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5C68EDDB-DEB3-4564-A1B6-43A45936F657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34" r:id="rId1"/>
    <sheet name="産業大分類" sheetId="5" r:id="rId2"/>
    <sheet name="産業中分類" sheetId="6" r:id="rId3"/>
    <sheet name="産業小分類" sheetId="7" r:id="rId4"/>
    <sheet name="栃木県" sheetId="8" r:id="rId5"/>
    <sheet name="宇都宮市" sheetId="9" r:id="rId6"/>
    <sheet name="足利市" sheetId="10" r:id="rId7"/>
    <sheet name="栃木市" sheetId="11" r:id="rId8"/>
    <sheet name="佐野市" sheetId="12" r:id="rId9"/>
    <sheet name="鹿沼市" sheetId="13" r:id="rId10"/>
    <sheet name="日光市" sheetId="14" r:id="rId11"/>
    <sheet name="小山市" sheetId="15" r:id="rId12"/>
    <sheet name="真岡市" sheetId="16" r:id="rId13"/>
    <sheet name="大田原市" sheetId="17" r:id="rId14"/>
    <sheet name="矢板市" sheetId="18" r:id="rId15"/>
    <sheet name="那須塩原市" sheetId="19" r:id="rId16"/>
    <sheet name="さくら市" sheetId="20" r:id="rId17"/>
    <sheet name="那須烏山市" sheetId="21" r:id="rId18"/>
    <sheet name="下野市" sheetId="22" r:id="rId19"/>
    <sheet name="河内郡上三川町" sheetId="23" r:id="rId20"/>
    <sheet name="芳賀郡益子町" sheetId="24" r:id="rId21"/>
    <sheet name="芳賀郡茂木町" sheetId="25" r:id="rId22"/>
    <sheet name="芳賀郡市貝町" sheetId="26" r:id="rId23"/>
    <sheet name="芳賀郡芳賀町" sheetId="27" r:id="rId24"/>
    <sheet name="下都賀郡壬生町" sheetId="28" r:id="rId25"/>
    <sheet name="下都賀郡野木町" sheetId="29" r:id="rId26"/>
    <sheet name="塩谷郡塩谷町" sheetId="30" r:id="rId27"/>
    <sheet name="塩谷郡高根沢町" sheetId="31" r:id="rId28"/>
    <sheet name="那須郡那須町" sheetId="32" r:id="rId29"/>
    <sheet name="那須郡那珂川町" sheetId="33" r:id="rId3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52" r:id="rId31"/>
    <pivotCache cacheId="2153" r:id="rId32"/>
    <pivotCache cacheId="2154" r:id="rId3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3" l="1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<sst xmlns="http://schemas.openxmlformats.org/spreadsheetml/2006/main" count="3808" uniqueCount="222">
  <si>
    <t>09000 栃木県</t>
  </si>
  <si>
    <t>09201 宇都宮市</t>
  </si>
  <si>
    <t>09202 足利市</t>
  </si>
  <si>
    <t>09203 栃木市</t>
  </si>
  <si>
    <t>09204 佐野市</t>
  </si>
  <si>
    <t>09205 鹿沼市</t>
  </si>
  <si>
    <t>09206 日光市</t>
  </si>
  <si>
    <t>09208 小山市</t>
  </si>
  <si>
    <t>09209 真岡市</t>
  </si>
  <si>
    <t>09210 大田原市</t>
  </si>
  <si>
    <t>09211 矢板市</t>
  </si>
  <si>
    <t>09213 那須塩原市</t>
  </si>
  <si>
    <t>09214 さくら市</t>
  </si>
  <si>
    <t>09215 那須烏山市</t>
  </si>
  <si>
    <t>09216 下野市</t>
  </si>
  <si>
    <t>09301 河内郡上三川町</t>
  </si>
  <si>
    <t>09342 芳賀郡益子町</t>
  </si>
  <si>
    <t>09343 芳賀郡茂木町</t>
  </si>
  <si>
    <t>09344 芳賀郡市貝町</t>
  </si>
  <si>
    <t>09345 芳賀郡芳賀町</t>
  </si>
  <si>
    <t>09361 下都賀郡壬生町</t>
  </si>
  <si>
    <t>09364 下都賀郡野木町</t>
  </si>
  <si>
    <t>09384 塩谷郡塩谷町</t>
  </si>
  <si>
    <t>09386 塩谷郡高根沢町</t>
  </si>
  <si>
    <t>09407 那須郡那須町</t>
  </si>
  <si>
    <t>09411 那須郡那珂川町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</si>
  <si>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</si>
  <si>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</si>
  <si>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</si>
  <si>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</si>
  <si>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</si>
  <si>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</si>
  <si>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</si>
  <si>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</si>
  <si>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</si>
  <si>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</si>
  <si>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</si>
  <si>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</si>
  <si>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</si>
  <si>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</si>
  <si>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</si>
  <si>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</si>
  <si>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</si>
  <si>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</si>
  <si>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</si>
  <si>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</si>
  <si>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</si>
  <si>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</si>
  <si>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</si>
  <si>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</si>
  <si>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</si>
  <si>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</si>
  <si>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</si>
  <si>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</si>
  <si>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</si>
  <si>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</si>
  <si>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</si>
  <si>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</si>
  <si>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</si>
  <si>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</si>
  <si>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</si>
  <si>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</si>
  <si>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</si>
  <si>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</si>
  <si>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</si>
  <si>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</si>
  <si>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</si>
  <si>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</si>
  <si>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</si>
  <si>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</si>
  <si>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79 その他の生活関連サービス業</t>
  </si>
  <si>
    <t>11 繊維工業</t>
  </si>
  <si>
    <t>18 プラスチック製品製造業（別掲を除く）</t>
  </si>
  <si>
    <t>26 生産用機械器具製造業</t>
  </si>
  <si>
    <t>13 家具・装備品製造業</t>
  </si>
  <si>
    <t>09 食料品製造業</t>
  </si>
  <si>
    <t>52 飲食料品卸売業</t>
  </si>
  <si>
    <t>75 宿泊業</t>
  </si>
  <si>
    <t>27 業務用機械器具製造業</t>
  </si>
  <si>
    <t>61 無店舗小売業</t>
  </si>
  <si>
    <t>77 持ち帰り・配達飲食サービス業</t>
  </si>
  <si>
    <t>31 輸送用機械器具製造業</t>
  </si>
  <si>
    <t>44 道路貨物運送業</t>
  </si>
  <si>
    <t>21 窯業・土石製品製造業</t>
  </si>
  <si>
    <t>32 その他の製造業</t>
  </si>
  <si>
    <t>33 電気業</t>
  </si>
  <si>
    <t>80 娯楽業</t>
  </si>
  <si>
    <t>92 その他の事業サービス業</t>
  </si>
  <si>
    <t>10 飲料・たばこ・飼料製造業</t>
  </si>
  <si>
    <t>47 倉庫業</t>
  </si>
  <si>
    <t>70 物品賃貸業</t>
  </si>
  <si>
    <t>90 機械等修理業（別掲を除く）</t>
  </si>
  <si>
    <t>12 木材・木製品製造業（家具を除く）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</si>
  <si>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</si>
  <si>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</si>
  <si>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</si>
  <si>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</si>
  <si>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</si>
  <si>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</si>
  <si>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</si>
  <si>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</si>
  <si>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</si>
  <si>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</si>
  <si>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</si>
  <si>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</si>
  <si>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</si>
  <si>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</si>
  <si>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</si>
  <si>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</si>
  <si>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</si>
  <si>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</si>
  <si>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</si>
  <si>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</si>
  <si>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</si>
  <si>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</si>
  <si>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</si>
  <si>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766 バー，キャバレー，ナイトクラブ</t>
  </si>
  <si>
    <t>781 洗濯業</t>
  </si>
  <si>
    <t>823 学習塾</t>
  </si>
  <si>
    <t>116 外衣・シャツ製造業（和式を除く）</t>
  </si>
  <si>
    <t>119 その他の繊維製品製造業</t>
  </si>
  <si>
    <t>269 その他の生産用機械・同部分品製造業</t>
  </si>
  <si>
    <t>593 機械器具小売業（自動車，自転車を除く）</t>
  </si>
  <si>
    <t>079 その他の職別工事業</t>
  </si>
  <si>
    <t>605 燃料小売業</t>
  </si>
  <si>
    <t>133 建具製造業</t>
  </si>
  <si>
    <t>244 建設用・建築用金属製品製造業（製缶板金業を含む）</t>
  </si>
  <si>
    <t>559 他に分類されない卸売業</t>
  </si>
  <si>
    <t>751 旅館，ホテル</t>
  </si>
  <si>
    <t>761 食堂，レストラン（専門料理店を除く）</t>
  </si>
  <si>
    <t>763 そば・うどん店</t>
  </si>
  <si>
    <t>767 喫茶店</t>
  </si>
  <si>
    <t>541 産業機械器具卸売業</t>
  </si>
  <si>
    <t>611 通信販売・訪問販売小売業</t>
  </si>
  <si>
    <t>772 配達飲食サービス業</t>
  </si>
  <si>
    <t>573 婦人・子供服小売業</t>
  </si>
  <si>
    <t>585 酒小売業</t>
  </si>
  <si>
    <t>608 写真機・時計・眼鏡小売業</t>
  </si>
  <si>
    <t>066 建築リフォーム工事業</t>
  </si>
  <si>
    <t>071 大工工事業</t>
  </si>
  <si>
    <t>693 駐車場業</t>
  </si>
  <si>
    <t>077 塗装工事業</t>
  </si>
  <si>
    <t>214 陶磁器・同関連製品製造業</t>
  </si>
  <si>
    <t>602 じゅう器小売業</t>
  </si>
  <si>
    <t>604 農耕用品小売業</t>
  </si>
  <si>
    <t>601 家具・建具・畳小売業</t>
  </si>
  <si>
    <t>764 すし店</t>
  </si>
  <si>
    <t>722 公証人役場，司法書士事務所，土地家屋調査士事務所</t>
  </si>
  <si>
    <t>061 一般土木建築工事業</t>
  </si>
  <si>
    <t>311 自動車・同附属品製造業</t>
  </si>
  <si>
    <t>441 一般貨物自動車運送業</t>
  </si>
  <si>
    <t>471 倉庫業（冷蔵倉庫業を除く）</t>
  </si>
  <si>
    <t>909 その他の修理業</t>
  </si>
  <si>
    <t>929 他に分類されない事業サービス業</t>
  </si>
  <si>
    <t>075 左官工事業</t>
  </si>
  <si>
    <t>076 板金・金物工事業</t>
  </si>
  <si>
    <t>121 製材業，木製品製造業</t>
  </si>
  <si>
    <t>854 老人福祉・介護事業</t>
  </si>
  <si>
    <t>681 建物売買業，土地売買業</t>
  </si>
  <si>
    <t>759 その他の宿泊業</t>
  </si>
  <si>
    <t>821 社会教育</t>
  </si>
  <si>
    <t>072 とび・土工・コンクリート工事業</t>
  </si>
  <si>
    <t>584 鮮魚小売業</t>
  </si>
  <si>
    <t>産業小分類</t>
  </si>
  <si>
    <t>09000　栃木県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</si>
  <si>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</si>
  <si>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</si>
  <si>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</si>
  <si>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</si>
  <si>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</si>
  <si>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09201　宇都宮市</t>
  </si>
  <si>
    <t>09202　足利市</t>
  </si>
  <si>
    <t>09203　栃木市</t>
  </si>
  <si>
    <t>09204　佐野市</t>
  </si>
  <si>
    <t>09205　鹿沼市</t>
  </si>
  <si>
    <t>09206　日光市</t>
  </si>
  <si>
    <t>09208　小山市</t>
  </si>
  <si>
    <t>09209　真岡市</t>
  </si>
  <si>
    <t>09210　大田原市</t>
  </si>
  <si>
    <t>09211　矢板市</t>
  </si>
  <si>
    <t>09213　那須塩原市</t>
  </si>
  <si>
    <t>09214　さくら市</t>
  </si>
  <si>
    <t>09215　那須烏山市</t>
  </si>
  <si>
    <t>09216　下野市</t>
  </si>
  <si>
    <t>09301　河内郡上三川町</t>
  </si>
  <si>
    <t>09342　芳賀郡益子町</t>
  </si>
  <si>
    <t>09343　芳賀郡茂木町</t>
  </si>
  <si>
    <t>09344　芳賀郡市貝町</t>
  </si>
  <si>
    <t>09345　芳賀郡芳賀町</t>
  </si>
  <si>
    <t>09361　下都賀郡壬生町</t>
  </si>
  <si>
    <t>09364　下都賀郡野木町</t>
  </si>
  <si>
    <t>09384　塩谷郡塩谷町</t>
  </si>
  <si>
    <t>09386　塩谷郡高根沢町</t>
  </si>
  <si>
    <t>09407　那須郡那須町</t>
  </si>
  <si>
    <t>09411　那須郡那珂川町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</si>
  <si>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</si>
  <si>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</si>
  <si>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</si>
  <si>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</si>
  <si>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</si>
  <si>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</si>
  <si>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</si>
  <si>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</si>
  <si>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</si>
  <si>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</si>
  <si>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</si>
  <si>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</si>
  <si>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</si>
  <si>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</si>
  <si>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</si>
  <si>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河内郡上三川町</t>
  </si>
  <si>
    <t>芳賀郡益子町</t>
  </si>
  <si>
    <t>芳賀郡茂木町</t>
  </si>
  <si>
    <t>芳賀郡市貝町</t>
  </si>
  <si>
    <t>芳賀郡芳賀町</t>
  </si>
  <si>
    <t>下都賀郡壬生町</t>
  </si>
  <si>
    <t>下都賀郡野木町</t>
  </si>
  <si>
    <t>塩谷郡塩谷町</t>
  </si>
  <si>
    <t>塩谷郡高根沢町</t>
  </si>
  <si>
    <t>那須郡那須町</t>
  </si>
  <si>
    <t>那須郡那珂川町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</si>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</sst>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1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onnections" Target="connection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665474537" createdVersion="5" refreshedVersion="8" minRefreshableVersion="3" recordCount="390" xr:uid="{71BE4CA9-BEC3-4CA5-B613-B8B90B5E3F1F}">
  <cacheSource type="external" connectionId="1"/>
  <cacheFields count="11">
    <cacheField name="都道府県" numFmtId="0" sqlType="-9">
      <sharedItems count="1">
        <s v="09 栃木県"/>
      </sharedItems>
    </cacheField>
    <cacheField name="自治体名" numFmtId="0" sqlType="-9">
      <sharedItems count="26">
        <s v="栃木県"/>
        <s v="宇都宮市"/>
        <s v="足利市"/>
        <s v="栃木市"/>
        <s v="佐野市"/>
        <s v="鹿沼市"/>
        <s v="日光市"/>
        <s v="小山市"/>
        <s v="真岡市"/>
        <s v="大田原市"/>
        <s v="矢板市"/>
        <s v="那須塩原市"/>
        <s v="さくら市"/>
        <s v="那須烏山市"/>
        <s v="下野市"/>
        <s v="河内郡上三川町"/>
        <s v="芳賀郡益子町"/>
        <s v="芳賀郡茂木町"/>
        <s v="芳賀郡市貝町"/>
        <s v="芳賀郡芳賀町"/>
        <s v="下都賀郡壬生町"/>
        <s v="下都賀郡野木町"/>
        <s v="塩谷郡塩谷町"/>
        <s v="塩谷郡高根沢町"/>
        <s v="那須郡那須町"/>
        <s v="那須郡那珂川町"/>
      </sharedItems>
    </cacheField>
    <cacheField name="自治体" numFmtId="0" sqlType="-9">
      <sharedItems count="26">
        <s v="09000 栃木県"/>
        <s v="09201 宇都宮市"/>
        <s v="09202 足利市"/>
        <s v="09203 栃木市"/>
        <s v="09204 佐野市"/>
        <s v="09205 鹿沼市"/>
        <s v="09206 日光市"/>
        <s v="09208 小山市"/>
        <s v="09209 真岡市"/>
        <s v="09210 大田原市"/>
        <s v="09211 矢板市"/>
        <s v="09213 那須塩原市"/>
        <s v="09214 さくら市"/>
        <s v="09215 那須烏山市"/>
        <s v="09216 下野市"/>
        <s v="09301 河内郡上三川町"/>
        <s v="09342 芳賀郡益子町"/>
        <s v="09343 芳賀郡茂木町"/>
        <s v="09344 芳賀郡市貝町"/>
        <s v="09345 芳賀郡芳賀町"/>
        <s v="09361 下都賀郡壬生町"/>
        <s v="09364 下都賀郡野木町"/>
        <s v="09384 塩谷郡塩谷町"/>
        <s v="09386 塩谷郡高根沢町"/>
        <s v="09407 那須郡那須町"/>
        <s v="09411 那須郡那珂川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0825"/>
    </cacheField>
    <cacheField name="構成比" numFmtId="0" sqlType="3">
      <sharedItems containsSemiMixedTypes="0" containsString="0" containsNumber="1" minValue="0" maxValue="31.77"/>
    </cacheField>
    <cacheField name="総数（個人）" numFmtId="0" sqlType="4">
      <sharedItems containsSemiMixedTypes="0" containsString="0" containsNumber="1" containsInteger="1" minValue="0" maxValue="4669"/>
    </cacheField>
    <cacheField name="構成比（個人）" numFmtId="0" sqlType="3">
      <sharedItems containsSemiMixedTypes="0" containsString="0" containsNumber="1" minValue="0" maxValue="35.67"/>
    </cacheField>
    <cacheField name="総数（法人）" numFmtId="0" sqlType="4">
      <sharedItems containsSemiMixedTypes="0" containsString="0" containsNumber="1" containsInteger="1" minValue="0" maxValue="6135"/>
    </cacheField>
    <cacheField name="構成比（法人）" numFmtId="0" sqlType="3">
      <sharedItems containsSemiMixedTypes="0" containsString="0" containsNumber="1" minValue="0" maxValue="31.17"/>
    </cacheField>
    <cacheField name="総数（法人以外の団体）" numFmtId="0" sqlType="4">
      <sharedItems containsSemiMixedTypes="0" containsString="0" containsNumber="1" containsInteger="1" minValue="0" maxValue="20" count="10">
        <n v="0"/>
        <n v="2"/>
        <n v="3"/>
        <n v="20"/>
        <n v="1"/>
        <n v="6"/>
        <n v="9"/>
        <n v="17"/>
        <n v="4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6782291663" createdVersion="5" refreshedVersion="8" minRefreshableVersion="3" recordCount="540" xr:uid="{BE17C3C1-98D4-4F1D-816B-CDB07F06C5B8}">
  <cacheSource type="external" connectionId="2"/>
  <cacheFields count="14">
    <cacheField name="都道府県" numFmtId="0" sqlType="-9">
      <sharedItems count="1">
        <s v="09 栃木県"/>
      </sharedItems>
    </cacheField>
    <cacheField name="自治体名" numFmtId="0" sqlType="-9">
      <sharedItems count="26">
        <s v="栃木県"/>
        <s v="宇都宮市"/>
        <s v="足利市"/>
        <s v="栃木市"/>
        <s v="佐野市"/>
        <s v="鹿沼市"/>
        <s v="日光市"/>
        <s v="小山市"/>
        <s v="真岡市"/>
        <s v="大田原市"/>
        <s v="矢板市"/>
        <s v="那須塩原市"/>
        <s v="さくら市"/>
        <s v="那須烏山市"/>
        <s v="下野市"/>
        <s v="河内郡上三川町"/>
        <s v="芳賀郡益子町"/>
        <s v="芳賀郡茂木町"/>
        <s v="芳賀郡市貝町"/>
        <s v="芳賀郡芳賀町"/>
        <s v="下都賀郡壬生町"/>
        <s v="下都賀郡野木町"/>
        <s v="塩谷郡塩谷町"/>
        <s v="塩谷郡高根沢町"/>
        <s v="那須郡那須町"/>
        <s v="那須郡那珂川町"/>
      </sharedItems>
    </cacheField>
    <cacheField name="自治体" numFmtId="0" sqlType="-9">
      <sharedItems count="26">
        <s v="09000 栃木県"/>
        <s v="09201 宇都宮市"/>
        <s v="09202 足利市"/>
        <s v="09203 栃木市"/>
        <s v="09204 佐野市"/>
        <s v="09205 鹿沼市"/>
        <s v="09206 日光市"/>
        <s v="09208 小山市"/>
        <s v="09209 真岡市"/>
        <s v="09210 大田原市"/>
        <s v="09211 矢板市"/>
        <s v="09213 那須塩原市"/>
        <s v="09214 さくら市"/>
        <s v="09215 那須烏山市"/>
        <s v="09216 下野市"/>
        <s v="09301 河内郡上三川町"/>
        <s v="09342 芳賀郡益子町"/>
        <s v="09343 芳賀郡茂木町"/>
        <s v="09344 芳賀郡市貝町"/>
        <s v="09345 芳賀郡芳賀町"/>
        <s v="09361 下都賀郡壬生町"/>
        <s v="09364 下都賀郡野木町"/>
        <s v="09384 塩谷郡塩谷町"/>
        <s v="09386 塩谷郡高根沢町"/>
        <s v="09407 那須郡那須町"/>
        <s v="09411 那須郡那珂川町"/>
      </sharedItems>
    </cacheField>
    <cacheField name="産業分類コード" numFmtId="0" sqlType="-8">
      <sharedItems count="44">
        <s v="78"/>
        <s v="76"/>
        <s v="60"/>
        <s v="69"/>
        <s v="06"/>
        <s v="07"/>
        <s v="58"/>
        <s v="08"/>
        <s v="82"/>
        <s v="59"/>
        <s v="83"/>
        <s v="72"/>
        <s v="57"/>
        <s v="74"/>
        <s v="89"/>
        <s v="24"/>
        <s v="53"/>
        <s v="54"/>
        <s v="68"/>
        <s v="85"/>
        <s v="55"/>
        <s v="79"/>
        <s v="11"/>
        <s v="26"/>
        <s v="18"/>
        <s v="13"/>
        <s v="75"/>
        <s v="09"/>
        <s v="52"/>
        <s v="77"/>
        <s v="61"/>
        <s v="27"/>
        <s v="44"/>
        <s v="31"/>
        <s v="21"/>
        <s v="32"/>
        <s v="33"/>
        <s v="80"/>
        <s v="92"/>
        <s v="90"/>
        <s v="10"/>
        <s v="47"/>
        <s v="70"/>
        <s v="12"/>
      </sharedItems>
    </cacheField>
    <cacheField name="産業分類" numFmtId="0" sqlType="-9">
      <sharedItems count="44">
        <s v="洗濯・理容・美容・浴場業"/>
        <s v="飲食店"/>
        <s v="その他の小売業"/>
        <s v="不動産賃貸業・管理業"/>
        <s v="総合工事業"/>
        <s v="職別工事業（設備工事業を除く）"/>
        <s v="飲食料品小売業"/>
        <s v="設備工事業"/>
        <s v="その他の教育，学習支援業"/>
        <s v="機械器具小売業"/>
        <s v="医療業"/>
        <s v="専門サービス業（他に分類されないもの）"/>
        <s v="織物・衣服・身の回り品小売業"/>
        <s v="技術サービス業（他に分類されないもの）"/>
        <s v="自動車整備業"/>
        <s v="金属製品製造業"/>
        <s v="建築材料，鉱物・金属材料等卸売業"/>
        <s v="機械器具卸売業"/>
        <s v="不動産取引業"/>
        <s v="社会保険・社会福祉・介護事業"/>
        <s v="その他の卸売業"/>
        <s v="その他の生活関連サービス業"/>
        <s v="繊維工業"/>
        <s v="生産用機械器具製造業"/>
        <s v="プラスチック製品製造業（別掲を除く）"/>
        <s v="家具・装備品製造業"/>
        <s v="宿泊業"/>
        <s v="食料品製造業"/>
        <s v="飲食料品卸売業"/>
        <s v="持ち帰り・配達飲食サービス業"/>
        <s v="無店舗小売業"/>
        <s v="業務用機械器具製造業"/>
        <s v="道路貨物運送業"/>
        <s v="輸送用機械器具製造業"/>
        <s v="窯業・土石製品製造業"/>
        <s v="その他の製造業"/>
        <s v="電気業"/>
        <s v="娯楽業"/>
        <s v="その他の事業サービス業"/>
        <s v="機械等修理業（別掲を除く）"/>
        <s v="飲料・たばこ・飼料製造業"/>
        <s v="倉庫業"/>
        <s v="物品賃貸業"/>
        <s v="木材・木製品製造業（家具を除く）"/>
      </sharedItems>
    </cacheField>
    <cacheField name="産業中分類" numFmtId="0" sqlType="-9">
      <sharedItems count="44">
        <s v="78 洗濯・理容・美容・浴場業"/>
        <s v="76 飲食店"/>
        <s v="60 その他の小売業"/>
        <s v="69 不動産賃貸業・管理業"/>
        <s v="06 総合工事業"/>
        <s v="07 職別工事業（設備工事業を除く）"/>
        <s v="58 飲食料品小売業"/>
        <s v="08 設備工事業"/>
        <s v="82 その他の教育，学習支援業"/>
        <s v="59 機械器具小売業"/>
        <s v="83 医療業"/>
        <s v="72 専門サービス業（他に分類されないもの）"/>
        <s v="57 織物・衣服・身の回り品小売業"/>
        <s v="74 技術サービス業（他に分類されないもの）"/>
        <s v="89 自動車整備業"/>
        <s v="24 金属製品製造業"/>
        <s v="53 建築材料，鉱物・金属材料等卸売業"/>
        <s v="54 機械器具卸売業"/>
        <s v="68 不動産取引業"/>
        <s v="85 社会保険・社会福祉・介護事業"/>
        <s v="55 その他の卸売業"/>
        <s v="79 その他の生活関連サービス業"/>
        <s v="11 繊維工業"/>
        <s v="26 生産用機械器具製造業"/>
        <s v="18 プラスチック製品製造業（別掲を除く）"/>
        <s v="13 家具・装備品製造業"/>
        <s v="75 宿泊業"/>
        <s v="09 食料品製造業"/>
        <s v="52 飲食料品卸売業"/>
        <s v="77 持ち帰り・配達飲食サービス業"/>
        <s v="61 無店舗小売業"/>
        <s v="27 業務用機械器具製造業"/>
        <s v="44 道路貨物運送業"/>
        <s v="31 輸送用機械器具製造業"/>
        <s v="21 窯業・土石製品製造業"/>
        <s v="32 その他の製造業"/>
        <s v="33 電気業"/>
        <s v="80 娯楽業"/>
        <s v="92 その他の事業サービス業"/>
        <s v="90 機械等修理業（別掲を除く）"/>
        <s v="10 飲料・たばこ・飼料製造業"/>
        <s v="47 倉庫業"/>
        <s v="70 物品賃貸業"/>
        <s v="12 木材・木製品製造業（家具を除く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5014" count="195">
        <n v="5014"/>
        <n v="4616"/>
        <n v="3234"/>
        <n v="3214"/>
        <n v="3078"/>
        <n v="2425"/>
        <n v="2171"/>
        <n v="1743"/>
        <n v="1698"/>
        <n v="1533"/>
        <n v="1480"/>
        <n v="1097"/>
        <n v="1081"/>
        <n v="991"/>
        <n v="782"/>
        <n v="684"/>
        <n v="666"/>
        <n v="651"/>
        <n v="615"/>
        <n v="603"/>
        <n v="1257"/>
        <n v="1146"/>
        <n v="1029"/>
        <n v="699"/>
        <n v="591"/>
        <n v="516"/>
        <n v="462"/>
        <n v="460"/>
        <n v="399"/>
        <n v="387"/>
        <n v="373"/>
        <n v="337"/>
        <n v="292"/>
        <n v="285"/>
        <n v="262"/>
        <n v="217"/>
        <n v="171"/>
        <n v="164"/>
        <n v="161"/>
        <n v="158"/>
        <n v="394"/>
        <n v="374"/>
        <n v="277"/>
        <n v="227"/>
        <n v="226"/>
        <n v="196"/>
        <n v="172"/>
        <n v="168"/>
        <n v="159"/>
        <n v="141"/>
        <n v="122"/>
        <n v="114"/>
        <n v="102"/>
        <n v="101"/>
        <n v="99"/>
        <n v="91"/>
        <n v="79"/>
        <n v="71"/>
        <n v="50"/>
        <n v="49"/>
        <n v="436"/>
        <n v="346"/>
        <n v="318"/>
        <n v="269"/>
        <n v="248"/>
        <n v="187"/>
        <n v="139"/>
        <n v="137"/>
        <n v="134"/>
        <n v="97"/>
        <n v="94"/>
        <n v="81"/>
        <n v="73"/>
        <n v="68"/>
        <n v="58"/>
        <n v="57"/>
        <n v="363"/>
        <n v="224"/>
        <n v="213"/>
        <n v="166"/>
        <n v="130"/>
        <n v="113"/>
        <n v="93"/>
        <n v="85"/>
        <n v="74"/>
        <n v="66"/>
        <n v="64"/>
        <n v="54"/>
        <n v="251"/>
        <n v="206"/>
        <n v="199"/>
        <n v="180"/>
        <n v="178"/>
        <n v="136"/>
        <n v="126"/>
        <n v="98"/>
        <n v="88"/>
        <n v="62"/>
        <n v="47"/>
        <n v="46"/>
        <n v="44"/>
        <n v="40"/>
        <n v="359"/>
        <n v="246"/>
        <n v="204"/>
        <n v="155"/>
        <n v="121"/>
        <n v="109"/>
        <n v="65"/>
        <n v="63"/>
        <n v="56"/>
        <n v="55"/>
        <n v="48"/>
        <n v="37"/>
        <n v="35"/>
        <n v="32"/>
        <n v="30"/>
        <n v="25"/>
        <n v="432"/>
        <n v="401"/>
        <n v="327"/>
        <n v="229"/>
        <n v="185"/>
        <n v="154"/>
        <n v="138"/>
        <n v="128"/>
        <n v="105"/>
        <n v="72"/>
        <n v="67"/>
        <n v="61"/>
        <n v="53"/>
        <n v="165"/>
        <n v="125"/>
        <n v="120"/>
        <n v="112"/>
        <n v="83"/>
        <n v="80"/>
        <n v="77"/>
        <n v="59"/>
        <n v="43"/>
        <n v="34"/>
        <n v="23"/>
        <n v="22"/>
        <n v="19"/>
        <n v="205"/>
        <n v="189"/>
        <n v="133"/>
        <n v="95"/>
        <n v="90"/>
        <n v="75"/>
        <n v="45"/>
        <n v="42"/>
        <n v="31"/>
        <n v="24"/>
        <n v="20"/>
        <n v="82"/>
        <n v="41"/>
        <n v="18"/>
        <n v="16"/>
        <n v="15"/>
        <n v="12"/>
        <n v="11"/>
        <n v="10"/>
        <n v="365"/>
        <n v="357"/>
        <n v="202"/>
        <n v="124"/>
        <n v="116"/>
        <n v="106"/>
        <n v="38"/>
        <n v="92"/>
        <n v="78"/>
        <n v="60"/>
        <n v="28"/>
        <n v="26"/>
        <n v="17"/>
        <n v="14"/>
        <n v="8"/>
        <n v="33"/>
        <n v="21"/>
        <n v="13"/>
        <n v="51"/>
        <n v="9"/>
        <n v="7"/>
        <n v="167"/>
        <n v="27"/>
        <n v="6"/>
        <n v="5"/>
        <n v="4"/>
        <n v="3"/>
        <n v="2"/>
        <n v="103"/>
        <n v="36"/>
        <n v="29"/>
        <n v="69"/>
      </sharedItems>
    </cacheField>
    <cacheField name="構成比" numFmtId="0" sqlType="3">
      <sharedItems containsSemiMixedTypes="0" containsString="0" containsNumber="1" minValue="0.87" maxValue="23.79" count="351">
        <n v="10.61"/>
        <n v="9.77"/>
        <n v="6.85"/>
        <n v="6.8"/>
        <n v="6.52"/>
        <n v="5.13"/>
        <n v="4.5999999999999996"/>
        <n v="3.69"/>
        <n v="3.59"/>
        <n v="3.25"/>
        <n v="3.13"/>
        <n v="2.3199999999999998"/>
        <n v="2.29"/>
        <n v="2.1"/>
        <n v="1.66"/>
        <n v="1.45"/>
        <n v="1.41"/>
        <n v="1.38"/>
        <n v="1.3"/>
        <n v="1.28"/>
        <n v="11.05"/>
        <n v="10.08"/>
        <n v="9.0500000000000007"/>
        <n v="6.15"/>
        <n v="5.2"/>
        <n v="4.54"/>
        <n v="4.0599999999999996"/>
        <n v="4.05"/>
        <n v="3.51"/>
        <n v="3.4"/>
        <n v="3.28"/>
        <n v="2.96"/>
        <n v="2.57"/>
        <n v="2.5099999999999998"/>
        <n v="2.2999999999999998"/>
        <n v="1.91"/>
        <n v="1.5"/>
        <n v="1.44"/>
        <n v="1.42"/>
        <n v="1.39"/>
        <n v="9.85"/>
        <n v="9.35"/>
        <n v="6.92"/>
        <n v="5.67"/>
        <n v="5.65"/>
        <n v="4.9000000000000004"/>
        <n v="4.3"/>
        <n v="4.2"/>
        <n v="3.97"/>
        <n v="3.52"/>
        <n v="3.05"/>
        <n v="2.85"/>
        <n v="2.5499999999999998"/>
        <n v="2.52"/>
        <n v="2.4700000000000002"/>
        <n v="2.27"/>
        <n v="1.97"/>
        <n v="1.77"/>
        <n v="1.25"/>
        <n v="1.22"/>
        <n v="10.74"/>
        <n v="8.52"/>
        <n v="7.83"/>
        <n v="7.19"/>
        <n v="6.63"/>
        <n v="6.11"/>
        <n v="4.6100000000000003"/>
        <n v="3.42"/>
        <n v="3.37"/>
        <n v="3.3"/>
        <n v="2.39"/>
        <n v="2"/>
        <n v="1.8"/>
        <n v="1.67"/>
        <n v="1.43"/>
        <n v="1.4"/>
        <n v="1.21"/>
        <n v="10.06"/>
        <n v="7.26"/>
        <n v="6.2"/>
        <n v="5.9"/>
        <n v="5.18"/>
        <n v="3.6"/>
        <n v="2.83"/>
        <n v="2.58"/>
        <n v="2.35"/>
        <n v="2.0499999999999998"/>
        <n v="1.88"/>
        <n v="1.83"/>
        <n v="1.36"/>
        <n v="9.61"/>
        <n v="7.88"/>
        <n v="7.62"/>
        <n v="6.89"/>
        <n v="6.81"/>
        <n v="4.82"/>
        <n v="3.75"/>
        <n v="2.72"/>
        <n v="2.37"/>
        <n v="2.2200000000000002"/>
        <n v="2.1800000000000002"/>
        <n v="1.76"/>
        <n v="1.68"/>
        <n v="1.53"/>
        <n v="14.91"/>
        <n v="10.220000000000001"/>
        <n v="8.48"/>
        <n v="7.1"/>
        <n v="6.44"/>
        <n v="5.03"/>
        <n v="4.53"/>
        <n v="2.7"/>
        <n v="2.66"/>
        <n v="2.62"/>
        <n v="2.33"/>
        <n v="1.99"/>
        <n v="1.54"/>
        <n v="1.33"/>
        <n v="1.04"/>
        <n v="11.81"/>
        <n v="10.96"/>
        <n v="8.94"/>
        <n v="6.26"/>
        <n v="5.0599999999999996"/>
        <n v="4.21"/>
        <n v="3.8"/>
        <n v="3.77"/>
        <n v="3.72"/>
        <n v="3.5"/>
        <n v="3.44"/>
        <n v="2.87"/>
        <n v="2.02"/>
        <n v="1.75"/>
        <n v="10.72"/>
        <n v="9.57"/>
        <n v="7.25"/>
        <n v="6.96"/>
        <n v="6.49"/>
        <n v="4.8099999999999996"/>
        <n v="4.6399999999999997"/>
        <n v="4.46"/>
        <n v="3.94"/>
        <n v="2.4900000000000002"/>
        <n v="1.86"/>
        <n v="1.1000000000000001"/>
        <n v="11.56"/>
        <n v="10.65"/>
        <n v="7.5"/>
        <n v="7.22"/>
        <n v="5.36"/>
        <n v="5.07"/>
        <n v="4.2300000000000004"/>
        <n v="3.55"/>
        <n v="3.1"/>
        <n v="2.54"/>
        <n v="1.92"/>
        <n v="1.69"/>
        <n v="1.35"/>
        <n v="1.1299999999999999"/>
        <n v="1.07"/>
        <n v="11.4"/>
        <n v="9.18"/>
        <n v="8.76"/>
        <n v="6.82"/>
        <n v="5.84"/>
        <n v="5.7"/>
        <n v="4.17"/>
        <n v="3.2"/>
        <n v="3.06"/>
        <n v="2.64"/>
        <n v="2.5"/>
        <n v="2.23"/>
        <n v="2.09"/>
        <n v="12.43"/>
        <n v="12.16"/>
        <n v="6.88"/>
        <n v="6.78"/>
        <n v="4.7300000000000004"/>
        <n v="4.63"/>
        <n v="4.22"/>
        <n v="3.95"/>
        <n v="3.61"/>
        <n v="2.21"/>
        <n v="2.15"/>
        <n v="1.84"/>
        <n v="1.29"/>
        <n v="11.43"/>
        <n v="9.69"/>
        <n v="7.45"/>
        <n v="6.71"/>
        <n v="5.71"/>
        <n v="4.72"/>
        <n v="3.85"/>
        <n v="3.48"/>
        <n v="3.23"/>
        <n v="2.98"/>
        <n v="2.48"/>
        <n v="2.36"/>
        <n v="2.2400000000000002"/>
        <n v="2.11"/>
        <n v="1.74"/>
        <n v="1.24"/>
        <n v="0.99"/>
        <n v="10.92"/>
        <n v="8.7899999999999991"/>
        <n v="7.86"/>
        <n v="7.72"/>
        <n v="5.46"/>
        <n v="4.3899999999999997"/>
        <n v="3.73"/>
        <n v="2.8"/>
        <n v="2.4"/>
        <n v="2.2599999999999998"/>
        <n v="1.73"/>
        <n v="1.6"/>
        <n v="1.46"/>
        <n v="10.87"/>
        <n v="10.7"/>
        <n v="7.89"/>
        <n v="7.05"/>
        <n v="5.35"/>
        <n v="5.09"/>
        <n v="4.24"/>
        <n v="3.82"/>
        <n v="3.74"/>
        <n v="2.97"/>
        <n v="1.95"/>
        <n v="1.87"/>
        <n v="1.7"/>
        <n v="1.19"/>
        <n v="10.050000000000001"/>
        <n v="8.69"/>
        <n v="7.33"/>
        <n v="6.98"/>
        <n v="4.26"/>
        <n v="3.92"/>
        <n v="3.58"/>
        <n v="3.24"/>
        <n v="2.04"/>
        <n v="23.79"/>
        <n v="10.4"/>
        <n v="7.69"/>
        <n v="7.12"/>
        <n v="6.55"/>
        <n v="4.7"/>
        <n v="4.5599999999999996"/>
        <n v="2.42"/>
        <n v="2.2799999999999998"/>
        <n v="2.14"/>
        <n v="1.57"/>
        <n v="1"/>
        <n v="10.63"/>
        <n v="9.48"/>
        <n v="8.0500000000000007"/>
        <n v="7.76"/>
        <n v="7.47"/>
        <n v="5.17"/>
        <n v="4.8899999999999997"/>
        <n v="4.3099999999999996"/>
        <n v="2.59"/>
        <n v="2.0099999999999998"/>
        <n v="1.72"/>
        <n v="1.1499999999999999"/>
        <n v="10.39"/>
        <n v="9.09"/>
        <n v="7.79"/>
        <n v="7.36"/>
        <n v="6.06"/>
        <n v="4.76"/>
        <n v="4.33"/>
        <n v="3.46"/>
        <n v="3.03"/>
        <n v="2.6"/>
        <n v="0.87"/>
        <n v="9.9700000000000006"/>
        <n v="8.9700000000000006"/>
        <n v="8.64"/>
        <n v="7.97"/>
        <n v="6.31"/>
        <n v="4.9800000000000004"/>
        <n v="4.32"/>
        <n v="3.65"/>
        <n v="2.99"/>
        <n v="11.21"/>
        <n v="10.01"/>
        <n v="8.81"/>
        <n v="8.49"/>
        <n v="5.01"/>
        <n v="4.13"/>
        <n v="3.26"/>
        <n v="2.0699999999999998"/>
        <n v="1.63"/>
        <n v="1.31"/>
        <n v="1.2"/>
        <n v="11.93"/>
        <n v="7.81"/>
        <n v="6.94"/>
        <n v="6.51"/>
        <n v="6.07"/>
        <n v="5.64"/>
        <n v="4.99"/>
        <n v="4.12"/>
        <n v="3.9"/>
        <n v="3.04"/>
        <n v="2.82"/>
        <n v="1.52"/>
        <n v="10.82"/>
        <n v="9.6999999999999993"/>
        <n v="9.33"/>
        <n v="8.9600000000000009"/>
        <n v="8.58"/>
        <n v="7.09"/>
        <n v="4.0999999999999996"/>
        <n v="3.36"/>
        <n v="2.61"/>
        <n v="1.49"/>
        <n v="1.1200000000000001"/>
        <n v="14.11"/>
        <n v="8.3800000000000008"/>
        <n v="7.16"/>
        <n v="6.95"/>
        <n v="5.93"/>
        <n v="5.1100000000000003"/>
        <n v="4.29"/>
        <n v="4.09"/>
        <n v="3.89"/>
        <n v="3.68"/>
        <n v="3.27"/>
        <n v="2.86"/>
        <n v="2.25"/>
        <n v="1.23"/>
        <n v="1.02"/>
        <n v="15.39"/>
        <n v="10.76"/>
        <n v="8.68"/>
        <n v="7.87"/>
        <n v="7.18"/>
        <n v="5.21"/>
        <n v="2.4300000000000002"/>
        <n v="2.31"/>
        <n v="2.2000000000000002"/>
        <n v="1.62"/>
        <n v="1.27"/>
        <n v="1.1599999999999999"/>
        <n v="11.09"/>
        <n v="9.7799999999999994"/>
        <n v="8.91"/>
        <n v="4.78"/>
        <n v="2.17"/>
        <n v="1.96"/>
        <n v="1.0900000000000001"/>
      </sharedItems>
    </cacheField>
    <cacheField name="総数（個人）" numFmtId="0" sqlType="4">
      <sharedItems containsSemiMixedTypes="0" containsString="0" containsNumber="1" containsInteger="1" minValue="0" maxValue="4281" count="143">
        <n v="4281"/>
        <n v="3830"/>
        <n v="1517"/>
        <n v="1411"/>
        <n v="840"/>
        <n v="1090"/>
        <n v="1401"/>
        <n v="459"/>
        <n v="1013"/>
        <n v="768"/>
        <n v="1318"/>
        <n v="730"/>
        <n v="507"/>
        <n v="369"/>
        <n v="501"/>
        <n v="206"/>
        <n v="98"/>
        <n v="45"/>
        <n v="69"/>
        <n v="5"/>
        <n v="1022"/>
        <n v="885"/>
        <n v="233"/>
        <n v="267"/>
        <n v="68"/>
        <n v="100"/>
        <n v="47"/>
        <n v="275"/>
        <n v="347"/>
        <n v="245"/>
        <n v="198"/>
        <n v="128"/>
        <n v="96"/>
        <n v="10"/>
        <n v="89"/>
        <n v="18"/>
        <n v="84"/>
        <n v="17"/>
        <n v="9"/>
        <n v="61"/>
        <n v="333"/>
        <n v="321"/>
        <n v="142"/>
        <n v="105"/>
        <n v="50"/>
        <n v="112"/>
        <n v="70"/>
        <n v="33"/>
        <n v="34"/>
        <n v="32"/>
        <n v="41"/>
        <n v="7"/>
        <n v="37"/>
        <n v="377"/>
        <n v="308"/>
        <n v="113"/>
        <n v="135"/>
        <n v="143"/>
        <n v="160"/>
        <n v="138"/>
        <n v="49"/>
        <n v="80"/>
        <n v="129"/>
        <n v="35"/>
        <n v="60"/>
        <n v="15"/>
        <n v="25"/>
        <n v="0"/>
        <n v="38"/>
        <n v="318"/>
        <n v="315"/>
        <n v="141"/>
        <n v="130"/>
        <n v="71"/>
        <n v="88"/>
        <n v="82"/>
        <n v="64"/>
        <n v="63"/>
        <n v="81"/>
        <n v="53"/>
        <n v="14"/>
        <n v="20"/>
        <n v="23"/>
        <n v="215"/>
        <n v="181"/>
        <n v="102"/>
        <n v="85"/>
        <n v="30"/>
        <n v="75"/>
        <n v="54"/>
        <n v="12"/>
        <n v="13"/>
        <n v="6"/>
        <n v="31"/>
        <n v="8"/>
        <n v="22"/>
        <n v="276"/>
        <n v="220"/>
        <n v="99"/>
        <n v="78"/>
        <n v="46"/>
        <n v="59"/>
        <n v="58"/>
        <n v="65"/>
        <n v="26"/>
        <n v="51"/>
        <n v="28"/>
        <n v="1"/>
        <n v="21"/>
        <n v="327"/>
        <n v="266"/>
        <n v="48"/>
        <n v="83"/>
        <n v="92"/>
        <n v="24"/>
        <n v="111"/>
        <n v="73"/>
        <n v="3"/>
        <n v="29"/>
        <n v="16"/>
        <n v="137"/>
        <n v="57"/>
        <n v="44"/>
        <n v="4"/>
        <n v="176"/>
        <n v="165"/>
        <n v="77"/>
        <n v="52"/>
        <n v="76"/>
        <n v="11"/>
        <n v="2"/>
        <n v="310"/>
        <n v="66"/>
        <n v="56"/>
        <n v="42"/>
        <n v="109"/>
        <n v="27"/>
        <n v="19"/>
        <n v="152"/>
        <n v="91"/>
        <n v="95"/>
        <n v="36"/>
        <n v="40"/>
      </sharedItems>
    </cacheField>
    <cacheField name="構成比（個人）" numFmtId="0" sqlType="3">
      <sharedItems containsSemiMixedTypes="0" containsString="0" containsNumber="1" minValue="0" maxValue="31.47" count="345">
        <n v="18.22"/>
        <n v="16.3"/>
        <n v="6.46"/>
        <n v="6.01"/>
        <n v="3.58"/>
        <n v="4.6399999999999997"/>
        <n v="5.96"/>
        <n v="1.95"/>
        <n v="4.3099999999999996"/>
        <n v="3.27"/>
        <n v="5.61"/>
        <n v="3.11"/>
        <n v="2.16"/>
        <n v="1.57"/>
        <n v="2.13"/>
        <n v="0.88"/>
        <n v="0.42"/>
        <n v="0.19"/>
        <n v="0.28999999999999998"/>
        <n v="0.02"/>
        <n v="22.51"/>
        <n v="19.489999999999998"/>
        <n v="5.13"/>
        <n v="5.88"/>
        <n v="1.5"/>
        <n v="2.2000000000000002"/>
        <n v="1.04"/>
        <n v="6.06"/>
        <n v="7.64"/>
        <n v="5.4"/>
        <n v="4.3600000000000003"/>
        <n v="2.82"/>
        <n v="2.11"/>
        <n v="0.22"/>
        <n v="1.96"/>
        <n v="0.4"/>
        <n v="1.85"/>
        <n v="0.37"/>
        <n v="0.2"/>
        <n v="1.34"/>
        <n v="17.02"/>
        <n v="16.41"/>
        <n v="7.26"/>
        <n v="4.91"/>
        <n v="5.37"/>
        <n v="2.56"/>
        <n v="5.73"/>
        <n v="4.29"/>
        <n v="1.69"/>
        <n v="1.74"/>
        <n v="1.64"/>
        <n v="2.2999999999999998"/>
        <n v="2.1"/>
        <n v="0.36"/>
        <n v="1.89"/>
        <n v="16.989999999999998"/>
        <n v="13.88"/>
        <n v="5.09"/>
        <n v="6.08"/>
        <n v="6.44"/>
        <n v="7.21"/>
        <n v="6.22"/>
        <n v="2.21"/>
        <n v="3.61"/>
        <n v="5.81"/>
        <n v="3.79"/>
        <n v="1.44"/>
        <n v="1.58"/>
        <n v="2.7"/>
        <n v="0.68"/>
        <n v="1.67"/>
        <n v="1.1299999999999999"/>
        <n v="0"/>
        <n v="1.71"/>
        <n v="0.45"/>
        <n v="16.260000000000002"/>
        <n v="16.100000000000001"/>
        <n v="6.65"/>
        <n v="3.63"/>
        <n v="6.9"/>
        <n v="4.5"/>
        <n v="1.79"/>
        <n v="4.1900000000000004"/>
        <n v="3.22"/>
        <n v="4.1399999999999997"/>
        <n v="2.71"/>
        <n v="0.72"/>
        <n v="1.02"/>
        <n v="1.18"/>
        <n v="1.28"/>
        <n v="0.26"/>
        <n v="16.600000000000001"/>
        <n v="13.98"/>
        <n v="5.25"/>
        <n v="7.88"/>
        <n v="6.56"/>
        <n v="4.09"/>
        <n v="6.25"/>
        <n v="2.63"/>
        <n v="2.3199999999999998"/>
        <n v="5.79"/>
        <n v="2.4700000000000002"/>
        <n v="4.17"/>
        <n v="1.78"/>
        <n v="0.93"/>
        <n v="1"/>
        <n v="0.46"/>
        <n v="2.39"/>
        <n v="0.62"/>
        <n v="1.7"/>
        <n v="21.77"/>
        <n v="17.350000000000001"/>
        <n v="7.81"/>
        <n v="6.15"/>
        <n v="4.6500000000000004"/>
        <n v="4.57"/>
        <n v="2.0499999999999998"/>
        <n v="2.76"/>
        <n v="2.52"/>
        <n v="1.42"/>
        <n v="4.0199999999999996"/>
        <n v="1.1000000000000001"/>
        <n v="0.55000000000000004"/>
        <n v="0.08"/>
        <n v="1.66"/>
        <n v="13.97"/>
        <n v="18.64"/>
        <n v="15.17"/>
        <n v="2.74"/>
        <n v="4.7300000000000004"/>
        <n v="2.79"/>
        <n v="4.5599999999999996"/>
        <n v="1.37"/>
        <n v="6.33"/>
        <n v="3.93"/>
        <n v="4.16"/>
        <n v="0.17"/>
        <n v="1.31"/>
        <n v="1.65"/>
        <n v="0.34"/>
        <n v="0.91"/>
        <n v="0.06"/>
        <n v="1.77"/>
        <n v="17.45"/>
        <n v="14.94"/>
        <n v="6.54"/>
        <n v="3.71"/>
        <n v="6.32"/>
        <n v="5.78"/>
        <n v="4.8"/>
        <n v="3.82"/>
        <n v="5.56"/>
        <n v="3.38"/>
        <n v="1.0900000000000001"/>
        <n v="0.65"/>
        <n v="1.53"/>
        <n v="0.44"/>
        <n v="15.93"/>
        <n v="7.43"/>
        <n v="5.0199999999999996"/>
        <n v="7.34"/>
        <n v="5.12"/>
        <n v="6.18"/>
        <n v="3.19"/>
        <n v="2.99"/>
        <n v="3.09"/>
        <n v="5.21"/>
        <n v="2.0299999999999998"/>
        <n v="2.41"/>
        <n v="0.1"/>
        <n v="1.1599999999999999"/>
        <n v="19.48"/>
        <n v="14.81"/>
        <n v="7.79"/>
        <n v="6.23"/>
        <n v="3.64"/>
        <n v="5.19"/>
        <n v="2.34"/>
        <n v="3.12"/>
        <n v="1.56"/>
        <n v="2.86"/>
        <n v="2.08"/>
        <n v="0.52"/>
        <n v="0.78"/>
        <n v="20.170000000000002"/>
        <n v="20.69"/>
        <n v="5.47"/>
        <n v="3.97"/>
        <n v="4.9400000000000004"/>
        <n v="5.27"/>
        <n v="4.42"/>
        <n v="3.25"/>
        <n v="2.02"/>
        <n v="5.53"/>
        <n v="0.13"/>
        <n v="1.17"/>
        <n v="18.45"/>
        <n v="8.98"/>
        <n v="12.86"/>
        <n v="10.92"/>
        <n v="1.46"/>
        <n v="6.07"/>
        <n v="3.4"/>
        <n v="4.13"/>
        <n v="2.1800000000000002"/>
        <n v="3.88"/>
        <n v="4.37"/>
        <n v="2.67"/>
        <n v="1.21"/>
        <n v="1.94"/>
        <n v="0.24"/>
        <n v="0.49"/>
        <n v="17.23"/>
        <n v="12.7"/>
        <n v="9.52"/>
        <n v="5.67"/>
        <n v="7.03"/>
        <n v="5.44"/>
        <n v="3.85"/>
        <n v="2.95"/>
        <n v="2.72"/>
        <n v="2.04"/>
        <n v="2.4900000000000002"/>
        <n v="2.27"/>
        <n v="1.36"/>
        <n v="0.23"/>
        <n v="18.11"/>
        <n v="13.46"/>
        <n v="4.49"/>
        <n v="10.96"/>
        <n v="5.65"/>
        <n v="6.81"/>
        <n v="4.9800000000000004"/>
        <n v="6.98"/>
        <n v="1.83"/>
        <n v="1.99"/>
        <n v="2.33"/>
        <n v="1.33"/>
        <n v="18.96"/>
        <n v="3.72"/>
        <n v="10.78"/>
        <n v="7.06"/>
        <n v="6.69"/>
        <n v="12.64"/>
        <n v="1.86"/>
        <n v="5.2"/>
        <n v="4.83"/>
        <n v="2.6"/>
        <n v="0.74"/>
        <n v="1.1200000000000001"/>
        <n v="31.47"/>
        <n v="10.35"/>
        <n v="10.14"/>
        <n v="9.94"/>
        <n v="4.55"/>
        <n v="5.38"/>
        <n v="1.45"/>
        <n v="2.9"/>
        <n v="2.69"/>
        <n v="1.24"/>
        <n v="2.0699999999999998"/>
        <n v="0.41"/>
        <n v="11.85"/>
        <n v="14.69"/>
        <n v="10.9"/>
        <n v="9.9499999999999993"/>
        <n v="4.2699999999999996"/>
        <n v="7.11"/>
        <n v="2.84"/>
        <n v="1.9"/>
        <n v="3.32"/>
        <n v="0.95"/>
        <n v="2.37"/>
        <n v="0.47"/>
        <n v="7.52"/>
        <n v="9.02"/>
        <n v="13.53"/>
        <n v="9.77"/>
        <n v="3.76"/>
        <n v="5.26"/>
        <n v="4.51"/>
        <n v="2.2599999999999998"/>
        <n v="3.01"/>
        <n v="0.75"/>
        <n v="20.59"/>
        <n v="9.56"/>
        <n v="5.15"/>
        <n v="14.71"/>
        <n v="4.41"/>
        <n v="8.09"/>
        <n v="6.62"/>
        <n v="1.47"/>
        <n v="3.68"/>
        <n v="19.2"/>
        <n v="17.72"/>
        <n v="13.5"/>
        <n v="3.59"/>
        <n v="6.75"/>
        <n v="4.8499999999999996"/>
        <n v="1.48"/>
        <n v="2.5299999999999998"/>
        <n v="0.63"/>
        <n v="18.850000000000001"/>
        <n v="11.48"/>
        <n v="8.1999999999999993"/>
        <n v="10.25"/>
        <n v="1.23"/>
        <n v="7.38"/>
        <n v="2.87"/>
        <n v="2.46"/>
        <n v="0.82"/>
        <n v="3.28"/>
        <n v="14.74"/>
        <n v="16.03"/>
        <n v="15.38"/>
        <n v="7.05"/>
        <n v="8.9700000000000006"/>
        <n v="1.92"/>
        <n v="3.21"/>
        <n v="0.64"/>
        <n v="21.71"/>
        <n v="5.34"/>
        <n v="11.39"/>
        <n v="6.05"/>
        <n v="5.69"/>
        <n v="6.41"/>
        <n v="3.91"/>
        <n v="3.2"/>
        <n v="0.71"/>
        <n v="19.59"/>
        <n v="16.079999999999998"/>
        <n v="6.19"/>
        <n v="7.01"/>
        <n v="7.84"/>
        <n v="9.9"/>
        <n v="7.42"/>
        <n v="0.21"/>
        <n v="1.03"/>
        <n v="15.36"/>
        <n v="12.09"/>
        <n v="10.130000000000001"/>
        <n v="13.07"/>
        <n v="7.19"/>
        <n v="2.29"/>
        <n v="1.63"/>
      </sharedItems>
    </cacheField>
    <cacheField name="総数（法人）" numFmtId="0" sqlType="4">
      <sharedItems containsSemiMixedTypes="0" containsString="0" containsNumber="1" containsInteger="1" minValue="0" maxValue="2238" count="135">
        <n v="731"/>
        <n v="786"/>
        <n v="1715"/>
        <n v="1796"/>
        <n v="2238"/>
        <n v="1335"/>
        <n v="752"/>
        <n v="1282"/>
        <n v="540"/>
        <n v="765"/>
        <n v="161"/>
        <n v="367"/>
        <n v="574"/>
        <n v="607"/>
        <n v="281"/>
        <n v="478"/>
        <n v="568"/>
        <n v="606"/>
        <n v="546"/>
        <n v="499"/>
        <n v="235"/>
        <n v="261"/>
        <n v="795"/>
        <n v="432"/>
        <n v="523"/>
        <n v="416"/>
        <n v="415"/>
        <n v="182"/>
        <n v="52"/>
        <n v="142"/>
        <n v="175"/>
        <n v="209"/>
        <n v="196"/>
        <n v="275"/>
        <n v="172"/>
        <n v="199"/>
        <n v="87"/>
        <n v="146"/>
        <n v="152"/>
        <n v="97"/>
        <n v="61"/>
        <n v="53"/>
        <n v="135"/>
        <n v="131"/>
        <n v="121"/>
        <n v="58"/>
        <n v="84"/>
        <n v="89"/>
        <n v="108"/>
        <n v="17"/>
        <n v="81"/>
        <n v="68"/>
        <n v="51"/>
        <n v="67"/>
        <n v="28"/>
        <n v="38"/>
        <n v="43"/>
        <n v="12"/>
        <n v="59"/>
        <n v="205"/>
        <n v="157"/>
        <n v="126"/>
        <n v="88"/>
        <n v="49"/>
        <n v="57"/>
        <n v="8"/>
        <n v="37"/>
        <n v="65"/>
        <n v="21"/>
        <n v="31"/>
        <n v="19"/>
        <n v="39"/>
        <n v="45"/>
        <n v="48"/>
        <n v="94"/>
        <n v="78"/>
        <n v="95"/>
        <n v="35"/>
        <n v="54"/>
        <n v="41"/>
        <n v="32"/>
        <n v="29"/>
        <n v="44"/>
        <n v="36"/>
        <n v="25"/>
        <n v="93"/>
        <n v="82"/>
        <n v="64"/>
        <n v="10"/>
        <n v="42"/>
        <n v="15"/>
        <n v="46"/>
        <n v="16"/>
        <n v="18"/>
        <n v="83"/>
        <n v="105"/>
        <n v="91"/>
        <n v="109"/>
        <n v="5"/>
        <n v="27"/>
        <n v="13"/>
        <n v="23"/>
        <n v="4"/>
        <n v="185"/>
        <n v="74"/>
        <n v="181"/>
        <n v="102"/>
        <n v="50"/>
        <n v="112"/>
        <n v="71"/>
        <n v="60"/>
        <n v="22"/>
        <n v="86"/>
        <n v="63"/>
        <n v="30"/>
        <n v="26"/>
        <n v="33"/>
        <n v="9"/>
        <n v="14"/>
        <n v="24"/>
        <n v="56"/>
        <n v="76"/>
        <n v="1"/>
        <n v="6"/>
        <n v="7"/>
        <n v="3"/>
        <n v="55"/>
        <n v="136"/>
        <n v="115"/>
        <n v="40"/>
        <n v="20"/>
        <n v="2"/>
        <n v="11"/>
        <n v="66"/>
        <n v="0"/>
      </sharedItems>
    </cacheField>
    <cacheField name="構成比（法人）" numFmtId="0" sqlType="3">
      <sharedItems containsSemiMixedTypes="0" containsString="0" containsNumber="1" minValue="0" maxValue="16.350000000000001" count="306">
        <n v="3.13"/>
        <n v="3.37"/>
        <n v="7.35"/>
        <n v="7.69"/>
        <n v="9.59"/>
        <n v="5.72"/>
        <n v="3.22"/>
        <n v="5.49"/>
        <n v="2.31"/>
        <n v="3.28"/>
        <n v="0.69"/>
        <n v="1.57"/>
        <n v="2.46"/>
        <n v="2.6"/>
        <n v="1.2"/>
        <n v="2.0499999999999998"/>
        <n v="2.4300000000000002"/>
        <n v="2.34"/>
        <n v="2.14"/>
        <n v="3.45"/>
        <n v="3.83"/>
        <n v="11.68"/>
        <n v="6.35"/>
        <n v="7.68"/>
        <n v="6.11"/>
        <n v="6.1"/>
        <n v="2.67"/>
        <n v="0.76"/>
        <n v="2.09"/>
        <n v="2.57"/>
        <n v="3.07"/>
        <n v="2.88"/>
        <n v="4.04"/>
        <n v="2.5299999999999998"/>
        <n v="2.92"/>
        <n v="1.28"/>
        <n v="2.23"/>
        <n v="1.42"/>
        <n v="3.02"/>
        <n v="2.63"/>
        <n v="6.69"/>
        <n v="6.49"/>
        <n v="6"/>
        <n v="7.24"/>
        <n v="4.16"/>
        <n v="4.41"/>
        <n v="5.35"/>
        <n v="0.84"/>
        <n v="4.0199999999999996"/>
        <n v="3.32"/>
        <n v="1.39"/>
        <n v="1.88"/>
        <n v="2.13"/>
        <n v="0.59"/>
        <n v="2.11"/>
        <n v="11.4"/>
        <n v="8.73"/>
        <n v="7"/>
        <n v="4.8899999999999997"/>
        <n v="2.72"/>
        <n v="4.95"/>
        <n v="3.17"/>
        <n v="0.44"/>
        <n v="2.06"/>
        <n v="3.61"/>
        <n v="1.17"/>
        <n v="1.72"/>
        <n v="2.39"/>
        <n v="1.06"/>
        <n v="2.17"/>
        <n v="2.82"/>
        <n v="3.01"/>
        <n v="7.59"/>
        <n v="5.89"/>
        <n v="8.9"/>
        <n v="3.2"/>
        <n v="5.96"/>
        <n v="2.19"/>
        <n v="2.4500000000000002"/>
        <n v="0.75"/>
        <n v="1.32"/>
        <n v="3.39"/>
        <n v="2.0099999999999998"/>
        <n v="1.82"/>
        <n v="2.76"/>
        <n v="1.91"/>
        <n v="10.029999999999999"/>
        <n v="5.97"/>
        <n v="7.12"/>
        <n v="6.28"/>
        <n v="4.9000000000000004"/>
        <n v="4.4400000000000004"/>
        <n v="0.77"/>
        <n v="1.1499999999999999"/>
        <n v="2.99"/>
        <n v="3.52"/>
        <n v="3.29"/>
        <n v="1.23"/>
        <n v="0.92"/>
        <n v="1.38"/>
        <n v="7.49"/>
        <n v="2.2599999999999998"/>
        <n v="9.48"/>
        <n v="8.2100000000000009"/>
        <n v="9.84"/>
        <n v="5.51"/>
        <n v="4.5999999999999996"/>
        <n v="3.97"/>
        <n v="1.53"/>
        <n v="2.8"/>
        <n v="3.16"/>
        <n v="0.45"/>
        <n v="2.44"/>
        <n v="2.08"/>
        <n v="0.36"/>
        <n v="9.8000000000000007"/>
        <n v="3.92"/>
        <n v="3.23"/>
        <n v="5.41"/>
        <n v="5.56"/>
        <n v="2.65"/>
        <n v="5.94"/>
        <n v="0.85"/>
        <n v="1.7"/>
        <n v="3.76"/>
        <n v="2.54"/>
        <n v="3.18"/>
        <n v="3.57"/>
        <n v="8.2799999999999994"/>
        <n v="10.96"/>
        <n v="8.0299999999999994"/>
        <n v="6.88"/>
        <n v="3.82"/>
        <n v="3.31"/>
        <n v="5.48"/>
        <n v="4.2"/>
        <n v="1.02"/>
        <n v="2.04"/>
        <n v="2.42"/>
        <n v="1.78"/>
        <n v="3.36"/>
        <n v="7.84"/>
        <n v="10.64"/>
        <n v="6.86"/>
        <n v="5.88"/>
        <n v="3.08"/>
        <n v="4.34"/>
        <n v="0.14000000000000001"/>
        <n v="2.52"/>
        <n v="1.26"/>
        <n v="4.0599999999999996"/>
        <n v="0.98"/>
        <n v="2.94"/>
        <n v="0.42"/>
        <n v="2.2400000000000002"/>
        <n v="2.16"/>
        <n v="2.78"/>
        <n v="10.19"/>
        <n v="11.11"/>
        <n v="4.63"/>
        <n v="0.93"/>
        <n v="3.7"/>
        <n v="3.09"/>
        <n v="1.85"/>
        <n v="4.03"/>
        <n v="2.86"/>
        <n v="9.9700000000000006"/>
        <n v="8.43"/>
        <n v="4.4000000000000004"/>
        <n v="3.15"/>
        <n v="4.1100000000000003"/>
        <n v="3.74"/>
        <n v="4.91"/>
        <n v="0.88"/>
        <n v="2.64"/>
        <n v="2.27"/>
        <n v="1.61"/>
        <n v="2.93"/>
        <n v="1.47"/>
        <n v="4.12"/>
        <n v="10.57"/>
        <n v="2.58"/>
        <n v="3.87"/>
        <n v="12.37"/>
        <n v="6.19"/>
        <n v="1.55"/>
        <n v="0.52"/>
        <n v="0.26"/>
        <n v="3.35"/>
        <n v="2.3199999999999998"/>
        <n v="1.97"/>
        <n v="4.93"/>
        <n v="10.86"/>
        <n v="5.92"/>
        <n v="5.59"/>
        <n v="5.26"/>
        <n v="3.62"/>
        <n v="2.2999999999999998"/>
        <n v="0.66"/>
        <n v="0.99"/>
        <n v="3.42"/>
        <n v="8.09"/>
        <n v="11.87"/>
        <n v="8.81"/>
        <n v="5.4"/>
        <n v="0.54"/>
        <n v="6.29"/>
        <n v="3.6"/>
        <n v="4.1399999999999997"/>
        <n v="1.98"/>
        <n v="3.78"/>
        <n v="1.44"/>
        <n v="1.62"/>
        <n v="1.8"/>
        <n v="2.84"/>
        <n v="15.46"/>
        <n v="6.94"/>
        <n v="7.57"/>
        <n v="7.26"/>
        <n v="2.21"/>
        <n v="6.31"/>
        <n v="0.63"/>
        <n v="3.47"/>
        <n v="1.58"/>
        <n v="1.89"/>
        <n v="7.14"/>
        <n v="10.95"/>
        <n v="2.38"/>
        <n v="0.95"/>
        <n v="11.43"/>
        <n v="3.33"/>
        <n v="8.1"/>
        <n v="4.29"/>
        <n v="1.43"/>
        <n v="3.81"/>
        <n v="1.9"/>
        <n v="0.48"/>
        <n v="8.82"/>
        <n v="3.68"/>
        <n v="13.97"/>
        <n v="5.15"/>
        <n v="0"/>
        <n v="0.74"/>
        <n v="14.58"/>
        <n v="11.46"/>
        <n v="9.3800000000000008"/>
        <n v="4.17"/>
        <n v="6.25"/>
        <n v="1.04"/>
        <n v="1.25"/>
        <n v="8.75"/>
        <n v="11.88"/>
        <n v="2.5"/>
        <n v="5"/>
        <n v="8.1300000000000008"/>
        <n v="7.5"/>
        <n v="4.38"/>
        <n v="3.75"/>
        <n v="2.77"/>
        <n v="3.93"/>
        <n v="14.09"/>
        <n v="9.24"/>
        <n v="8.08"/>
        <n v="5.08"/>
        <n v="0.23"/>
        <n v="3.46"/>
        <n v="4.2300000000000004"/>
        <n v="5.63"/>
        <n v="2.35"/>
        <n v="11.74"/>
        <n v="7.51"/>
        <n v="0.47"/>
        <n v="1.41"/>
        <n v="4.6900000000000004"/>
        <n v="5.77"/>
        <n v="0.96"/>
        <n v="16.350000000000001"/>
        <n v="10.58"/>
        <n v="4.8099999999999996"/>
        <n v="6.73"/>
        <n v="3.85"/>
        <n v="1.92"/>
        <n v="3.94"/>
        <n v="12.81"/>
        <n v="1.48"/>
        <n v="8.3699999999999992"/>
        <n v="6.4"/>
        <n v="9.85"/>
        <n v="7.88"/>
        <n v="2.96"/>
        <n v="10.35"/>
        <n v="4.09"/>
        <n v="12.26"/>
        <n v="8.99"/>
        <n v="6.27"/>
        <n v="1.63"/>
        <n v="5.18"/>
        <n v="1.0900000000000001"/>
        <n v="3"/>
        <n v="1.36"/>
        <n v="4.08"/>
        <n v="14.29"/>
        <n v="8.16"/>
        <n v="12.93"/>
        <n v="7.48"/>
        <n v="0.68"/>
      </sharedItems>
    </cacheField>
    <cacheField name="総数（法人以外の団体）" numFmtId="0" sqlType="4">
      <sharedItems containsSemiMixedTypes="0" containsString="0" containsNumber="1" containsInteger="1" minValue="0" maxValue="18" count="7">
        <n v="2"/>
        <n v="0"/>
        <n v="1"/>
        <n v="18"/>
        <n v="9"/>
        <n v="8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6914583335" createdVersion="5" refreshedVersion="8" minRefreshableVersion="3" recordCount="556" xr:uid="{893A4DF2-EECD-43E8-8EE7-ABAAB729BB4A}">
  <cacheSource type="external" connectionId="3"/>
  <cacheFields count="14">
    <cacheField name="都道府県" numFmtId="0" sqlType="-9">
      <sharedItems count="1">
        <s v="09 栃木県"/>
      </sharedItems>
    </cacheField>
    <cacheField name="自治体名" numFmtId="0" sqlType="-9">
      <sharedItems count="26">
        <s v="栃木県"/>
        <s v="宇都宮市"/>
        <s v="足利市"/>
        <s v="栃木市"/>
        <s v="佐野市"/>
        <s v="鹿沼市"/>
        <s v="日光市"/>
        <s v="小山市"/>
        <s v="真岡市"/>
        <s v="大田原市"/>
        <s v="矢板市"/>
        <s v="那須塩原市"/>
        <s v="さくら市"/>
        <s v="那須烏山市"/>
        <s v="下野市"/>
        <s v="河内郡上三川町"/>
        <s v="芳賀郡益子町"/>
        <s v="芳賀郡茂木町"/>
        <s v="芳賀郡市貝町"/>
        <s v="芳賀郡芳賀町"/>
        <s v="下都賀郡壬生町"/>
        <s v="下都賀郡野木町"/>
        <s v="塩谷郡塩谷町"/>
        <s v="塩谷郡高根沢町"/>
        <s v="那須郡那須町"/>
        <s v="那須郡那珂川町"/>
      </sharedItems>
    </cacheField>
    <cacheField name="自治体" numFmtId="0" sqlType="-9">
      <sharedItems count="26">
        <s v="09000 栃木県"/>
        <s v="09201 宇都宮市"/>
        <s v="09202 足利市"/>
        <s v="09203 栃木市"/>
        <s v="09204 佐野市"/>
        <s v="09205 鹿沼市"/>
        <s v="09206 日光市"/>
        <s v="09208 小山市"/>
        <s v="09209 真岡市"/>
        <s v="09210 大田原市"/>
        <s v="09211 矢板市"/>
        <s v="09213 那須塩原市"/>
        <s v="09214 さくら市"/>
        <s v="09215 那須烏山市"/>
        <s v="09216 下野市"/>
        <s v="09301 河内郡上三川町"/>
        <s v="09342 芳賀郡益子町"/>
        <s v="09343 芳賀郡茂木町"/>
        <s v="09344 芳賀郡市貝町"/>
        <s v="09345 芳賀郡芳賀町"/>
        <s v="09361 下都賀郡壬生町"/>
        <s v="09364 下都賀郡野木町"/>
        <s v="09384 塩谷郡塩谷町"/>
        <s v="09386 塩谷郡高根沢町"/>
        <s v="09407 那須郡那須町"/>
        <s v="09411 那須郡那珂川町"/>
      </sharedItems>
    </cacheField>
    <cacheField name="産業分類コード" numFmtId="0" sqlType="-8">
      <sharedItems count="68">
        <s v="783"/>
        <s v="692"/>
        <s v="782"/>
        <s v="762"/>
        <s v="835"/>
        <s v="591"/>
        <s v="824"/>
        <s v="065"/>
        <s v="609"/>
        <s v="062"/>
        <s v="765"/>
        <s v="081"/>
        <s v="891"/>
        <s v="064"/>
        <s v="589"/>
        <s v="691"/>
        <s v="083"/>
        <s v="603"/>
        <s v="586"/>
        <s v="742"/>
        <s v="682"/>
        <s v="823"/>
        <s v="766"/>
        <s v="781"/>
        <s v="116"/>
        <s v="269"/>
        <s v="119"/>
        <s v="593"/>
        <s v="079"/>
        <s v="605"/>
        <s v="133"/>
        <s v="559"/>
        <s v="244"/>
        <s v="751"/>
        <s v="761"/>
        <s v="763"/>
        <s v="767"/>
        <s v="541"/>
        <s v="772"/>
        <s v="611"/>
        <s v="573"/>
        <s v="585"/>
        <s v="608"/>
        <s v="071"/>
        <s v="066"/>
        <s v="693"/>
        <s v="077"/>
        <s v="214"/>
        <s v="602"/>
        <s v="604"/>
        <s v="601"/>
        <s v="764"/>
        <s v="722"/>
        <s v="311"/>
        <s v="061"/>
        <s v="441"/>
        <s v="471"/>
        <s v="909"/>
        <s v="929"/>
        <s v="121"/>
        <s v="076"/>
        <s v="075"/>
        <s v="854"/>
        <s v="759"/>
        <s v="681"/>
        <s v="821"/>
        <s v="072"/>
        <s v="584"/>
      </sharedItems>
    </cacheField>
    <cacheField name="産業分類" numFmtId="0" sqlType="-9">
      <sharedItems count="68">
        <s v="美容業"/>
        <s v="貸家業，貸間業"/>
        <s v="理容業"/>
        <s v="専門料理店"/>
        <s v="療術業"/>
        <s v="自動車小売業"/>
        <s v="教養・技能教授業"/>
        <s v="木造建築工事業"/>
        <s v="他に分類されない小売業"/>
        <s v="土木工事業（舗装工事業を除く）"/>
        <s v="酒場，ビヤホール"/>
        <s v="電気工事業"/>
        <s v="自動車整備業"/>
        <s v="建築工事業（木造建築工事業を除く）"/>
        <s v="その他の飲食料品小売業"/>
        <s v="不動産賃貸業（貸家業，貸間業を除く）"/>
        <s v="管工事業（さく井工事業を除く）"/>
        <s v="医薬品・化粧品小売業"/>
        <s v="菓子・パン小売業"/>
        <s v="土木建築サービス業"/>
        <s v="不動産代理業・仲介業"/>
        <s v="学習塾"/>
        <s v="バー，キャバレー，ナイトクラブ"/>
        <s v="洗濯業"/>
        <s v="外衣・シャツ製造業（和式を除く）"/>
        <s v="その他の生産用機械・同部分品製造業"/>
        <s v="その他の繊維製品製造業"/>
        <s v="機械器具小売業（自動車，自転車を除く）"/>
        <s v="その他の職別工事業"/>
        <s v="燃料小売業"/>
        <s v="建具製造業"/>
        <s v="他に分類されない卸売業"/>
        <s v="建設用・建築用金属製品製造業（製缶板金業を含む）"/>
        <s v="旅館，ホテル"/>
        <s v="食堂，レストラン（専門料理店を除く）"/>
        <s v="そば・うどん店"/>
        <s v="喫茶店"/>
        <s v="産業機械器具卸売業"/>
        <s v="配達飲食サービス業"/>
        <s v="通信販売・訪問販売小売業"/>
        <s v="婦人・子供服小売業"/>
        <s v="酒小売業"/>
        <s v="写真機・時計・眼鏡小売業"/>
        <s v="大工工事業"/>
        <s v="建築リフォーム工事業"/>
        <s v="駐車場業"/>
        <s v="塗装工事業"/>
        <s v="陶磁器・同関連製品製造業"/>
        <s v="じゅう器小売業"/>
        <s v="農耕用品小売業"/>
        <s v="家具・建具・畳小売業"/>
        <s v="すし店"/>
        <s v="公証人役場，司法書士事務所，土地家屋調査士事務所"/>
        <s v="自動車・同附属品製造業"/>
        <s v="一般土木建築工事業"/>
        <s v="一般貨物自動車運送業"/>
        <s v="倉庫業（冷蔵倉庫業を除く）"/>
        <s v="その他の修理業"/>
        <s v="他に分類されない事業サービス業"/>
        <s v="製材業，木製品製造業"/>
        <s v="板金・金物工事業"/>
        <s v="左官工事業"/>
        <s v="老人福祉・介護事業"/>
        <s v="その他の宿泊業"/>
        <s v="建物売買業，土地売買業"/>
        <s v="社会教育"/>
        <s v="とび・土工・コンクリート工事業"/>
        <s v="鮮魚小売業"/>
      </sharedItems>
    </cacheField>
    <cacheField name="産業小分類" numFmtId="0" sqlType="-9">
      <sharedItems count="68">
        <s v="783 美容業"/>
        <s v="692 貸家業，貸間業"/>
        <s v="782 理容業"/>
        <s v="762 専門料理店"/>
        <s v="835 療術業"/>
        <s v="591 自動車小売業"/>
        <s v="824 教養・技能教授業"/>
        <s v="065 木造建築工事業"/>
        <s v="609 他に分類されない小売業"/>
        <s v="062 土木工事業（舗装工事業を除く）"/>
        <s v="765 酒場，ビヤホール"/>
        <s v="081 電気工事業"/>
        <s v="891 自動車整備業"/>
        <s v="064 建築工事業（木造建築工事業を除く）"/>
        <s v="589 その他の飲食料品小売業"/>
        <s v="691 不動産賃貸業（貸家業，貸間業を除く）"/>
        <s v="083 管工事業（さく井工事業を除く）"/>
        <s v="603 医薬品・化粧品小売業"/>
        <s v="586 菓子・パン小売業"/>
        <s v="742 土木建築サービス業"/>
        <s v="682 不動産代理業・仲介業"/>
        <s v="823 学習塾"/>
        <s v="766 バー，キャバレー，ナイトクラブ"/>
        <s v="781 洗濯業"/>
        <s v="116 外衣・シャツ製造業（和式を除く）"/>
        <s v="269 その他の生産用機械・同部分品製造業"/>
        <s v="119 その他の繊維製品製造業"/>
        <s v="593 機械器具小売業（自動車，自転車を除く）"/>
        <s v="079 その他の職別工事業"/>
        <s v="605 燃料小売業"/>
        <s v="133 建具製造業"/>
        <s v="559 他に分類されない卸売業"/>
        <s v="244 建設用・建築用金属製品製造業（製缶板金業を含む）"/>
        <s v="751 旅館，ホテル"/>
        <s v="761 食堂，レストラン（専門料理店を除く）"/>
        <s v="763 そば・うどん店"/>
        <s v="767 喫茶店"/>
        <s v="541 産業機械器具卸売業"/>
        <s v="772 配達飲食サービス業"/>
        <s v="611 通信販売・訪問販売小売業"/>
        <s v="573 婦人・子供服小売業"/>
        <s v="585 酒小売業"/>
        <s v="608 写真機・時計・眼鏡小売業"/>
        <s v="071 大工工事業"/>
        <s v="066 建築リフォーム工事業"/>
        <s v="693 駐車場業"/>
        <s v="077 塗装工事業"/>
        <s v="214 陶磁器・同関連製品製造業"/>
        <s v="602 じゅう器小売業"/>
        <s v="604 農耕用品小売業"/>
        <s v="601 家具・建具・畳小売業"/>
        <s v="764 すし店"/>
        <s v="722 公証人役場，司法書士事務所，土地家屋調査士事務所"/>
        <s v="311 自動車・同附属品製造業"/>
        <s v="061 一般土木建築工事業"/>
        <s v="441 一般貨物自動車運送業"/>
        <s v="471 倉庫業（冷蔵倉庫業を除く）"/>
        <s v="909 その他の修理業"/>
        <s v="929 他に分類されない事業サービス業"/>
        <s v="121 製材業，木製品製造業"/>
        <s v="076 板金・金物工事業"/>
        <s v="075 左官工事業"/>
        <s v="854 老人福祉・介護事業"/>
        <s v="759 その他の宿泊業"/>
        <s v="681 建物売買業，土地売買業"/>
        <s v="821 社会教育"/>
        <s v="072 とび・土工・コンクリート工事業"/>
        <s v="584 鮮魚小売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4" maxValue="2566" count="145">
        <n v="2566"/>
        <n v="1964"/>
        <n v="1595"/>
        <n v="1516"/>
        <n v="1027"/>
        <n v="1009"/>
        <n v="924"/>
        <n v="892"/>
        <n v="889"/>
        <n v="886"/>
        <n v="867"/>
        <n v="789"/>
        <n v="779"/>
        <n v="763"/>
        <n v="717"/>
        <n v="686"/>
        <n v="670"/>
        <n v="644"/>
        <n v="619"/>
        <n v="570"/>
        <n v="652"/>
        <n v="516"/>
        <n v="396"/>
        <n v="361"/>
        <n v="286"/>
        <n v="277"/>
        <n v="272"/>
        <n v="257"/>
        <n v="222"/>
        <n v="208"/>
        <n v="187"/>
        <n v="184"/>
        <n v="183"/>
        <n v="177"/>
        <n v="171"/>
        <n v="159"/>
        <n v="151"/>
        <n v="150"/>
        <n v="148"/>
        <n v="206"/>
        <n v="134"/>
        <n v="118"/>
        <n v="109"/>
        <n v="101"/>
        <n v="79"/>
        <n v="77"/>
        <n v="73"/>
        <n v="67"/>
        <n v="64"/>
        <n v="62"/>
        <n v="61"/>
        <n v="59"/>
        <n v="57"/>
        <n v="55"/>
        <n v="53"/>
        <n v="51"/>
        <n v="49"/>
        <n v="211"/>
        <n v="163"/>
        <n v="103"/>
        <n v="102"/>
        <n v="87"/>
        <n v="83"/>
        <n v="78"/>
        <n v="71"/>
        <n v="68"/>
        <n v="65"/>
        <n v="54"/>
        <n v="197"/>
        <n v="146"/>
        <n v="107"/>
        <n v="72"/>
        <n v="63"/>
        <n v="60"/>
        <n v="48"/>
        <n v="47"/>
        <n v="46"/>
        <n v="45"/>
        <n v="136"/>
        <n v="81"/>
        <n v="52"/>
        <n v="50"/>
        <n v="43"/>
        <n v="40"/>
        <n v="39"/>
        <n v="38"/>
        <n v="35"/>
        <n v="123"/>
        <n v="97"/>
        <n v="94"/>
        <n v="69"/>
        <n v="58"/>
        <n v="33"/>
        <n v="283"/>
        <n v="205"/>
        <n v="128"/>
        <n v="120"/>
        <n v="92"/>
        <n v="88"/>
        <n v="76"/>
        <n v="44"/>
        <n v="89"/>
        <n v="56"/>
        <n v="41"/>
        <n v="34"/>
        <n v="32"/>
        <n v="31"/>
        <n v="27"/>
        <n v="24"/>
        <n v="23"/>
        <n v="108"/>
        <n v="66"/>
        <n v="37"/>
        <n v="36"/>
        <n v="28"/>
        <n v="25"/>
        <n v="29"/>
        <n v="22"/>
        <n v="19"/>
        <n v="18"/>
        <n v="17"/>
        <n v="15"/>
        <n v="14"/>
        <n v="13"/>
        <n v="12"/>
        <n v="11"/>
        <n v="10"/>
        <n v="122"/>
        <n v="82"/>
        <n v="74"/>
        <n v="42"/>
        <n v="26"/>
        <n v="20"/>
        <n v="9"/>
        <n v="21"/>
        <n v="16"/>
        <n v="8"/>
        <n v="165"/>
        <n v="7"/>
        <n v="6"/>
        <n v="5"/>
        <n v="4"/>
        <n v="70"/>
        <n v="112"/>
        <n v="30"/>
      </sharedItems>
    </cacheField>
    <cacheField name="構成比" numFmtId="0" sqlType="3">
      <sharedItems containsSemiMixedTypes="0" containsString="0" containsNumber="1" minValue="1.0900000000000001" maxValue="23.5" count="212">
        <n v="5.43"/>
        <n v="4.16"/>
        <n v="3.38"/>
        <n v="3.21"/>
        <n v="2.17"/>
        <n v="2.14"/>
        <n v="1.96"/>
        <n v="1.89"/>
        <n v="1.88"/>
        <n v="1.84"/>
        <n v="1.67"/>
        <n v="1.65"/>
        <n v="1.62"/>
        <n v="1.52"/>
        <n v="1.45"/>
        <n v="1.42"/>
        <n v="1.36"/>
        <n v="1.31"/>
        <n v="1.21"/>
        <n v="5.73"/>
        <n v="4.54"/>
        <n v="3.48"/>
        <n v="3.17"/>
        <n v="2.52"/>
        <n v="2.44"/>
        <n v="2.39"/>
        <n v="2.2599999999999998"/>
        <n v="1.95"/>
        <n v="1.83"/>
        <n v="1.64"/>
        <n v="1.61"/>
        <n v="1.56"/>
        <n v="1.5"/>
        <n v="1.4"/>
        <n v="1.33"/>
        <n v="1.32"/>
        <n v="1.3"/>
        <n v="5.15"/>
        <n v="3.35"/>
        <n v="2.95"/>
        <n v="2.72"/>
        <n v="1.97"/>
        <n v="1.92"/>
        <n v="1.82"/>
        <n v="1.6"/>
        <n v="1.55"/>
        <n v="1.47"/>
        <n v="1.37"/>
        <n v="1.27"/>
        <n v="1.22"/>
        <n v="5.2"/>
        <n v="4.01"/>
        <n v="3.72"/>
        <n v="2.54"/>
        <n v="2.5099999999999998"/>
        <n v="2.04"/>
        <n v="1.8"/>
        <n v="1.75"/>
        <n v="1.58"/>
        <n v="1.53"/>
        <n v="1.26"/>
        <n v="5.46"/>
        <n v="4.04"/>
        <n v="2.96"/>
        <n v="2.13"/>
        <n v="2.02"/>
        <n v="1.99"/>
        <n v="1.86"/>
        <n v="1.69"/>
        <n v="1.66"/>
        <n v="1.41"/>
        <n v="1.25"/>
        <n v="3.1"/>
        <n v="3.02"/>
        <n v="2.79"/>
        <n v="2.4900000000000002"/>
        <n v="2.37"/>
        <n v="2.0699999999999998"/>
        <n v="1.91"/>
        <n v="1.76"/>
        <n v="1.49"/>
        <n v="1.34"/>
        <n v="5.1100000000000003"/>
        <n v="4.03"/>
        <n v="3.91"/>
        <n v="3.37"/>
        <n v="3.28"/>
        <n v="3.2"/>
        <n v="2.87"/>
        <n v="2.58"/>
        <n v="2.5299999999999998"/>
        <n v="2.4500000000000002"/>
        <n v="2.41"/>
        <n v="2.08"/>
        <n v="1.87"/>
        <n v="7.73"/>
        <n v="5.6"/>
        <n v="3.5"/>
        <n v="2.16"/>
        <n v="1.94"/>
        <n v="1.48"/>
        <n v="1.2"/>
        <n v="1.18"/>
        <n v="5.62"/>
        <n v="5.16"/>
        <n v="3.3"/>
        <n v="3.25"/>
        <n v="2.38"/>
        <n v="1.57"/>
        <n v="1.39"/>
        <n v="6.09"/>
        <n v="4.96"/>
        <n v="2.93"/>
        <n v="2.48"/>
        <n v="2.09"/>
        <n v="2.0299999999999998"/>
        <n v="5.29"/>
        <n v="3.06"/>
        <n v="2.64"/>
        <n v="2.5"/>
        <n v="2.36"/>
        <n v="1.81"/>
        <n v="6.37"/>
        <n v="3.68"/>
        <n v="2.42"/>
        <n v="2.21"/>
        <n v="2.15"/>
        <n v="1.98"/>
        <n v="1.77"/>
        <n v="1.74"/>
        <n v="1.43"/>
        <n v="1.29"/>
        <n v="5.22"/>
        <n v="4.0999999999999996"/>
        <n v="3.23"/>
        <n v="2.73"/>
        <n v="2.11"/>
        <n v="3.6"/>
        <n v="2.4"/>
        <n v="2"/>
        <n v="1.73"/>
        <n v="1.46"/>
        <n v="8.23"/>
        <n v="5.01"/>
        <n v="3.99"/>
        <n v="2.89"/>
        <n v="2.63"/>
        <n v="2.46"/>
        <n v="2.29"/>
        <n v="1.78"/>
        <n v="1.7"/>
        <n v="1.44"/>
        <n v="1.19"/>
        <n v="4.5999999999999996"/>
        <n v="4.09"/>
        <n v="3.58"/>
        <n v="3.07"/>
        <n v="23.5"/>
        <n v="5.13"/>
        <n v="4.13"/>
        <n v="2.99"/>
        <n v="2.85"/>
        <n v="2.2799999999999998"/>
        <n v="1.85"/>
        <n v="1.28"/>
        <n v="1.1399999999999999"/>
        <n v="4.3099999999999996"/>
        <n v="4.0199999999999996"/>
        <n v="3.74"/>
        <n v="2.59"/>
        <n v="2.2999999999999998"/>
        <n v="2.0099999999999998"/>
        <n v="1.72"/>
        <n v="4.76"/>
        <n v="4.33"/>
        <n v="3.9"/>
        <n v="3.46"/>
        <n v="2.6"/>
        <n v="4.9800000000000004"/>
        <n v="4.6500000000000004"/>
        <n v="3.65"/>
        <n v="3.32"/>
        <n v="2.66"/>
        <n v="2.33"/>
        <n v="7.62"/>
        <n v="5.77"/>
        <n v="3.92"/>
        <n v="3.7"/>
        <n v="2.1800000000000002"/>
        <n v="1.63"/>
        <n v="1.0900000000000001"/>
        <n v="5.86"/>
        <n v="5.64"/>
        <n v="3.69"/>
        <n v="2.82"/>
        <n v="4.8499999999999996"/>
        <n v="3.36"/>
        <n v="2.61"/>
        <n v="2.2400000000000002"/>
        <n v="7.16"/>
        <n v="3.27"/>
        <n v="2.86"/>
        <n v="12.96"/>
        <n v="3.82"/>
        <n v="3.47"/>
        <n v="3.13"/>
        <n v="3.01"/>
        <n v="2.5499999999999998"/>
        <n v="2.4300000000000002"/>
        <n v="2.31"/>
        <n v="4.3499999999999996"/>
        <n v="3.04"/>
      </sharedItems>
    </cacheField>
    <cacheField name="総数（個人）" numFmtId="0" sqlType="4">
      <sharedItems containsSemiMixedTypes="0" containsString="0" containsNumber="1" containsInteger="1" minValue="0" maxValue="2295" count="121">
        <n v="2295"/>
        <n v="1112"/>
        <n v="1519"/>
        <n v="1213"/>
        <n v="931"/>
        <n v="442"/>
        <n v="641"/>
        <n v="453"/>
        <n v="511"/>
        <n v="121"/>
        <n v="771"/>
        <n v="251"/>
        <n v="501"/>
        <n v="147"/>
        <n v="444"/>
        <n v="79"/>
        <n v="184"/>
        <n v="214"/>
        <n v="394"/>
        <n v="183"/>
        <n v="559"/>
        <n v="142"/>
        <n v="288"/>
        <n v="334"/>
        <n v="186"/>
        <n v="243"/>
        <n v="10"/>
        <n v="209"/>
        <n v="68"/>
        <n v="98"/>
        <n v="58"/>
        <n v="20"/>
        <n v="17"/>
        <n v="25"/>
        <n v="84"/>
        <n v="88"/>
        <n v="41"/>
        <n v="135"/>
        <n v="75"/>
        <n v="185"/>
        <n v="82"/>
        <n v="97"/>
        <n v="107"/>
        <n v="44"/>
        <n v="69"/>
        <n v="47"/>
        <n v="71"/>
        <n v="34"/>
        <n v="16"/>
        <n v="5"/>
        <n v="39"/>
        <n v="22"/>
        <n v="26"/>
        <n v="188"/>
        <n v="133"/>
        <n v="19"/>
        <n v="91"/>
        <n v="62"/>
        <n v="81"/>
        <n v="51"/>
        <n v="56"/>
        <n v="60"/>
        <n v="24"/>
        <n v="15"/>
        <n v="21"/>
        <n v="38"/>
        <n v="181"/>
        <n v="106"/>
        <n v="122"/>
        <n v="104"/>
        <n v="40"/>
        <n v="46"/>
        <n v="29"/>
        <n v="11"/>
        <n v="55"/>
        <n v="37"/>
        <n v="43"/>
        <n v="23"/>
        <n v="27"/>
        <n v="12"/>
        <n v="13"/>
        <n v="119"/>
        <n v="76"/>
        <n v="57"/>
        <n v="33"/>
        <n v="8"/>
        <n v="31"/>
        <n v="30"/>
        <n v="4"/>
        <n v="28"/>
        <n v="118"/>
        <n v="77"/>
        <n v="54"/>
        <n v="49"/>
        <n v="7"/>
        <n v="35"/>
        <n v="9"/>
        <n v="192"/>
        <n v="102"/>
        <n v="109"/>
        <n v="85"/>
        <n v="67"/>
        <n v="6"/>
        <n v="36"/>
        <n v="3"/>
        <n v="53"/>
        <n v="45"/>
        <n v="14"/>
        <n v="96"/>
        <n v="61"/>
        <n v="63"/>
        <n v="2"/>
        <n v="18"/>
        <n v="1"/>
        <n v="0"/>
        <n v="171"/>
        <n v="72"/>
        <n v="64"/>
        <n v="32"/>
        <n v="152"/>
        <n v="59"/>
      </sharedItems>
    </cacheField>
    <cacheField name="構成比（個人）" numFmtId="0" sqlType="3">
      <sharedItems containsSemiMixedTypes="0" containsString="0" containsNumber="1" minValue="0" maxValue="31.47" count="300">
        <n v="9.77"/>
        <n v="4.7300000000000004"/>
        <n v="6.46"/>
        <n v="5.16"/>
        <n v="3.96"/>
        <n v="1.88"/>
        <n v="2.73"/>
        <n v="1.93"/>
        <n v="2.17"/>
        <n v="0.51"/>
        <n v="3.28"/>
        <n v="1.07"/>
        <n v="2.13"/>
        <n v="0.63"/>
        <n v="1.89"/>
        <n v="0.34"/>
        <n v="0.78"/>
        <n v="0.91"/>
        <n v="1.68"/>
        <n v="12.31"/>
        <n v="3.13"/>
        <n v="6.34"/>
        <n v="7.36"/>
        <n v="4.0999999999999996"/>
        <n v="5.35"/>
        <n v="0.22"/>
        <n v="4.5999999999999996"/>
        <n v="1.5"/>
        <n v="2.16"/>
        <n v="1.28"/>
        <n v="0.44"/>
        <n v="0.37"/>
        <n v="0.55000000000000004"/>
        <n v="1.85"/>
        <n v="1.94"/>
        <n v="0.9"/>
        <n v="2.97"/>
        <n v="1.65"/>
        <n v="9.4600000000000009"/>
        <n v="4.1900000000000004"/>
        <n v="4.96"/>
        <n v="5.47"/>
        <n v="2.25"/>
        <n v="3.53"/>
        <n v="2.4"/>
        <n v="3.63"/>
        <n v="0.87"/>
        <n v="1.74"/>
        <n v="2.1"/>
        <n v="0.82"/>
        <n v="0.26"/>
        <n v="1.99"/>
        <n v="1.1200000000000001"/>
        <n v="1.33"/>
        <n v="8.4700000000000006"/>
        <n v="5.99"/>
        <n v="6.62"/>
        <n v="0.86"/>
        <n v="2.79"/>
        <n v="3.65"/>
        <n v="1.98"/>
        <n v="1.76"/>
        <n v="2.2999999999999998"/>
        <n v="2.52"/>
        <n v="2.7"/>
        <n v="1.08"/>
        <n v="0.77"/>
        <n v="0.99"/>
        <n v="0.68"/>
        <n v="0.95"/>
        <n v="1.71"/>
        <n v="1.1299999999999999"/>
        <n v="9.25"/>
        <n v="5.42"/>
        <n v="6.24"/>
        <n v="5.32"/>
        <n v="2.04"/>
        <n v="2.35"/>
        <n v="1.48"/>
        <n v="0.56000000000000005"/>
        <n v="1.02"/>
        <n v="2.81"/>
        <n v="2.86"/>
        <n v="2.2000000000000002"/>
        <n v="1.18"/>
        <n v="1.38"/>
        <n v="0.61"/>
        <n v="0.66"/>
        <n v="9.19"/>
        <n v="3.17"/>
        <n v="5.87"/>
        <n v="2.0099999999999998"/>
        <n v="1.47"/>
        <n v="4.4000000000000004"/>
        <n v="1.7"/>
        <n v="3.4"/>
        <n v="2.5499999999999998"/>
        <n v="0.62"/>
        <n v="3.55"/>
        <n v="2.39"/>
        <n v="2.3199999999999998"/>
        <n v="1.1599999999999999"/>
        <n v="1"/>
        <n v="0.31"/>
        <n v="1.78"/>
        <n v="9.31"/>
        <n v="4.0199999999999996"/>
        <n v="5.6"/>
        <n v="4.42"/>
        <n v="6.07"/>
        <n v="4.26"/>
        <n v="3.71"/>
        <n v="3.86"/>
        <n v="2.0499999999999998"/>
        <n v="2.92"/>
        <n v="2.76"/>
        <n v="1.97"/>
        <n v="1.58"/>
        <n v="0.39"/>
        <n v="0.71"/>
        <n v="2.44"/>
        <n v="10.95"/>
        <n v="10.32"/>
        <n v="5.82"/>
        <n v="6.21"/>
        <n v="4.8499999999999996"/>
        <n v="2.4500000000000002"/>
        <n v="1.37"/>
        <n v="3.25"/>
        <n v="3.82"/>
        <n v="0.4"/>
        <n v="1.54"/>
        <n v="1.77"/>
        <n v="0.17"/>
        <n v="9.16"/>
        <n v="5.78"/>
        <n v="6.32"/>
        <n v="4.91"/>
        <n v="3.38"/>
        <n v="4.1399999999999997"/>
        <n v="4.3600000000000003"/>
        <n v="3.05"/>
        <n v="0.65"/>
        <n v="2.0699999999999998"/>
        <n v="0.76"/>
        <n v="1.53"/>
        <n v="2.1800000000000002"/>
        <n v="1.31"/>
        <n v="1.64"/>
        <n v="9.27"/>
        <n v="5.89"/>
        <n v="6.08"/>
        <n v="4.25"/>
        <n v="0.19"/>
        <n v="1.45"/>
        <n v="2.0299999999999998"/>
        <n v="2.2200000000000002"/>
        <n v="2.8"/>
        <n v="0.1"/>
        <n v="2.12"/>
        <n v="1.06"/>
        <n v="1.83"/>
        <n v="9.35"/>
        <n v="6.75"/>
        <n v="4.16"/>
        <n v="2.6"/>
        <n v="3.9"/>
        <n v="3.12"/>
        <n v="2.08"/>
        <n v="2.34"/>
        <n v="1.82"/>
        <n v="1.04"/>
        <n v="1.3"/>
        <n v="0"/>
        <n v="11.13"/>
        <n v="6.77"/>
        <n v="6.9"/>
        <n v="3.19"/>
        <n v="4.68"/>
        <n v="2.21"/>
        <n v="2.93"/>
        <n v="2.4700000000000002"/>
        <n v="0.59"/>
        <n v="1.69"/>
        <n v="1.24"/>
        <n v="1.95"/>
        <n v="1.63"/>
        <n v="8.98"/>
        <n v="7.28"/>
        <n v="4.13"/>
        <n v="3.88"/>
        <n v="3.16"/>
        <n v="1.46"/>
        <n v="2.91"/>
        <n v="2.4300000000000002"/>
        <n v="0.49"/>
        <n v="0.97"/>
        <n v="9.07"/>
        <n v="5.9"/>
        <n v="2.4900000000000002"/>
        <n v="4.54"/>
        <n v="2.95"/>
        <n v="1.36"/>
        <n v="1.59"/>
        <n v="2.27"/>
        <n v="1.81"/>
        <n v="11.46"/>
        <n v="8.8000000000000007"/>
        <n v="7.31"/>
        <n v="4.6500000000000004"/>
        <n v="4.9800000000000004"/>
        <n v="3.49"/>
        <n v="0.5"/>
        <n v="0.83"/>
        <n v="2.66"/>
        <n v="0.33"/>
        <n v="1.66"/>
        <n v="6.69"/>
        <n v="8.92"/>
        <n v="8.18"/>
        <n v="2.23"/>
        <n v="3.35"/>
        <n v="0.74"/>
        <n v="4.09"/>
        <n v="1.86"/>
        <n v="1.49"/>
        <n v="31.47"/>
        <n v="6"/>
        <n v="5.38"/>
        <n v="3.31"/>
        <n v="2.69"/>
        <n v="2.48"/>
        <n v="0.21"/>
        <n v="7.58"/>
        <n v="7.11"/>
        <n v="6.64"/>
        <n v="3.32"/>
        <n v="2.84"/>
        <n v="3.79"/>
        <n v="2.37"/>
        <n v="1.9"/>
        <n v="0.47"/>
        <n v="1.42"/>
        <n v="2.2599999999999998"/>
        <n v="4.51"/>
        <n v="6.02"/>
        <n v="3.76"/>
        <n v="3.01"/>
        <n v="11.03"/>
        <n v="9.56"/>
        <n v="3.68"/>
        <n v="5.88"/>
        <n v="4.41"/>
        <n v="2.94"/>
        <n v="12.45"/>
        <n v="10.34"/>
        <n v="6.96"/>
        <n v="2.74"/>
        <n v="1.27"/>
        <n v="2.5299999999999998"/>
        <n v="0.84"/>
        <n v="0.42"/>
        <n v="9.84"/>
        <n v="8.61"/>
        <n v="7.38"/>
        <n v="6.56"/>
        <n v="1.23"/>
        <n v="3.69"/>
        <n v="2.87"/>
        <n v="2.46"/>
        <n v="0.41"/>
        <n v="8.33"/>
        <n v="3.21"/>
        <n v="5.13"/>
        <n v="5.77"/>
        <n v="4.49"/>
        <n v="0.64"/>
        <n v="1.92"/>
        <n v="3.85"/>
        <n v="2.56"/>
        <n v="8.5399999999999991"/>
        <n v="5.69"/>
        <n v="3.91"/>
        <n v="4.2699999999999996"/>
        <n v="2.14"/>
        <n v="18.14"/>
        <n v="5.15"/>
        <n v="3.3"/>
        <n v="3.51"/>
        <n v="2.06"/>
        <n v="2.89"/>
        <n v="1.44"/>
        <n v="7.84"/>
        <n v="6.54"/>
        <n v="4.9000000000000004"/>
        <n v="0.98"/>
        <n v="2.29"/>
        <n v="3.59"/>
        <n v="2.61"/>
        <n v="1.96"/>
      </sharedItems>
    </cacheField>
    <cacheField name="総数（法人）" numFmtId="0" sqlType="4">
      <sharedItems containsSemiMixedTypes="0" containsString="0" containsNumber="1" containsInteger="1" minValue="0" maxValue="848" count="93">
        <n v="271"/>
        <n v="848"/>
        <n v="76"/>
        <n v="303"/>
        <n v="95"/>
        <n v="567"/>
        <n v="281"/>
        <n v="439"/>
        <n v="376"/>
        <n v="765"/>
        <n v="96"/>
        <n v="536"/>
        <n v="278"/>
        <n v="616"/>
        <n v="272"/>
        <n v="606"/>
        <n v="486"/>
        <n v="430"/>
        <n v="223"/>
        <n v="374"/>
        <n v="93"/>
        <n v="108"/>
        <n v="27"/>
        <n v="100"/>
        <n v="34"/>
        <n v="262"/>
        <n v="48"/>
        <n v="154"/>
        <n v="110"/>
        <n v="129"/>
        <n v="164"/>
        <n v="166"/>
        <n v="152"/>
        <n v="87"/>
        <n v="142"/>
        <n v="63"/>
        <n v="15"/>
        <n v="73"/>
        <n v="21"/>
        <n v="52"/>
        <n v="2"/>
        <n v="57"/>
        <n v="10"/>
        <n v="30"/>
        <n v="50"/>
        <n v="54"/>
        <n v="28"/>
        <n v="20"/>
        <n v="43"/>
        <n v="39"/>
        <n v="14"/>
        <n v="26"/>
        <n v="29"/>
        <n v="23"/>
        <n v="4"/>
        <n v="84"/>
        <n v="12"/>
        <n v="40"/>
        <n v="6"/>
        <n v="22"/>
        <n v="8"/>
        <n v="42"/>
        <n v="47"/>
        <n v="36"/>
        <n v="19"/>
        <n v="35"/>
        <n v="16"/>
        <n v="44"/>
        <n v="24"/>
        <n v="3"/>
        <n v="37"/>
        <n v="41"/>
        <n v="5"/>
        <n v="25"/>
        <n v="31"/>
        <n v="18"/>
        <n v="17"/>
        <n v="46"/>
        <n v="32"/>
        <n v="1"/>
        <n v="7"/>
        <n v="13"/>
        <n v="33"/>
        <n v="90"/>
        <n v="11"/>
        <n v="45"/>
        <n v="64"/>
        <n v="9"/>
        <n v="61"/>
        <n v="55"/>
        <n v="0"/>
        <n v="38"/>
        <n v="49"/>
      </sharedItems>
    </cacheField>
    <cacheField name="構成比（法人）" numFmtId="0" sqlType="3">
      <sharedItems containsSemiMixedTypes="0" containsString="0" containsNumber="1" minValue="0" maxValue="8.3699999999999992" count="255">
        <n v="1.1599999999999999"/>
        <n v="3.63"/>
        <n v="0.33"/>
        <n v="1.3"/>
        <n v="0.41"/>
        <n v="2.4300000000000002"/>
        <n v="1.2"/>
        <n v="1.88"/>
        <n v="1.61"/>
        <n v="3.28"/>
        <n v="2.2999999999999998"/>
        <n v="1.19"/>
        <n v="2.64"/>
        <n v="1.17"/>
        <n v="2.6"/>
        <n v="2.08"/>
        <n v="1.84"/>
        <n v="0.96"/>
        <n v="1.6"/>
        <n v="1.37"/>
        <n v="5.49"/>
        <n v="1.59"/>
        <n v="0.4"/>
        <n v="1.47"/>
        <n v="0.5"/>
        <n v="3.85"/>
        <n v="0.71"/>
        <n v="2.2599999999999998"/>
        <n v="1.62"/>
        <n v="1.89"/>
        <n v="2.41"/>
        <n v="2.44"/>
        <n v="2.23"/>
        <n v="1.28"/>
        <n v="2.09"/>
        <n v="0.93"/>
        <n v="0.22"/>
        <n v="1.07"/>
        <n v="1.04"/>
        <n v="2.58"/>
        <n v="0.1"/>
        <n v="2.83"/>
        <n v="1.49"/>
        <n v="2.48"/>
        <n v="2.68"/>
        <n v="1.39"/>
        <n v="0.99"/>
        <n v="2.13"/>
        <n v="1.93"/>
        <n v="0.69"/>
        <n v="1.29"/>
        <n v="1.44"/>
        <n v="1.1399999999999999"/>
        <n v="1.67"/>
        <n v="4.67"/>
        <n v="0.67"/>
        <n v="2.2200000000000002"/>
        <n v="2.17"/>
        <n v="1.22"/>
        <n v="0.83"/>
        <n v="0.44"/>
        <n v="2.67"/>
        <n v="2.33"/>
        <n v="2.61"/>
        <n v="2"/>
        <n v="1.06"/>
        <n v="1.95"/>
        <n v="1.45"/>
        <n v="1"/>
        <n v="2.76"/>
        <n v="1.5"/>
        <n v="0.19"/>
        <n v="2.3199999999999998"/>
        <n v="1.69"/>
        <n v="2.7"/>
        <n v="3.26"/>
        <n v="2.57"/>
        <n v="0.31"/>
        <n v="0.25"/>
        <n v="1.25"/>
        <n v="0.75"/>
        <n v="1.57"/>
        <n v="1.94"/>
        <n v="1.1299999999999999"/>
        <n v="2.99"/>
        <n v="0.23"/>
        <n v="3.6"/>
        <n v="3.52"/>
        <n v="0.38"/>
        <n v="2.4500000000000002"/>
        <n v="0.77"/>
        <n v="1.1499999999999999"/>
        <n v="3.06"/>
        <n v="0.08"/>
        <n v="1.23"/>
        <n v="2.14"/>
        <n v="2.0699999999999998"/>
        <n v="0.92"/>
        <n v="0.54"/>
        <n v="0.45"/>
        <n v="4.1500000000000004"/>
        <n v="0.18"/>
        <n v="1.99"/>
        <n v="4.87"/>
        <n v="2.98"/>
        <n v="2.8"/>
        <n v="1.81"/>
        <n v="0.27"/>
        <n v="1.71"/>
        <n v="2.35"/>
        <n v="4.7699999999999996"/>
        <n v="1.27"/>
        <n v="1.38"/>
        <n v="0.57999999999999996"/>
        <n v="0.32"/>
        <n v="2.38"/>
        <n v="3.39"/>
        <n v="0.48"/>
        <n v="3.23"/>
        <n v="2.91"/>
        <n v="2.54"/>
        <n v="1.48"/>
        <n v="0.95"/>
        <n v="0.16"/>
        <n v="1.7"/>
        <n v="2.12"/>
        <n v="1.66"/>
        <n v="4.59"/>
        <n v="1.53"/>
        <n v="3.95"/>
        <n v="2.04"/>
        <n v="0.64"/>
        <n v="0.13"/>
        <n v="2.93"/>
        <n v="3.57"/>
        <n v="1.91"/>
        <n v="3.18"/>
        <n v="0.89"/>
        <n v="1.4"/>
        <n v="2.42"/>
        <n v="1.02"/>
        <n v="1.68"/>
        <n v="3.64"/>
        <n v="0.42"/>
        <n v="1.54"/>
        <n v="0.14000000000000001"/>
        <n v="0"/>
        <n v="2.52"/>
        <n v="4.9000000000000004"/>
        <n v="3.08"/>
        <n v="1.96"/>
        <n v="1.26"/>
        <n v="0.28000000000000003"/>
        <n v="0.56000000000000005"/>
        <n v="2.2400000000000002"/>
        <n v="1.82"/>
        <n v="0.84"/>
        <n v="0.62"/>
        <n v="1.85"/>
        <n v="5.56"/>
        <n v="2.4700000000000002"/>
        <n v="2.16"/>
        <n v="2.78"/>
        <n v="3.09"/>
        <n v="1.32"/>
        <n v="0.15"/>
        <n v="2.79"/>
        <n v="0.73"/>
        <n v="2.71"/>
        <n v="3.59"/>
        <n v="2.4900000000000002"/>
        <n v="0.88"/>
        <n v="1.03"/>
        <n v="0.59"/>
        <n v="6.96"/>
        <n v="2.06"/>
        <n v="0.26"/>
        <n v="1.8"/>
        <n v="0.52"/>
        <n v="1.55"/>
        <n v="2.84"/>
        <n v="1.97"/>
        <n v="4.6100000000000003"/>
        <n v="2.96"/>
        <n v="0.66"/>
        <n v="1.64"/>
        <n v="5.04"/>
        <n v="1.08"/>
        <n v="5.94"/>
        <n v="0.9"/>
        <n v="3.42"/>
        <n v="2.88"/>
        <n v="2.34"/>
        <n v="3.24"/>
        <n v="0.72"/>
        <n v="0.63"/>
        <n v="6.62"/>
        <n v="3.79"/>
        <n v="2.21"/>
        <n v="3.15"/>
        <n v="1.58"/>
        <n v="6.19"/>
        <n v="3.33"/>
        <n v="1.43"/>
        <n v="3.81"/>
        <n v="4.76"/>
        <n v="2.86"/>
        <n v="1.9"/>
        <n v="4.41"/>
        <n v="2.94"/>
        <n v="3.68"/>
        <n v="0.74"/>
        <n v="8.33"/>
        <n v="4.17"/>
        <n v="3.13"/>
        <n v="5"/>
        <n v="3.75"/>
        <n v="2.5"/>
        <n v="2.77"/>
        <n v="5.31"/>
        <n v="3.46"/>
        <n v="3"/>
        <n v="2.31"/>
        <n v="1.41"/>
        <n v="0.47"/>
        <n v="4.2300000000000004"/>
        <n v="5.63"/>
        <n v="3.29"/>
        <n v="2.82"/>
        <n v="0.94"/>
        <n v="3.76"/>
        <n v="5.77"/>
        <n v="4.8099999999999996"/>
        <n v="1.92"/>
        <n v="0.49"/>
        <n v="8.3699999999999992"/>
        <n v="5.42"/>
        <n v="3.45"/>
        <n v="3.94"/>
        <n v="2.46"/>
        <n v="6.54"/>
        <n v="2.1800000000000002"/>
        <n v="1.63"/>
        <n v="4.09"/>
        <n v="1.0900000000000001"/>
        <n v="3.27"/>
        <n v="3.54"/>
        <n v="2.72"/>
        <n v="0.82"/>
        <n v="0.68"/>
        <n v="6.12"/>
        <n v="5.44"/>
        <n v="1.36"/>
        <n v="3.4"/>
        <n v="4.08"/>
      </sharedItems>
    </cacheField>
    <cacheField name="総数（法人以外の団体）" numFmtId="0" sqlType="4">
      <sharedItems containsSemiMixedTypes="0" containsString="0" containsNumber="1" containsInteger="1" minValue="0" maxValue="2" count="3">
        <n v="0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0">
  <r>
    <x v="0"/>
    <x v="0"/>
    <x v="0"/>
    <x v="0"/>
    <n v="20"/>
    <n v="0.04"/>
    <n v="4"/>
    <n v="0.02"/>
    <n v="16"/>
    <n v="7.0000000000000007E-2"/>
    <x v="0"/>
  </r>
  <r>
    <x v="0"/>
    <x v="0"/>
    <x v="0"/>
    <x v="1"/>
    <n v="7246"/>
    <n v="15.34"/>
    <n v="2389"/>
    <n v="10.17"/>
    <n v="4855"/>
    <n v="20.8"/>
    <x v="1"/>
  </r>
  <r>
    <x v="0"/>
    <x v="0"/>
    <x v="0"/>
    <x v="2"/>
    <n v="4981"/>
    <n v="10.54"/>
    <n v="1811"/>
    <n v="7.71"/>
    <n v="3166"/>
    <n v="13.56"/>
    <x v="2"/>
  </r>
  <r>
    <x v="0"/>
    <x v="0"/>
    <x v="0"/>
    <x v="3"/>
    <n v="152"/>
    <n v="0.32"/>
    <n v="12"/>
    <n v="0.05"/>
    <n v="134"/>
    <n v="0.56999999999999995"/>
    <x v="0"/>
  </r>
  <r>
    <x v="0"/>
    <x v="0"/>
    <x v="0"/>
    <x v="4"/>
    <n v="273"/>
    <n v="0.57999999999999996"/>
    <n v="18"/>
    <n v="0.08"/>
    <n v="255"/>
    <n v="1.0900000000000001"/>
    <x v="0"/>
  </r>
  <r>
    <x v="0"/>
    <x v="0"/>
    <x v="0"/>
    <x v="5"/>
    <n v="472"/>
    <n v="1"/>
    <n v="119"/>
    <n v="0.51"/>
    <n v="349"/>
    <n v="1.5"/>
    <x v="2"/>
  </r>
  <r>
    <x v="0"/>
    <x v="0"/>
    <x v="0"/>
    <x v="6"/>
    <n v="10825"/>
    <n v="22.91"/>
    <n v="4669"/>
    <n v="19.87"/>
    <n v="6135"/>
    <n v="26.28"/>
    <x v="3"/>
  </r>
  <r>
    <x v="0"/>
    <x v="0"/>
    <x v="0"/>
    <x v="7"/>
    <n v="336"/>
    <n v="0.71"/>
    <n v="61"/>
    <n v="0.26"/>
    <n v="275"/>
    <n v="1.18"/>
    <x v="0"/>
  </r>
  <r>
    <x v="0"/>
    <x v="0"/>
    <x v="0"/>
    <x v="8"/>
    <n v="4033"/>
    <n v="8.5399999999999991"/>
    <n v="1507"/>
    <n v="6.41"/>
    <n v="2519"/>
    <n v="10.79"/>
    <x v="1"/>
  </r>
  <r>
    <x v="0"/>
    <x v="0"/>
    <x v="0"/>
    <x v="9"/>
    <n v="2148"/>
    <n v="4.55"/>
    <n v="1103"/>
    <n v="4.6900000000000004"/>
    <n v="1029"/>
    <n v="4.41"/>
    <x v="4"/>
  </r>
  <r>
    <x v="0"/>
    <x v="0"/>
    <x v="0"/>
    <x v="10"/>
    <n v="5404"/>
    <n v="11.44"/>
    <n v="4149"/>
    <n v="17.66"/>
    <n v="1227"/>
    <n v="5.26"/>
    <x v="2"/>
  </r>
  <r>
    <x v="0"/>
    <x v="0"/>
    <x v="0"/>
    <x v="11"/>
    <n v="5867"/>
    <n v="12.42"/>
    <n v="4637"/>
    <n v="19.739999999999998"/>
    <n v="1217"/>
    <n v="5.21"/>
    <x v="5"/>
  </r>
  <r>
    <x v="0"/>
    <x v="0"/>
    <x v="0"/>
    <x v="12"/>
    <n v="1698"/>
    <n v="3.59"/>
    <n v="1013"/>
    <n v="4.3099999999999996"/>
    <n v="540"/>
    <n v="2.31"/>
    <x v="6"/>
  </r>
  <r>
    <x v="0"/>
    <x v="0"/>
    <x v="0"/>
    <x v="13"/>
    <n v="2083"/>
    <n v="4.41"/>
    <n v="1323"/>
    <n v="5.63"/>
    <n v="660"/>
    <n v="2.83"/>
    <x v="6"/>
  </r>
  <r>
    <x v="0"/>
    <x v="0"/>
    <x v="0"/>
    <x v="14"/>
    <n v="1702"/>
    <n v="3.6"/>
    <n v="681"/>
    <n v="2.9"/>
    <n v="964"/>
    <n v="4.13"/>
    <x v="7"/>
  </r>
  <r>
    <x v="0"/>
    <x v="1"/>
    <x v="1"/>
    <x v="0"/>
    <n v="7"/>
    <n v="0.06"/>
    <n v="1"/>
    <n v="0.02"/>
    <n v="6"/>
    <n v="0.09"/>
    <x v="0"/>
  </r>
  <r>
    <x v="0"/>
    <x v="1"/>
    <x v="1"/>
    <x v="1"/>
    <n v="1569"/>
    <n v="13.8"/>
    <n v="215"/>
    <n v="4.74"/>
    <n v="1354"/>
    <n v="19.89"/>
    <x v="0"/>
  </r>
  <r>
    <x v="0"/>
    <x v="1"/>
    <x v="1"/>
    <x v="2"/>
    <n v="659"/>
    <n v="5.8"/>
    <n v="165"/>
    <n v="3.63"/>
    <n v="494"/>
    <n v="7.26"/>
    <x v="0"/>
  </r>
  <r>
    <x v="0"/>
    <x v="1"/>
    <x v="1"/>
    <x v="3"/>
    <n v="43"/>
    <n v="0.38"/>
    <n v="1"/>
    <n v="0.02"/>
    <n v="42"/>
    <n v="0.62"/>
    <x v="0"/>
  </r>
  <r>
    <x v="0"/>
    <x v="1"/>
    <x v="1"/>
    <x v="4"/>
    <n v="118"/>
    <n v="1.04"/>
    <n v="8"/>
    <n v="0.18"/>
    <n v="110"/>
    <n v="1.62"/>
    <x v="0"/>
  </r>
  <r>
    <x v="0"/>
    <x v="1"/>
    <x v="1"/>
    <x v="5"/>
    <n v="112"/>
    <n v="0.98"/>
    <n v="27"/>
    <n v="0.59"/>
    <n v="85"/>
    <n v="1.25"/>
    <x v="0"/>
  </r>
  <r>
    <x v="0"/>
    <x v="1"/>
    <x v="1"/>
    <x v="6"/>
    <n v="2583"/>
    <n v="22.72"/>
    <n v="757"/>
    <n v="16.670000000000002"/>
    <n v="1825"/>
    <n v="26.81"/>
    <x v="4"/>
  </r>
  <r>
    <x v="0"/>
    <x v="1"/>
    <x v="1"/>
    <x v="7"/>
    <n v="120"/>
    <n v="1.06"/>
    <n v="15"/>
    <n v="0.33"/>
    <n v="105"/>
    <n v="1.54"/>
    <x v="0"/>
  </r>
  <r>
    <x v="0"/>
    <x v="1"/>
    <x v="1"/>
    <x v="8"/>
    <n v="1307"/>
    <n v="11.49"/>
    <n v="254"/>
    <n v="5.59"/>
    <n v="1052"/>
    <n v="15.45"/>
    <x v="0"/>
  </r>
  <r>
    <x v="0"/>
    <x v="1"/>
    <x v="1"/>
    <x v="9"/>
    <n v="685"/>
    <n v="6.02"/>
    <n v="337"/>
    <n v="7.42"/>
    <n v="347"/>
    <n v="5.0999999999999996"/>
    <x v="0"/>
  </r>
  <r>
    <x v="0"/>
    <x v="1"/>
    <x v="1"/>
    <x v="10"/>
    <n v="1245"/>
    <n v="10.95"/>
    <n v="909"/>
    <n v="20.02"/>
    <n v="336"/>
    <n v="4.9400000000000004"/>
    <x v="0"/>
  </r>
  <r>
    <x v="0"/>
    <x v="1"/>
    <x v="1"/>
    <x v="11"/>
    <n v="1478"/>
    <n v="13"/>
    <n v="1097"/>
    <n v="24.16"/>
    <n v="381"/>
    <n v="5.6"/>
    <x v="0"/>
  </r>
  <r>
    <x v="0"/>
    <x v="1"/>
    <x v="1"/>
    <x v="12"/>
    <n v="460"/>
    <n v="4.05"/>
    <n v="275"/>
    <n v="6.06"/>
    <n v="182"/>
    <n v="2.67"/>
    <x v="4"/>
  </r>
  <r>
    <x v="0"/>
    <x v="1"/>
    <x v="1"/>
    <x v="13"/>
    <n v="539"/>
    <n v="4.74"/>
    <n v="348"/>
    <n v="7.67"/>
    <n v="180"/>
    <n v="2.64"/>
    <x v="2"/>
  </r>
  <r>
    <x v="0"/>
    <x v="1"/>
    <x v="1"/>
    <x v="14"/>
    <n v="446"/>
    <n v="3.92"/>
    <n v="131"/>
    <n v="2.89"/>
    <n v="309"/>
    <n v="4.54"/>
    <x v="8"/>
  </r>
  <r>
    <x v="0"/>
    <x v="2"/>
    <x v="2"/>
    <x v="0"/>
    <n v="1"/>
    <n v="0.02"/>
    <n v="0"/>
    <n v="0"/>
    <n v="1"/>
    <n v="0.05"/>
    <x v="0"/>
  </r>
  <r>
    <x v="0"/>
    <x v="2"/>
    <x v="2"/>
    <x v="1"/>
    <n v="496"/>
    <n v="12.39"/>
    <n v="153"/>
    <n v="7.82"/>
    <n v="343"/>
    <n v="17.010000000000002"/>
    <x v="0"/>
  </r>
  <r>
    <x v="0"/>
    <x v="2"/>
    <x v="2"/>
    <x v="2"/>
    <n v="880"/>
    <n v="21.99"/>
    <n v="345"/>
    <n v="17.64"/>
    <n v="535"/>
    <n v="26.52"/>
    <x v="0"/>
  </r>
  <r>
    <x v="0"/>
    <x v="2"/>
    <x v="2"/>
    <x v="3"/>
    <n v="11"/>
    <n v="0.27"/>
    <n v="1"/>
    <n v="0.05"/>
    <n v="10"/>
    <n v="0.5"/>
    <x v="0"/>
  </r>
  <r>
    <x v="0"/>
    <x v="2"/>
    <x v="2"/>
    <x v="4"/>
    <n v="18"/>
    <n v="0.45"/>
    <n v="1"/>
    <n v="0.05"/>
    <n v="17"/>
    <n v="0.84"/>
    <x v="0"/>
  </r>
  <r>
    <x v="0"/>
    <x v="2"/>
    <x v="2"/>
    <x v="5"/>
    <n v="21"/>
    <n v="0.52"/>
    <n v="2"/>
    <n v="0.1"/>
    <n v="19"/>
    <n v="0.94"/>
    <x v="0"/>
  </r>
  <r>
    <x v="0"/>
    <x v="2"/>
    <x v="2"/>
    <x v="6"/>
    <n v="888"/>
    <n v="22.19"/>
    <n v="381"/>
    <n v="19.48"/>
    <n v="505"/>
    <n v="25.04"/>
    <x v="1"/>
  </r>
  <r>
    <x v="0"/>
    <x v="2"/>
    <x v="2"/>
    <x v="7"/>
    <n v="24"/>
    <n v="0.6"/>
    <n v="1"/>
    <n v="0.05"/>
    <n v="23"/>
    <n v="1.1399999999999999"/>
    <x v="0"/>
  </r>
  <r>
    <x v="0"/>
    <x v="2"/>
    <x v="2"/>
    <x v="8"/>
    <n v="284"/>
    <n v="7.1"/>
    <n v="107"/>
    <n v="5.47"/>
    <n v="177"/>
    <n v="8.7799999999999994"/>
    <x v="0"/>
  </r>
  <r>
    <x v="0"/>
    <x v="2"/>
    <x v="2"/>
    <x v="9"/>
    <n v="154"/>
    <n v="3.85"/>
    <n v="74"/>
    <n v="3.78"/>
    <n v="79"/>
    <n v="3.92"/>
    <x v="0"/>
  </r>
  <r>
    <x v="0"/>
    <x v="2"/>
    <x v="2"/>
    <x v="10"/>
    <n v="428"/>
    <n v="10.69"/>
    <n v="345"/>
    <n v="17.64"/>
    <n v="83"/>
    <n v="4.12"/>
    <x v="0"/>
  </r>
  <r>
    <x v="0"/>
    <x v="2"/>
    <x v="2"/>
    <x v="11"/>
    <n v="425"/>
    <n v="10.62"/>
    <n v="342"/>
    <n v="17.48"/>
    <n v="81"/>
    <n v="4.0199999999999996"/>
    <x v="4"/>
  </r>
  <r>
    <x v="0"/>
    <x v="2"/>
    <x v="2"/>
    <x v="12"/>
    <n v="91"/>
    <n v="2.27"/>
    <n v="45"/>
    <n v="2.2999999999999998"/>
    <n v="28"/>
    <n v="1.39"/>
    <x v="1"/>
  </r>
  <r>
    <x v="0"/>
    <x v="2"/>
    <x v="2"/>
    <x v="13"/>
    <n v="164"/>
    <n v="4.0999999999999996"/>
    <n v="105"/>
    <n v="5.37"/>
    <n v="54"/>
    <n v="2.68"/>
    <x v="0"/>
  </r>
  <r>
    <x v="0"/>
    <x v="2"/>
    <x v="2"/>
    <x v="14"/>
    <n v="117"/>
    <n v="2.92"/>
    <n v="54"/>
    <n v="2.76"/>
    <n v="62"/>
    <n v="3.07"/>
    <x v="0"/>
  </r>
  <r>
    <x v="0"/>
    <x v="3"/>
    <x v="3"/>
    <x v="0"/>
    <n v="1"/>
    <n v="0.02"/>
    <n v="0"/>
    <n v="0"/>
    <n v="1"/>
    <n v="0.06"/>
    <x v="0"/>
  </r>
  <r>
    <x v="0"/>
    <x v="3"/>
    <x v="3"/>
    <x v="1"/>
    <n v="726"/>
    <n v="17.88"/>
    <n v="305"/>
    <n v="13.74"/>
    <n v="420"/>
    <n v="23.35"/>
    <x v="4"/>
  </r>
  <r>
    <x v="0"/>
    <x v="3"/>
    <x v="3"/>
    <x v="2"/>
    <n v="516"/>
    <n v="12.71"/>
    <n v="201"/>
    <n v="9.06"/>
    <n v="315"/>
    <n v="17.510000000000002"/>
    <x v="0"/>
  </r>
  <r>
    <x v="0"/>
    <x v="3"/>
    <x v="3"/>
    <x v="3"/>
    <n v="15"/>
    <n v="0.37"/>
    <n v="3"/>
    <n v="0.14000000000000001"/>
    <n v="12"/>
    <n v="0.67"/>
    <x v="0"/>
  </r>
  <r>
    <x v="0"/>
    <x v="3"/>
    <x v="3"/>
    <x v="4"/>
    <n v="9"/>
    <n v="0.22"/>
    <n v="1"/>
    <n v="0.05"/>
    <n v="8"/>
    <n v="0.44"/>
    <x v="0"/>
  </r>
  <r>
    <x v="0"/>
    <x v="3"/>
    <x v="3"/>
    <x v="5"/>
    <n v="50"/>
    <n v="1.23"/>
    <n v="14"/>
    <n v="0.63"/>
    <n v="36"/>
    <n v="2"/>
    <x v="0"/>
  </r>
  <r>
    <x v="0"/>
    <x v="3"/>
    <x v="3"/>
    <x v="6"/>
    <n v="927"/>
    <n v="22.83"/>
    <n v="442"/>
    <n v="19.920000000000002"/>
    <n v="485"/>
    <n v="26.96"/>
    <x v="0"/>
  </r>
  <r>
    <x v="0"/>
    <x v="3"/>
    <x v="3"/>
    <x v="7"/>
    <n v="31"/>
    <n v="0.76"/>
    <n v="10"/>
    <n v="0.45"/>
    <n v="21"/>
    <n v="1.17"/>
    <x v="0"/>
  </r>
  <r>
    <x v="0"/>
    <x v="3"/>
    <x v="3"/>
    <x v="8"/>
    <n v="296"/>
    <n v="7.29"/>
    <n v="168"/>
    <n v="7.57"/>
    <n v="128"/>
    <n v="7.12"/>
    <x v="0"/>
  </r>
  <r>
    <x v="0"/>
    <x v="3"/>
    <x v="3"/>
    <x v="9"/>
    <n v="151"/>
    <n v="3.72"/>
    <n v="85"/>
    <n v="3.83"/>
    <n v="66"/>
    <n v="3.67"/>
    <x v="0"/>
  </r>
  <r>
    <x v="0"/>
    <x v="3"/>
    <x v="3"/>
    <x v="10"/>
    <n v="389"/>
    <n v="9.58"/>
    <n v="318"/>
    <n v="14.33"/>
    <n v="68"/>
    <n v="3.78"/>
    <x v="0"/>
  </r>
  <r>
    <x v="0"/>
    <x v="3"/>
    <x v="3"/>
    <x v="11"/>
    <n v="498"/>
    <n v="12.27"/>
    <n v="408"/>
    <n v="18.39"/>
    <n v="89"/>
    <n v="4.95"/>
    <x v="0"/>
  </r>
  <r>
    <x v="0"/>
    <x v="3"/>
    <x v="3"/>
    <x v="12"/>
    <n v="134"/>
    <n v="3.3"/>
    <n v="84"/>
    <n v="3.79"/>
    <n v="37"/>
    <n v="2.06"/>
    <x v="1"/>
  </r>
  <r>
    <x v="0"/>
    <x v="3"/>
    <x v="3"/>
    <x v="13"/>
    <n v="195"/>
    <n v="4.8"/>
    <n v="129"/>
    <n v="5.81"/>
    <n v="46"/>
    <n v="2.56"/>
    <x v="0"/>
  </r>
  <r>
    <x v="0"/>
    <x v="3"/>
    <x v="3"/>
    <x v="14"/>
    <n v="122"/>
    <n v="3"/>
    <n v="51"/>
    <n v="2.2999999999999998"/>
    <n v="67"/>
    <n v="3.72"/>
    <x v="1"/>
  </r>
  <r>
    <x v="0"/>
    <x v="4"/>
    <x v="4"/>
    <x v="0"/>
    <n v="2"/>
    <n v="0.06"/>
    <n v="0"/>
    <n v="0"/>
    <n v="2"/>
    <n v="0.13"/>
    <x v="0"/>
  </r>
  <r>
    <x v="0"/>
    <x v="4"/>
    <x v="4"/>
    <x v="1"/>
    <n v="509"/>
    <n v="14.1"/>
    <n v="194"/>
    <n v="9.92"/>
    <n v="315"/>
    <n v="19.75"/>
    <x v="0"/>
  </r>
  <r>
    <x v="0"/>
    <x v="4"/>
    <x v="4"/>
    <x v="2"/>
    <n v="503"/>
    <n v="13.93"/>
    <n v="215"/>
    <n v="10.99"/>
    <n v="287"/>
    <n v="17.989999999999998"/>
    <x v="4"/>
  </r>
  <r>
    <x v="0"/>
    <x v="4"/>
    <x v="4"/>
    <x v="3"/>
    <n v="14"/>
    <n v="0.39"/>
    <n v="4"/>
    <n v="0.2"/>
    <n v="9"/>
    <n v="0.56000000000000005"/>
    <x v="0"/>
  </r>
  <r>
    <x v="0"/>
    <x v="4"/>
    <x v="4"/>
    <x v="4"/>
    <n v="14"/>
    <n v="0.39"/>
    <n v="2"/>
    <n v="0.1"/>
    <n v="12"/>
    <n v="0.75"/>
    <x v="0"/>
  </r>
  <r>
    <x v="0"/>
    <x v="4"/>
    <x v="4"/>
    <x v="5"/>
    <n v="48"/>
    <n v="1.33"/>
    <n v="13"/>
    <n v="0.66"/>
    <n v="35"/>
    <n v="2.19"/>
    <x v="0"/>
  </r>
  <r>
    <x v="0"/>
    <x v="4"/>
    <x v="4"/>
    <x v="6"/>
    <n v="863"/>
    <n v="23.91"/>
    <n v="417"/>
    <n v="21.32"/>
    <n v="445"/>
    <n v="27.9"/>
    <x v="4"/>
  </r>
  <r>
    <x v="0"/>
    <x v="4"/>
    <x v="4"/>
    <x v="7"/>
    <n v="27"/>
    <n v="0.75"/>
    <n v="8"/>
    <n v="0.41"/>
    <n v="19"/>
    <n v="1.19"/>
    <x v="0"/>
  </r>
  <r>
    <x v="0"/>
    <x v="4"/>
    <x v="4"/>
    <x v="8"/>
    <n v="277"/>
    <n v="7.67"/>
    <n v="143"/>
    <n v="7.31"/>
    <n v="134"/>
    <n v="8.4"/>
    <x v="0"/>
  </r>
  <r>
    <x v="0"/>
    <x v="4"/>
    <x v="4"/>
    <x v="9"/>
    <n v="141"/>
    <n v="3.91"/>
    <n v="73"/>
    <n v="3.73"/>
    <n v="67"/>
    <n v="4.2"/>
    <x v="0"/>
  </r>
  <r>
    <x v="0"/>
    <x v="4"/>
    <x v="4"/>
    <x v="10"/>
    <n v="400"/>
    <n v="11.08"/>
    <n v="340"/>
    <n v="17.38"/>
    <n v="59"/>
    <n v="3.7"/>
    <x v="0"/>
  </r>
  <r>
    <x v="0"/>
    <x v="4"/>
    <x v="4"/>
    <x v="11"/>
    <n v="422"/>
    <n v="11.69"/>
    <n v="341"/>
    <n v="17.43"/>
    <n v="80"/>
    <n v="5.0199999999999996"/>
    <x v="4"/>
  </r>
  <r>
    <x v="0"/>
    <x v="4"/>
    <x v="4"/>
    <x v="12"/>
    <n v="130"/>
    <n v="3.6"/>
    <n v="82"/>
    <n v="4.1900000000000004"/>
    <n v="35"/>
    <n v="2.19"/>
    <x v="0"/>
  </r>
  <r>
    <x v="0"/>
    <x v="4"/>
    <x v="4"/>
    <x v="13"/>
    <n v="157"/>
    <n v="4.3499999999999996"/>
    <n v="81"/>
    <n v="4.1399999999999997"/>
    <n v="44"/>
    <n v="2.76"/>
    <x v="0"/>
  </r>
  <r>
    <x v="0"/>
    <x v="4"/>
    <x v="4"/>
    <x v="14"/>
    <n v="103"/>
    <n v="2.85"/>
    <n v="43"/>
    <n v="2.2000000000000002"/>
    <n v="52"/>
    <n v="3.26"/>
    <x v="0"/>
  </r>
  <r>
    <x v="0"/>
    <x v="5"/>
    <x v="5"/>
    <x v="0"/>
    <n v="2"/>
    <n v="0.08"/>
    <n v="0"/>
    <n v="0"/>
    <n v="2"/>
    <n v="0.15"/>
    <x v="0"/>
  </r>
  <r>
    <x v="0"/>
    <x v="5"/>
    <x v="5"/>
    <x v="1"/>
    <n v="467"/>
    <n v="17.87"/>
    <n v="200"/>
    <n v="15.44"/>
    <n v="267"/>
    <n v="20.440000000000001"/>
    <x v="0"/>
  </r>
  <r>
    <x v="0"/>
    <x v="5"/>
    <x v="5"/>
    <x v="2"/>
    <n v="435"/>
    <n v="16.649999999999999"/>
    <n v="128"/>
    <n v="9.8800000000000008"/>
    <n v="307"/>
    <n v="23.51"/>
    <x v="0"/>
  </r>
  <r>
    <x v="0"/>
    <x v="5"/>
    <x v="5"/>
    <x v="3"/>
    <n v="2"/>
    <n v="0.08"/>
    <n v="0"/>
    <n v="0"/>
    <n v="2"/>
    <n v="0.15"/>
    <x v="0"/>
  </r>
  <r>
    <x v="0"/>
    <x v="5"/>
    <x v="5"/>
    <x v="4"/>
    <n v="11"/>
    <n v="0.42"/>
    <n v="1"/>
    <n v="0.08"/>
    <n v="10"/>
    <n v="0.77"/>
    <x v="0"/>
  </r>
  <r>
    <x v="0"/>
    <x v="5"/>
    <x v="5"/>
    <x v="5"/>
    <n v="39"/>
    <n v="1.49"/>
    <n v="14"/>
    <n v="1.08"/>
    <n v="25"/>
    <n v="1.91"/>
    <x v="0"/>
  </r>
  <r>
    <x v="0"/>
    <x v="5"/>
    <x v="5"/>
    <x v="6"/>
    <n v="565"/>
    <n v="21.62"/>
    <n v="243"/>
    <n v="18.760000000000002"/>
    <n v="322"/>
    <n v="24.66"/>
    <x v="0"/>
  </r>
  <r>
    <x v="0"/>
    <x v="5"/>
    <x v="5"/>
    <x v="7"/>
    <n v="12"/>
    <n v="0.46"/>
    <n v="4"/>
    <n v="0.31"/>
    <n v="8"/>
    <n v="0.61"/>
    <x v="0"/>
  </r>
  <r>
    <x v="0"/>
    <x v="5"/>
    <x v="5"/>
    <x v="8"/>
    <n v="169"/>
    <n v="6.47"/>
    <n v="58"/>
    <n v="4.4800000000000004"/>
    <n v="110"/>
    <n v="8.42"/>
    <x v="0"/>
  </r>
  <r>
    <x v="0"/>
    <x v="5"/>
    <x v="5"/>
    <x v="9"/>
    <n v="111"/>
    <n v="4.25"/>
    <n v="57"/>
    <n v="4.4000000000000004"/>
    <n v="54"/>
    <n v="4.13"/>
    <x v="0"/>
  </r>
  <r>
    <x v="0"/>
    <x v="5"/>
    <x v="5"/>
    <x v="10"/>
    <n v="228"/>
    <n v="8.73"/>
    <n v="189"/>
    <n v="14.59"/>
    <n v="36"/>
    <n v="2.76"/>
    <x v="0"/>
  </r>
  <r>
    <x v="0"/>
    <x v="5"/>
    <x v="5"/>
    <x v="11"/>
    <n v="297"/>
    <n v="11.37"/>
    <n v="232"/>
    <n v="17.920000000000002"/>
    <n v="65"/>
    <n v="4.9800000000000004"/>
    <x v="0"/>
  </r>
  <r>
    <x v="0"/>
    <x v="5"/>
    <x v="5"/>
    <x v="12"/>
    <n v="71"/>
    <n v="2.72"/>
    <n v="54"/>
    <n v="4.17"/>
    <n v="15"/>
    <n v="1.1499999999999999"/>
    <x v="0"/>
  </r>
  <r>
    <x v="0"/>
    <x v="5"/>
    <x v="5"/>
    <x v="13"/>
    <n v="112"/>
    <n v="4.29"/>
    <n v="76"/>
    <n v="5.87"/>
    <n v="33"/>
    <n v="2.5299999999999998"/>
    <x v="4"/>
  </r>
  <r>
    <x v="0"/>
    <x v="5"/>
    <x v="5"/>
    <x v="14"/>
    <n v="92"/>
    <n v="3.52"/>
    <n v="39"/>
    <n v="3.01"/>
    <n v="50"/>
    <n v="3.83"/>
    <x v="0"/>
  </r>
  <r>
    <x v="0"/>
    <x v="6"/>
    <x v="6"/>
    <x v="0"/>
    <n v="0"/>
    <n v="0"/>
    <n v="0"/>
    <n v="0"/>
    <n v="0"/>
    <n v="0"/>
    <x v="0"/>
  </r>
  <r>
    <x v="0"/>
    <x v="6"/>
    <x v="6"/>
    <x v="1"/>
    <n v="329"/>
    <n v="13.67"/>
    <n v="130"/>
    <n v="10.25"/>
    <n v="199"/>
    <n v="17.96"/>
    <x v="0"/>
  </r>
  <r>
    <x v="0"/>
    <x v="6"/>
    <x v="6"/>
    <x v="2"/>
    <n v="197"/>
    <n v="8.18"/>
    <n v="65"/>
    <n v="5.13"/>
    <n v="132"/>
    <n v="11.91"/>
    <x v="0"/>
  </r>
  <r>
    <x v="0"/>
    <x v="6"/>
    <x v="6"/>
    <x v="3"/>
    <n v="6"/>
    <n v="0.25"/>
    <n v="0"/>
    <n v="0"/>
    <n v="5"/>
    <n v="0.45"/>
    <x v="0"/>
  </r>
  <r>
    <x v="0"/>
    <x v="6"/>
    <x v="6"/>
    <x v="4"/>
    <n v="9"/>
    <n v="0.37"/>
    <n v="0"/>
    <n v="0"/>
    <n v="9"/>
    <n v="0.81"/>
    <x v="0"/>
  </r>
  <r>
    <x v="0"/>
    <x v="6"/>
    <x v="6"/>
    <x v="5"/>
    <n v="22"/>
    <n v="0.91"/>
    <n v="3"/>
    <n v="0.24"/>
    <n v="19"/>
    <n v="1.71"/>
    <x v="0"/>
  </r>
  <r>
    <x v="0"/>
    <x v="6"/>
    <x v="6"/>
    <x v="6"/>
    <n v="593"/>
    <n v="24.64"/>
    <n v="258"/>
    <n v="20.350000000000001"/>
    <n v="333"/>
    <n v="30.05"/>
    <x v="1"/>
  </r>
  <r>
    <x v="0"/>
    <x v="6"/>
    <x v="6"/>
    <x v="7"/>
    <n v="12"/>
    <n v="0.5"/>
    <n v="4"/>
    <n v="0.32"/>
    <n v="8"/>
    <n v="0.72"/>
    <x v="0"/>
  </r>
  <r>
    <x v="0"/>
    <x v="6"/>
    <x v="6"/>
    <x v="8"/>
    <n v="134"/>
    <n v="5.57"/>
    <n v="66"/>
    <n v="5.21"/>
    <n v="68"/>
    <n v="6.14"/>
    <x v="0"/>
  </r>
  <r>
    <x v="0"/>
    <x v="6"/>
    <x v="6"/>
    <x v="9"/>
    <n v="83"/>
    <n v="3.45"/>
    <n v="39"/>
    <n v="3.08"/>
    <n v="41"/>
    <n v="3.7"/>
    <x v="0"/>
  </r>
  <r>
    <x v="0"/>
    <x v="6"/>
    <x v="6"/>
    <x v="10"/>
    <n v="502"/>
    <n v="20.86"/>
    <n v="341"/>
    <n v="26.89"/>
    <n v="157"/>
    <n v="14.17"/>
    <x v="4"/>
  </r>
  <r>
    <x v="0"/>
    <x v="6"/>
    <x v="6"/>
    <x v="11"/>
    <n v="286"/>
    <n v="11.88"/>
    <n v="232"/>
    <n v="18.3"/>
    <n v="52"/>
    <n v="4.6900000000000004"/>
    <x v="1"/>
  </r>
  <r>
    <x v="0"/>
    <x v="6"/>
    <x v="6"/>
    <x v="12"/>
    <n v="64"/>
    <n v="2.66"/>
    <n v="35"/>
    <n v="2.76"/>
    <n v="17"/>
    <n v="1.53"/>
    <x v="0"/>
  </r>
  <r>
    <x v="0"/>
    <x v="6"/>
    <x v="6"/>
    <x v="13"/>
    <n v="88"/>
    <n v="3.66"/>
    <n v="52"/>
    <n v="4.0999999999999996"/>
    <n v="32"/>
    <n v="2.89"/>
    <x v="0"/>
  </r>
  <r>
    <x v="0"/>
    <x v="6"/>
    <x v="6"/>
    <x v="14"/>
    <n v="82"/>
    <n v="3.41"/>
    <n v="43"/>
    <n v="3.39"/>
    <n v="36"/>
    <n v="3.25"/>
    <x v="4"/>
  </r>
  <r>
    <x v="0"/>
    <x v="7"/>
    <x v="7"/>
    <x v="0"/>
    <n v="1"/>
    <n v="0.03"/>
    <n v="1"/>
    <n v="0.06"/>
    <n v="0"/>
    <n v="0"/>
    <x v="0"/>
  </r>
  <r>
    <x v="0"/>
    <x v="7"/>
    <x v="7"/>
    <x v="1"/>
    <n v="519"/>
    <n v="14.18"/>
    <n v="121"/>
    <n v="6.9"/>
    <n v="398"/>
    <n v="21.09"/>
    <x v="0"/>
  </r>
  <r>
    <x v="0"/>
    <x v="7"/>
    <x v="7"/>
    <x v="2"/>
    <n v="296"/>
    <n v="8.09"/>
    <n v="87"/>
    <n v="4.96"/>
    <n v="209"/>
    <n v="11.08"/>
    <x v="0"/>
  </r>
  <r>
    <x v="0"/>
    <x v="7"/>
    <x v="7"/>
    <x v="3"/>
    <n v="6"/>
    <n v="0.16"/>
    <n v="0"/>
    <n v="0"/>
    <n v="6"/>
    <n v="0.32"/>
    <x v="0"/>
  </r>
  <r>
    <x v="0"/>
    <x v="7"/>
    <x v="7"/>
    <x v="4"/>
    <n v="20"/>
    <n v="0.55000000000000004"/>
    <n v="0"/>
    <n v="0"/>
    <n v="20"/>
    <n v="1.06"/>
    <x v="0"/>
  </r>
  <r>
    <x v="0"/>
    <x v="7"/>
    <x v="7"/>
    <x v="5"/>
    <n v="24"/>
    <n v="0.66"/>
    <n v="6"/>
    <n v="0.34"/>
    <n v="18"/>
    <n v="0.95"/>
    <x v="0"/>
  </r>
  <r>
    <x v="0"/>
    <x v="7"/>
    <x v="7"/>
    <x v="6"/>
    <n v="756"/>
    <n v="20.66"/>
    <n v="300"/>
    <n v="17.100000000000001"/>
    <n v="455"/>
    <n v="24.11"/>
    <x v="4"/>
  </r>
  <r>
    <x v="0"/>
    <x v="7"/>
    <x v="7"/>
    <x v="7"/>
    <n v="32"/>
    <n v="0.87"/>
    <n v="6"/>
    <n v="0.34"/>
    <n v="26"/>
    <n v="1.38"/>
    <x v="0"/>
  </r>
  <r>
    <x v="0"/>
    <x v="7"/>
    <x v="7"/>
    <x v="8"/>
    <n v="520"/>
    <n v="14.21"/>
    <n v="257"/>
    <n v="14.65"/>
    <n v="261"/>
    <n v="13.83"/>
    <x v="4"/>
  </r>
  <r>
    <x v="0"/>
    <x v="7"/>
    <x v="7"/>
    <x v="9"/>
    <n v="183"/>
    <n v="5"/>
    <n v="96"/>
    <n v="5.47"/>
    <n v="84"/>
    <n v="4.45"/>
    <x v="0"/>
  </r>
  <r>
    <x v="0"/>
    <x v="7"/>
    <x v="7"/>
    <x v="10"/>
    <n v="373"/>
    <n v="10.19"/>
    <n v="285"/>
    <n v="16.25"/>
    <n v="88"/>
    <n v="4.66"/>
    <x v="0"/>
  </r>
  <r>
    <x v="0"/>
    <x v="7"/>
    <x v="7"/>
    <x v="11"/>
    <n v="474"/>
    <n v="12.95"/>
    <n v="361"/>
    <n v="20.58"/>
    <n v="113"/>
    <n v="5.99"/>
    <x v="0"/>
  </r>
  <r>
    <x v="0"/>
    <x v="7"/>
    <x v="7"/>
    <x v="12"/>
    <n v="138"/>
    <n v="3.77"/>
    <n v="80"/>
    <n v="4.5599999999999996"/>
    <n v="50"/>
    <n v="2.65"/>
    <x v="4"/>
  </r>
  <r>
    <x v="0"/>
    <x v="7"/>
    <x v="7"/>
    <x v="13"/>
    <n v="189"/>
    <n v="5.17"/>
    <n v="112"/>
    <n v="6.39"/>
    <n v="74"/>
    <n v="3.92"/>
    <x v="1"/>
  </r>
  <r>
    <x v="0"/>
    <x v="7"/>
    <x v="7"/>
    <x v="14"/>
    <n v="128"/>
    <n v="3.5"/>
    <n v="42"/>
    <n v="2.39"/>
    <n v="85"/>
    <n v="4.5"/>
    <x v="0"/>
  </r>
  <r>
    <x v="0"/>
    <x v="8"/>
    <x v="8"/>
    <x v="0"/>
    <n v="1"/>
    <n v="0.06"/>
    <n v="0"/>
    <n v="0"/>
    <n v="1"/>
    <n v="0.13"/>
    <x v="0"/>
  </r>
  <r>
    <x v="0"/>
    <x v="8"/>
    <x v="8"/>
    <x v="1"/>
    <n v="309"/>
    <n v="17.91"/>
    <n v="126"/>
    <n v="13.74"/>
    <n v="183"/>
    <n v="23.31"/>
    <x v="0"/>
  </r>
  <r>
    <x v="0"/>
    <x v="8"/>
    <x v="8"/>
    <x v="2"/>
    <n v="116"/>
    <n v="6.72"/>
    <n v="40"/>
    <n v="4.3600000000000003"/>
    <n v="75"/>
    <n v="9.5500000000000007"/>
    <x v="4"/>
  </r>
  <r>
    <x v="0"/>
    <x v="8"/>
    <x v="8"/>
    <x v="3"/>
    <n v="12"/>
    <n v="0.7"/>
    <n v="1"/>
    <n v="0.11"/>
    <n v="10"/>
    <n v="1.27"/>
    <x v="0"/>
  </r>
  <r>
    <x v="0"/>
    <x v="8"/>
    <x v="8"/>
    <x v="4"/>
    <n v="5"/>
    <n v="0.28999999999999998"/>
    <n v="0"/>
    <n v="0"/>
    <n v="5"/>
    <n v="0.64"/>
    <x v="0"/>
  </r>
  <r>
    <x v="0"/>
    <x v="8"/>
    <x v="8"/>
    <x v="5"/>
    <n v="24"/>
    <n v="1.39"/>
    <n v="9"/>
    <n v="0.98"/>
    <n v="15"/>
    <n v="1.91"/>
    <x v="0"/>
  </r>
  <r>
    <x v="0"/>
    <x v="8"/>
    <x v="8"/>
    <x v="6"/>
    <n v="380"/>
    <n v="22.03"/>
    <n v="183"/>
    <n v="19.96"/>
    <n v="197"/>
    <n v="25.1"/>
    <x v="0"/>
  </r>
  <r>
    <x v="0"/>
    <x v="8"/>
    <x v="8"/>
    <x v="7"/>
    <n v="10"/>
    <n v="0.57999999999999996"/>
    <n v="1"/>
    <n v="0.11"/>
    <n v="9"/>
    <n v="1.1499999999999999"/>
    <x v="0"/>
  </r>
  <r>
    <x v="0"/>
    <x v="8"/>
    <x v="8"/>
    <x v="8"/>
    <n v="153"/>
    <n v="8.8699999999999992"/>
    <n v="61"/>
    <n v="6.65"/>
    <n v="92"/>
    <n v="11.72"/>
    <x v="0"/>
  </r>
  <r>
    <x v="0"/>
    <x v="8"/>
    <x v="8"/>
    <x v="9"/>
    <n v="77"/>
    <n v="4.46"/>
    <n v="44"/>
    <n v="4.8"/>
    <n v="31"/>
    <n v="3.95"/>
    <x v="4"/>
  </r>
  <r>
    <x v="0"/>
    <x v="8"/>
    <x v="8"/>
    <x v="10"/>
    <n v="186"/>
    <n v="10.78"/>
    <n v="143"/>
    <n v="15.59"/>
    <n v="41"/>
    <n v="5.22"/>
    <x v="0"/>
  </r>
  <r>
    <x v="0"/>
    <x v="8"/>
    <x v="8"/>
    <x v="11"/>
    <n v="221"/>
    <n v="12.81"/>
    <n v="181"/>
    <n v="19.739999999999998"/>
    <n v="38"/>
    <n v="4.84"/>
    <x v="0"/>
  </r>
  <r>
    <x v="0"/>
    <x v="8"/>
    <x v="8"/>
    <x v="12"/>
    <n v="80"/>
    <n v="4.6399999999999997"/>
    <n v="44"/>
    <n v="4.8"/>
    <n v="26"/>
    <n v="3.31"/>
    <x v="4"/>
  </r>
  <r>
    <x v="0"/>
    <x v="8"/>
    <x v="8"/>
    <x v="13"/>
    <n v="75"/>
    <n v="4.3499999999999996"/>
    <n v="51"/>
    <n v="5.56"/>
    <n v="23"/>
    <n v="2.93"/>
    <x v="0"/>
  </r>
  <r>
    <x v="0"/>
    <x v="8"/>
    <x v="8"/>
    <x v="14"/>
    <n v="76"/>
    <n v="4.41"/>
    <n v="33"/>
    <n v="3.6"/>
    <n v="39"/>
    <n v="4.97"/>
    <x v="1"/>
  </r>
  <r>
    <x v="0"/>
    <x v="9"/>
    <x v="9"/>
    <x v="0"/>
    <n v="0"/>
    <n v="0"/>
    <n v="0"/>
    <n v="0"/>
    <n v="0"/>
    <n v="0"/>
    <x v="0"/>
  </r>
  <r>
    <x v="0"/>
    <x v="9"/>
    <x v="9"/>
    <x v="1"/>
    <n v="298"/>
    <n v="16.8"/>
    <n v="138"/>
    <n v="13.32"/>
    <n v="160"/>
    <n v="22.41"/>
    <x v="0"/>
  </r>
  <r>
    <x v="0"/>
    <x v="9"/>
    <x v="9"/>
    <x v="2"/>
    <n v="157"/>
    <n v="8.85"/>
    <n v="60"/>
    <n v="5.79"/>
    <n v="97"/>
    <n v="13.59"/>
    <x v="0"/>
  </r>
  <r>
    <x v="0"/>
    <x v="9"/>
    <x v="9"/>
    <x v="3"/>
    <n v="4"/>
    <n v="0.23"/>
    <n v="0"/>
    <n v="0"/>
    <n v="4"/>
    <n v="0.56000000000000005"/>
    <x v="0"/>
  </r>
  <r>
    <x v="0"/>
    <x v="9"/>
    <x v="9"/>
    <x v="4"/>
    <n v="5"/>
    <n v="0.28000000000000003"/>
    <n v="0"/>
    <n v="0"/>
    <n v="5"/>
    <n v="0.7"/>
    <x v="0"/>
  </r>
  <r>
    <x v="0"/>
    <x v="9"/>
    <x v="9"/>
    <x v="5"/>
    <n v="11"/>
    <n v="0.62"/>
    <n v="4"/>
    <n v="0.39"/>
    <n v="7"/>
    <n v="0.98"/>
    <x v="0"/>
  </r>
  <r>
    <x v="0"/>
    <x v="9"/>
    <x v="9"/>
    <x v="6"/>
    <n v="408"/>
    <n v="23"/>
    <n v="230"/>
    <n v="22.2"/>
    <n v="175"/>
    <n v="24.51"/>
    <x v="2"/>
  </r>
  <r>
    <x v="0"/>
    <x v="9"/>
    <x v="9"/>
    <x v="7"/>
    <n v="9"/>
    <n v="0.51"/>
    <n v="2"/>
    <n v="0.19"/>
    <n v="7"/>
    <n v="0.98"/>
    <x v="0"/>
  </r>
  <r>
    <x v="0"/>
    <x v="9"/>
    <x v="9"/>
    <x v="8"/>
    <n v="149"/>
    <n v="8.4"/>
    <n v="80"/>
    <n v="7.72"/>
    <n v="68"/>
    <n v="9.52"/>
    <x v="0"/>
  </r>
  <r>
    <x v="0"/>
    <x v="9"/>
    <x v="9"/>
    <x v="9"/>
    <n v="79"/>
    <n v="4.45"/>
    <n v="46"/>
    <n v="4.4400000000000004"/>
    <n v="33"/>
    <n v="4.62"/>
    <x v="0"/>
  </r>
  <r>
    <x v="0"/>
    <x v="9"/>
    <x v="9"/>
    <x v="10"/>
    <n v="225"/>
    <n v="12.68"/>
    <n v="168"/>
    <n v="16.22"/>
    <n v="56"/>
    <n v="7.84"/>
    <x v="0"/>
  </r>
  <r>
    <x v="0"/>
    <x v="9"/>
    <x v="9"/>
    <x v="11"/>
    <n v="238"/>
    <n v="13.42"/>
    <n v="198"/>
    <n v="19.11"/>
    <n v="39"/>
    <n v="5.46"/>
    <x v="4"/>
  </r>
  <r>
    <x v="0"/>
    <x v="9"/>
    <x v="9"/>
    <x v="12"/>
    <n v="66"/>
    <n v="3.72"/>
    <n v="31"/>
    <n v="2.99"/>
    <n v="22"/>
    <n v="3.08"/>
    <x v="0"/>
  </r>
  <r>
    <x v="0"/>
    <x v="9"/>
    <x v="9"/>
    <x v="13"/>
    <n v="78"/>
    <n v="4.4000000000000004"/>
    <n v="54"/>
    <n v="5.21"/>
    <n v="22"/>
    <n v="3.08"/>
    <x v="4"/>
  </r>
  <r>
    <x v="0"/>
    <x v="9"/>
    <x v="9"/>
    <x v="14"/>
    <n v="47"/>
    <n v="2.65"/>
    <n v="25"/>
    <n v="2.41"/>
    <n v="19"/>
    <n v="2.66"/>
    <x v="0"/>
  </r>
  <r>
    <x v="0"/>
    <x v="10"/>
    <x v="10"/>
    <x v="0"/>
    <n v="1"/>
    <n v="0.14000000000000001"/>
    <n v="1"/>
    <n v="0.26"/>
    <n v="0"/>
    <n v="0"/>
    <x v="0"/>
  </r>
  <r>
    <x v="0"/>
    <x v="10"/>
    <x v="10"/>
    <x v="1"/>
    <n v="110"/>
    <n v="15.3"/>
    <n v="46"/>
    <n v="11.95"/>
    <n v="64"/>
    <n v="19.75"/>
    <x v="0"/>
  </r>
  <r>
    <x v="0"/>
    <x v="10"/>
    <x v="10"/>
    <x v="2"/>
    <n v="51"/>
    <n v="7.09"/>
    <n v="17"/>
    <n v="4.42"/>
    <n v="34"/>
    <n v="10.49"/>
    <x v="0"/>
  </r>
  <r>
    <x v="0"/>
    <x v="10"/>
    <x v="10"/>
    <x v="3"/>
    <n v="3"/>
    <n v="0.42"/>
    <n v="0"/>
    <n v="0"/>
    <n v="3"/>
    <n v="0.93"/>
    <x v="0"/>
  </r>
  <r>
    <x v="0"/>
    <x v="10"/>
    <x v="10"/>
    <x v="4"/>
    <n v="8"/>
    <n v="1.1100000000000001"/>
    <n v="1"/>
    <n v="0.26"/>
    <n v="7"/>
    <n v="2.16"/>
    <x v="0"/>
  </r>
  <r>
    <x v="0"/>
    <x v="10"/>
    <x v="10"/>
    <x v="5"/>
    <n v="7"/>
    <n v="0.97"/>
    <n v="1"/>
    <n v="0.26"/>
    <n v="6"/>
    <n v="1.85"/>
    <x v="0"/>
  </r>
  <r>
    <x v="0"/>
    <x v="10"/>
    <x v="10"/>
    <x v="6"/>
    <n v="199"/>
    <n v="27.68"/>
    <n v="96"/>
    <n v="24.94"/>
    <n v="101"/>
    <n v="31.17"/>
    <x v="1"/>
  </r>
  <r>
    <x v="0"/>
    <x v="10"/>
    <x v="10"/>
    <x v="7"/>
    <n v="6"/>
    <n v="0.83"/>
    <n v="3"/>
    <n v="0.78"/>
    <n v="3"/>
    <n v="0.93"/>
    <x v="0"/>
  </r>
  <r>
    <x v="0"/>
    <x v="10"/>
    <x v="10"/>
    <x v="8"/>
    <n v="37"/>
    <n v="5.15"/>
    <n v="9"/>
    <n v="2.34"/>
    <n v="27"/>
    <n v="8.33"/>
    <x v="0"/>
  </r>
  <r>
    <x v="0"/>
    <x v="10"/>
    <x v="10"/>
    <x v="9"/>
    <n v="23"/>
    <n v="3.2"/>
    <n v="11"/>
    <n v="2.86"/>
    <n v="11"/>
    <n v="3.4"/>
    <x v="0"/>
  </r>
  <r>
    <x v="0"/>
    <x v="10"/>
    <x v="10"/>
    <x v="10"/>
    <n v="80"/>
    <n v="11.13"/>
    <n v="64"/>
    <n v="16.62"/>
    <n v="16"/>
    <n v="4.9400000000000004"/>
    <x v="0"/>
  </r>
  <r>
    <x v="0"/>
    <x v="10"/>
    <x v="10"/>
    <x v="11"/>
    <n v="106"/>
    <n v="14.74"/>
    <n v="85"/>
    <n v="22.08"/>
    <n v="21"/>
    <n v="6.48"/>
    <x v="0"/>
  </r>
  <r>
    <x v="0"/>
    <x v="10"/>
    <x v="10"/>
    <x v="12"/>
    <n v="30"/>
    <n v="4.17"/>
    <n v="16"/>
    <n v="4.16"/>
    <n v="9"/>
    <n v="2.78"/>
    <x v="0"/>
  </r>
  <r>
    <x v="0"/>
    <x v="10"/>
    <x v="10"/>
    <x v="13"/>
    <n v="31"/>
    <n v="4.3099999999999996"/>
    <n v="20"/>
    <n v="5.19"/>
    <n v="11"/>
    <n v="3.4"/>
    <x v="0"/>
  </r>
  <r>
    <x v="0"/>
    <x v="10"/>
    <x v="10"/>
    <x v="14"/>
    <n v="27"/>
    <n v="3.76"/>
    <n v="15"/>
    <n v="3.9"/>
    <n v="11"/>
    <n v="3.4"/>
    <x v="0"/>
  </r>
  <r>
    <x v="0"/>
    <x v="11"/>
    <x v="11"/>
    <x v="0"/>
    <n v="1"/>
    <n v="0.03"/>
    <n v="0"/>
    <n v="0"/>
    <n v="1"/>
    <n v="7.0000000000000007E-2"/>
    <x v="0"/>
  </r>
  <r>
    <x v="0"/>
    <x v="11"/>
    <x v="11"/>
    <x v="1"/>
    <n v="437"/>
    <n v="14.88"/>
    <n v="173"/>
    <n v="11.26"/>
    <n v="263"/>
    <n v="19.28"/>
    <x v="4"/>
  </r>
  <r>
    <x v="0"/>
    <x v="11"/>
    <x v="11"/>
    <x v="2"/>
    <n v="168"/>
    <n v="5.72"/>
    <n v="40"/>
    <n v="2.6"/>
    <n v="127"/>
    <n v="9.31"/>
    <x v="0"/>
  </r>
  <r>
    <x v="0"/>
    <x v="11"/>
    <x v="11"/>
    <x v="3"/>
    <n v="7"/>
    <n v="0.24"/>
    <n v="0"/>
    <n v="0"/>
    <n v="7"/>
    <n v="0.51"/>
    <x v="0"/>
  </r>
  <r>
    <x v="0"/>
    <x v="11"/>
    <x v="11"/>
    <x v="4"/>
    <n v="18"/>
    <n v="0.61"/>
    <n v="2"/>
    <n v="0.13"/>
    <n v="16"/>
    <n v="1.17"/>
    <x v="0"/>
  </r>
  <r>
    <x v="0"/>
    <x v="11"/>
    <x v="11"/>
    <x v="5"/>
    <n v="18"/>
    <n v="0.61"/>
    <n v="3"/>
    <n v="0.2"/>
    <n v="14"/>
    <n v="1.03"/>
    <x v="4"/>
  </r>
  <r>
    <x v="0"/>
    <x v="11"/>
    <x v="11"/>
    <x v="6"/>
    <n v="712"/>
    <n v="24.25"/>
    <n v="326"/>
    <n v="21.21"/>
    <n v="386"/>
    <n v="28.3"/>
    <x v="0"/>
  </r>
  <r>
    <x v="0"/>
    <x v="11"/>
    <x v="11"/>
    <x v="7"/>
    <n v="21"/>
    <n v="0.72"/>
    <n v="0"/>
    <n v="0"/>
    <n v="21"/>
    <n v="1.54"/>
    <x v="0"/>
  </r>
  <r>
    <x v="0"/>
    <x v="11"/>
    <x v="11"/>
    <x v="8"/>
    <n v="193"/>
    <n v="6.57"/>
    <n v="64"/>
    <n v="4.16"/>
    <n v="129"/>
    <n v="9.4600000000000009"/>
    <x v="0"/>
  </r>
  <r>
    <x v="0"/>
    <x v="11"/>
    <x v="11"/>
    <x v="9"/>
    <n v="131"/>
    <n v="4.46"/>
    <n v="61"/>
    <n v="3.97"/>
    <n v="70"/>
    <n v="5.13"/>
    <x v="0"/>
  </r>
  <r>
    <x v="0"/>
    <x v="11"/>
    <x v="11"/>
    <x v="10"/>
    <n v="430"/>
    <n v="14.65"/>
    <n v="328"/>
    <n v="21.34"/>
    <n v="99"/>
    <n v="7.26"/>
    <x v="0"/>
  </r>
  <r>
    <x v="0"/>
    <x v="11"/>
    <x v="11"/>
    <x v="11"/>
    <n v="425"/>
    <n v="14.48"/>
    <n v="346"/>
    <n v="22.51"/>
    <n v="79"/>
    <n v="5.79"/>
    <x v="0"/>
  </r>
  <r>
    <x v="0"/>
    <x v="11"/>
    <x v="11"/>
    <x v="12"/>
    <n v="116"/>
    <n v="3.95"/>
    <n v="68"/>
    <n v="4.42"/>
    <n v="26"/>
    <n v="1.91"/>
    <x v="4"/>
  </r>
  <r>
    <x v="0"/>
    <x v="11"/>
    <x v="11"/>
    <x v="13"/>
    <n v="141"/>
    <n v="4.8"/>
    <n v="85"/>
    <n v="5.53"/>
    <n v="53"/>
    <n v="3.89"/>
    <x v="4"/>
  </r>
  <r>
    <x v="0"/>
    <x v="11"/>
    <x v="11"/>
    <x v="14"/>
    <n v="118"/>
    <n v="4.0199999999999996"/>
    <n v="41"/>
    <n v="2.67"/>
    <n v="73"/>
    <n v="5.35"/>
    <x v="4"/>
  </r>
  <r>
    <x v="0"/>
    <x v="12"/>
    <x v="12"/>
    <x v="0"/>
    <n v="0"/>
    <n v="0"/>
    <n v="0"/>
    <n v="0"/>
    <n v="0"/>
    <n v="0"/>
    <x v="0"/>
  </r>
  <r>
    <x v="0"/>
    <x v="12"/>
    <x v="12"/>
    <x v="1"/>
    <n v="120"/>
    <n v="14.91"/>
    <n v="29"/>
    <n v="7.04"/>
    <n v="91"/>
    <n v="23.45"/>
    <x v="0"/>
  </r>
  <r>
    <x v="0"/>
    <x v="12"/>
    <x v="12"/>
    <x v="2"/>
    <n v="85"/>
    <n v="10.56"/>
    <n v="26"/>
    <n v="6.31"/>
    <n v="59"/>
    <n v="15.21"/>
    <x v="0"/>
  </r>
  <r>
    <x v="0"/>
    <x v="12"/>
    <x v="12"/>
    <x v="3"/>
    <n v="2"/>
    <n v="0.25"/>
    <n v="0"/>
    <n v="0"/>
    <n v="2"/>
    <n v="0.52"/>
    <x v="0"/>
  </r>
  <r>
    <x v="0"/>
    <x v="12"/>
    <x v="12"/>
    <x v="4"/>
    <n v="3"/>
    <n v="0.37"/>
    <n v="1"/>
    <n v="0.24"/>
    <n v="2"/>
    <n v="0.52"/>
    <x v="0"/>
  </r>
  <r>
    <x v="0"/>
    <x v="12"/>
    <x v="12"/>
    <x v="5"/>
    <n v="6"/>
    <n v="0.75"/>
    <n v="0"/>
    <n v="0"/>
    <n v="5"/>
    <n v="1.29"/>
    <x v="4"/>
  </r>
  <r>
    <x v="0"/>
    <x v="12"/>
    <x v="12"/>
    <x v="6"/>
    <n v="219"/>
    <n v="27.2"/>
    <n v="119"/>
    <n v="28.88"/>
    <n v="100"/>
    <n v="25.77"/>
    <x v="0"/>
  </r>
  <r>
    <x v="0"/>
    <x v="12"/>
    <x v="12"/>
    <x v="7"/>
    <n v="5"/>
    <n v="0.62"/>
    <n v="1"/>
    <n v="0.24"/>
    <n v="4"/>
    <n v="1.03"/>
    <x v="0"/>
  </r>
  <r>
    <x v="0"/>
    <x v="12"/>
    <x v="12"/>
    <x v="8"/>
    <n v="35"/>
    <n v="4.3499999999999996"/>
    <n v="13"/>
    <n v="3.16"/>
    <n v="22"/>
    <n v="5.67"/>
    <x v="0"/>
  </r>
  <r>
    <x v="0"/>
    <x v="12"/>
    <x v="12"/>
    <x v="9"/>
    <n v="43"/>
    <n v="5.34"/>
    <n v="23"/>
    <n v="5.58"/>
    <n v="19"/>
    <n v="4.9000000000000004"/>
    <x v="0"/>
  </r>
  <r>
    <x v="0"/>
    <x v="12"/>
    <x v="12"/>
    <x v="10"/>
    <n v="75"/>
    <n v="9.32"/>
    <n v="58"/>
    <n v="14.08"/>
    <n v="17"/>
    <n v="4.38"/>
    <x v="0"/>
  </r>
  <r>
    <x v="0"/>
    <x v="12"/>
    <x v="12"/>
    <x v="11"/>
    <n v="103"/>
    <n v="12.8"/>
    <n v="80"/>
    <n v="19.420000000000002"/>
    <n v="23"/>
    <n v="5.93"/>
    <x v="0"/>
  </r>
  <r>
    <x v="0"/>
    <x v="12"/>
    <x v="12"/>
    <x v="12"/>
    <n v="46"/>
    <n v="5.71"/>
    <n v="25"/>
    <n v="6.07"/>
    <n v="19"/>
    <n v="4.9000000000000004"/>
    <x v="0"/>
  </r>
  <r>
    <x v="0"/>
    <x v="12"/>
    <x v="12"/>
    <x v="13"/>
    <n v="26"/>
    <n v="3.23"/>
    <n v="18"/>
    <n v="4.37"/>
    <n v="8"/>
    <n v="2.06"/>
    <x v="0"/>
  </r>
  <r>
    <x v="0"/>
    <x v="12"/>
    <x v="12"/>
    <x v="14"/>
    <n v="37"/>
    <n v="4.5999999999999996"/>
    <n v="19"/>
    <n v="4.6100000000000003"/>
    <n v="17"/>
    <n v="4.38"/>
    <x v="4"/>
  </r>
  <r>
    <x v="0"/>
    <x v="13"/>
    <x v="13"/>
    <x v="0"/>
    <n v="0"/>
    <n v="0"/>
    <n v="0"/>
    <n v="0"/>
    <n v="0"/>
    <n v="0"/>
    <x v="0"/>
  </r>
  <r>
    <x v="0"/>
    <x v="13"/>
    <x v="13"/>
    <x v="1"/>
    <n v="127"/>
    <n v="16.91"/>
    <n v="62"/>
    <n v="14.06"/>
    <n v="65"/>
    <n v="21.38"/>
    <x v="0"/>
  </r>
  <r>
    <x v="0"/>
    <x v="13"/>
    <x v="13"/>
    <x v="2"/>
    <n v="118"/>
    <n v="15.71"/>
    <n v="50"/>
    <n v="11.34"/>
    <n v="68"/>
    <n v="22.37"/>
    <x v="0"/>
  </r>
  <r>
    <x v="0"/>
    <x v="13"/>
    <x v="13"/>
    <x v="3"/>
    <n v="2"/>
    <n v="0.27"/>
    <n v="0"/>
    <n v="0"/>
    <n v="2"/>
    <n v="0.66"/>
    <x v="0"/>
  </r>
  <r>
    <x v="0"/>
    <x v="13"/>
    <x v="13"/>
    <x v="4"/>
    <n v="2"/>
    <n v="0.27"/>
    <n v="0"/>
    <n v="0"/>
    <n v="2"/>
    <n v="0.66"/>
    <x v="0"/>
  </r>
  <r>
    <x v="0"/>
    <x v="13"/>
    <x v="13"/>
    <x v="5"/>
    <n v="5"/>
    <n v="0.67"/>
    <n v="4"/>
    <n v="0.91"/>
    <n v="1"/>
    <n v="0.33"/>
    <x v="0"/>
  </r>
  <r>
    <x v="0"/>
    <x v="13"/>
    <x v="13"/>
    <x v="6"/>
    <n v="187"/>
    <n v="24.9"/>
    <n v="105"/>
    <n v="23.81"/>
    <n v="80"/>
    <n v="26.32"/>
    <x v="1"/>
  </r>
  <r>
    <x v="0"/>
    <x v="13"/>
    <x v="13"/>
    <x v="7"/>
    <n v="4"/>
    <n v="0.53"/>
    <n v="0"/>
    <n v="0"/>
    <n v="4"/>
    <n v="1.32"/>
    <x v="0"/>
  </r>
  <r>
    <x v="0"/>
    <x v="13"/>
    <x v="13"/>
    <x v="8"/>
    <n v="29"/>
    <n v="3.86"/>
    <n v="12"/>
    <n v="2.72"/>
    <n v="17"/>
    <n v="5.59"/>
    <x v="0"/>
  </r>
  <r>
    <x v="0"/>
    <x v="13"/>
    <x v="13"/>
    <x v="9"/>
    <n v="31"/>
    <n v="4.13"/>
    <n v="20"/>
    <n v="4.54"/>
    <n v="10"/>
    <n v="3.29"/>
    <x v="0"/>
  </r>
  <r>
    <x v="0"/>
    <x v="13"/>
    <x v="13"/>
    <x v="10"/>
    <n v="73"/>
    <n v="9.7200000000000006"/>
    <n v="60"/>
    <n v="13.61"/>
    <n v="12"/>
    <n v="3.95"/>
    <x v="0"/>
  </r>
  <r>
    <x v="0"/>
    <x v="13"/>
    <x v="13"/>
    <x v="11"/>
    <n v="95"/>
    <n v="12.65"/>
    <n v="82"/>
    <n v="18.59"/>
    <n v="13"/>
    <n v="4.28"/>
    <x v="0"/>
  </r>
  <r>
    <x v="0"/>
    <x v="13"/>
    <x v="13"/>
    <x v="12"/>
    <n v="21"/>
    <n v="2.8"/>
    <n v="15"/>
    <n v="3.4"/>
    <n v="6"/>
    <n v="1.97"/>
    <x v="0"/>
  </r>
  <r>
    <x v="0"/>
    <x v="13"/>
    <x v="13"/>
    <x v="13"/>
    <n v="30"/>
    <n v="3.99"/>
    <n v="16"/>
    <n v="3.63"/>
    <n v="12"/>
    <n v="3.95"/>
    <x v="0"/>
  </r>
  <r>
    <x v="0"/>
    <x v="13"/>
    <x v="13"/>
    <x v="14"/>
    <n v="27"/>
    <n v="3.6"/>
    <n v="15"/>
    <n v="3.4"/>
    <n v="12"/>
    <n v="3.95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197"/>
    <n v="16.72"/>
    <n v="66"/>
    <n v="10.96"/>
    <n v="131"/>
    <n v="23.56"/>
    <x v="0"/>
  </r>
  <r>
    <x v="0"/>
    <x v="14"/>
    <x v="14"/>
    <x v="2"/>
    <n v="91"/>
    <n v="7.72"/>
    <n v="32"/>
    <n v="5.32"/>
    <n v="59"/>
    <n v="10.61"/>
    <x v="0"/>
  </r>
  <r>
    <x v="0"/>
    <x v="14"/>
    <x v="14"/>
    <x v="3"/>
    <n v="3"/>
    <n v="0.25"/>
    <n v="0"/>
    <n v="0"/>
    <n v="3"/>
    <n v="0.54"/>
    <x v="0"/>
  </r>
  <r>
    <x v="0"/>
    <x v="14"/>
    <x v="14"/>
    <x v="4"/>
    <n v="10"/>
    <n v="0.85"/>
    <n v="0"/>
    <n v="0"/>
    <n v="10"/>
    <n v="1.8"/>
    <x v="0"/>
  </r>
  <r>
    <x v="0"/>
    <x v="14"/>
    <x v="14"/>
    <x v="5"/>
    <n v="13"/>
    <n v="1.1000000000000001"/>
    <n v="4"/>
    <n v="0.66"/>
    <n v="9"/>
    <n v="1.62"/>
    <x v="0"/>
  </r>
  <r>
    <x v="0"/>
    <x v="14"/>
    <x v="14"/>
    <x v="6"/>
    <n v="249"/>
    <n v="21.14"/>
    <n v="104"/>
    <n v="17.28"/>
    <n v="144"/>
    <n v="25.9"/>
    <x v="4"/>
  </r>
  <r>
    <x v="0"/>
    <x v="14"/>
    <x v="14"/>
    <x v="7"/>
    <n v="10"/>
    <n v="0.85"/>
    <n v="2"/>
    <n v="0.33"/>
    <n v="8"/>
    <n v="1.44"/>
    <x v="0"/>
  </r>
  <r>
    <x v="0"/>
    <x v="14"/>
    <x v="14"/>
    <x v="8"/>
    <n v="150"/>
    <n v="12.73"/>
    <n v="82"/>
    <n v="13.62"/>
    <n v="68"/>
    <n v="12.23"/>
    <x v="0"/>
  </r>
  <r>
    <x v="0"/>
    <x v="14"/>
    <x v="14"/>
    <x v="9"/>
    <n v="57"/>
    <n v="4.84"/>
    <n v="25"/>
    <n v="4.1500000000000004"/>
    <n v="31"/>
    <n v="5.58"/>
    <x v="0"/>
  </r>
  <r>
    <x v="0"/>
    <x v="14"/>
    <x v="14"/>
    <x v="10"/>
    <n v="94"/>
    <n v="7.98"/>
    <n v="70"/>
    <n v="11.63"/>
    <n v="23"/>
    <n v="4.1399999999999997"/>
    <x v="0"/>
  </r>
  <r>
    <x v="0"/>
    <x v="14"/>
    <x v="14"/>
    <x v="11"/>
    <n v="146"/>
    <n v="12.39"/>
    <n v="117"/>
    <n v="19.440000000000001"/>
    <n v="29"/>
    <n v="5.22"/>
    <x v="0"/>
  </r>
  <r>
    <x v="0"/>
    <x v="14"/>
    <x v="14"/>
    <x v="12"/>
    <n v="63"/>
    <n v="5.35"/>
    <n v="41"/>
    <n v="6.81"/>
    <n v="16"/>
    <n v="2.88"/>
    <x v="0"/>
  </r>
  <r>
    <x v="0"/>
    <x v="14"/>
    <x v="14"/>
    <x v="13"/>
    <n v="59"/>
    <n v="5.01"/>
    <n v="43"/>
    <n v="7.14"/>
    <n v="10"/>
    <n v="1.8"/>
    <x v="0"/>
  </r>
  <r>
    <x v="0"/>
    <x v="14"/>
    <x v="14"/>
    <x v="14"/>
    <n v="36"/>
    <n v="3.06"/>
    <n v="16"/>
    <n v="2.66"/>
    <n v="15"/>
    <n v="2.7"/>
    <x v="9"/>
  </r>
  <r>
    <x v="0"/>
    <x v="15"/>
    <x v="15"/>
    <x v="0"/>
    <n v="0"/>
    <n v="0"/>
    <n v="0"/>
    <n v="0"/>
    <n v="0"/>
    <n v="0"/>
    <x v="0"/>
  </r>
  <r>
    <x v="0"/>
    <x v="15"/>
    <x v="15"/>
    <x v="1"/>
    <n v="127"/>
    <n v="21.64"/>
    <n v="34"/>
    <n v="12.64"/>
    <n v="93"/>
    <n v="29.34"/>
    <x v="0"/>
  </r>
  <r>
    <x v="0"/>
    <x v="15"/>
    <x v="15"/>
    <x v="2"/>
    <n v="47"/>
    <n v="8.01"/>
    <n v="11"/>
    <n v="4.09"/>
    <n v="36"/>
    <n v="11.36"/>
    <x v="0"/>
  </r>
  <r>
    <x v="0"/>
    <x v="15"/>
    <x v="15"/>
    <x v="3"/>
    <n v="4"/>
    <n v="0.68"/>
    <n v="0"/>
    <n v="0"/>
    <n v="4"/>
    <n v="1.26"/>
    <x v="0"/>
  </r>
  <r>
    <x v="0"/>
    <x v="15"/>
    <x v="15"/>
    <x v="4"/>
    <n v="2"/>
    <n v="0.34"/>
    <n v="0"/>
    <n v="0"/>
    <n v="2"/>
    <n v="0.63"/>
    <x v="0"/>
  </r>
  <r>
    <x v="0"/>
    <x v="15"/>
    <x v="15"/>
    <x v="5"/>
    <n v="13"/>
    <n v="2.21"/>
    <n v="2"/>
    <n v="0.74"/>
    <n v="11"/>
    <n v="3.47"/>
    <x v="0"/>
  </r>
  <r>
    <x v="0"/>
    <x v="15"/>
    <x v="15"/>
    <x v="6"/>
    <n v="126"/>
    <n v="21.47"/>
    <n v="54"/>
    <n v="20.07"/>
    <n v="72"/>
    <n v="22.71"/>
    <x v="0"/>
  </r>
  <r>
    <x v="0"/>
    <x v="15"/>
    <x v="15"/>
    <x v="7"/>
    <n v="3"/>
    <n v="0.51"/>
    <n v="1"/>
    <n v="0.37"/>
    <n v="2"/>
    <n v="0.63"/>
    <x v="0"/>
  </r>
  <r>
    <x v="0"/>
    <x v="15"/>
    <x v="15"/>
    <x v="8"/>
    <n v="59"/>
    <n v="10.050000000000001"/>
    <n v="31"/>
    <n v="11.52"/>
    <n v="28"/>
    <n v="8.83"/>
    <x v="0"/>
  </r>
  <r>
    <x v="0"/>
    <x v="15"/>
    <x v="15"/>
    <x v="9"/>
    <n v="21"/>
    <n v="3.58"/>
    <n v="12"/>
    <n v="4.46"/>
    <n v="9"/>
    <n v="2.84"/>
    <x v="0"/>
  </r>
  <r>
    <x v="0"/>
    <x v="15"/>
    <x v="15"/>
    <x v="10"/>
    <n v="50"/>
    <n v="8.52"/>
    <n v="35"/>
    <n v="13.01"/>
    <n v="14"/>
    <n v="4.42"/>
    <x v="0"/>
  </r>
  <r>
    <x v="0"/>
    <x v="15"/>
    <x v="15"/>
    <x v="11"/>
    <n v="68"/>
    <n v="11.58"/>
    <n v="52"/>
    <n v="19.329999999999998"/>
    <n v="16"/>
    <n v="5.05"/>
    <x v="0"/>
  </r>
  <r>
    <x v="0"/>
    <x v="15"/>
    <x v="15"/>
    <x v="12"/>
    <n v="23"/>
    <n v="3.92"/>
    <n v="14"/>
    <n v="5.2"/>
    <n v="9"/>
    <n v="2.84"/>
    <x v="0"/>
  </r>
  <r>
    <x v="0"/>
    <x v="15"/>
    <x v="15"/>
    <x v="13"/>
    <n v="25"/>
    <n v="4.26"/>
    <n v="17"/>
    <n v="6.32"/>
    <n v="8"/>
    <n v="2.52"/>
    <x v="0"/>
  </r>
  <r>
    <x v="0"/>
    <x v="15"/>
    <x v="15"/>
    <x v="14"/>
    <n v="19"/>
    <n v="3.24"/>
    <n v="6"/>
    <n v="2.23"/>
    <n v="13"/>
    <n v="4.0999999999999996"/>
    <x v="0"/>
  </r>
  <r>
    <x v="0"/>
    <x v="16"/>
    <x v="16"/>
    <x v="0"/>
    <n v="0"/>
    <n v="0"/>
    <n v="0"/>
    <n v="0"/>
    <n v="0"/>
    <n v="0"/>
    <x v="0"/>
  </r>
  <r>
    <x v="0"/>
    <x v="16"/>
    <x v="16"/>
    <x v="1"/>
    <n v="92"/>
    <n v="13.11"/>
    <n v="43"/>
    <n v="8.9"/>
    <n v="49"/>
    <n v="23.33"/>
    <x v="0"/>
  </r>
  <r>
    <x v="0"/>
    <x v="16"/>
    <x v="16"/>
    <x v="2"/>
    <n v="223"/>
    <n v="31.77"/>
    <n v="172"/>
    <n v="35.61"/>
    <n v="51"/>
    <n v="24.29"/>
    <x v="0"/>
  </r>
  <r>
    <x v="0"/>
    <x v="16"/>
    <x v="16"/>
    <x v="3"/>
    <n v="2"/>
    <n v="0.28000000000000003"/>
    <n v="2"/>
    <n v="0.41"/>
    <n v="0"/>
    <n v="0"/>
    <x v="0"/>
  </r>
  <r>
    <x v="0"/>
    <x v="16"/>
    <x v="16"/>
    <x v="4"/>
    <n v="2"/>
    <n v="0.28000000000000003"/>
    <n v="0"/>
    <n v="0"/>
    <n v="2"/>
    <n v="0.95"/>
    <x v="0"/>
  </r>
  <r>
    <x v="0"/>
    <x v="16"/>
    <x v="16"/>
    <x v="5"/>
    <n v="4"/>
    <n v="0.56999999999999995"/>
    <n v="1"/>
    <n v="0.21"/>
    <n v="2"/>
    <n v="0.95"/>
    <x v="4"/>
  </r>
  <r>
    <x v="0"/>
    <x v="16"/>
    <x v="16"/>
    <x v="6"/>
    <n v="161"/>
    <n v="22.93"/>
    <n v="104"/>
    <n v="21.53"/>
    <n v="57"/>
    <n v="27.14"/>
    <x v="0"/>
  </r>
  <r>
    <x v="0"/>
    <x v="16"/>
    <x v="16"/>
    <x v="7"/>
    <n v="1"/>
    <n v="0.14000000000000001"/>
    <n v="0"/>
    <n v="0"/>
    <n v="1"/>
    <n v="0.48"/>
    <x v="0"/>
  </r>
  <r>
    <x v="0"/>
    <x v="16"/>
    <x v="16"/>
    <x v="8"/>
    <n v="17"/>
    <n v="2.42"/>
    <n v="10"/>
    <n v="2.0699999999999998"/>
    <n v="7"/>
    <n v="3.33"/>
    <x v="0"/>
  </r>
  <r>
    <x v="0"/>
    <x v="16"/>
    <x v="16"/>
    <x v="9"/>
    <n v="18"/>
    <n v="2.56"/>
    <n v="11"/>
    <n v="2.2799999999999998"/>
    <n v="7"/>
    <n v="3.33"/>
    <x v="0"/>
  </r>
  <r>
    <x v="0"/>
    <x v="16"/>
    <x v="16"/>
    <x v="10"/>
    <n v="57"/>
    <n v="8.1199999999999992"/>
    <n v="51"/>
    <n v="10.56"/>
    <n v="4"/>
    <n v="1.9"/>
    <x v="0"/>
  </r>
  <r>
    <x v="0"/>
    <x v="16"/>
    <x v="16"/>
    <x v="11"/>
    <n v="63"/>
    <n v="8.9700000000000006"/>
    <n v="53"/>
    <n v="10.97"/>
    <n v="9"/>
    <n v="4.29"/>
    <x v="0"/>
  </r>
  <r>
    <x v="0"/>
    <x v="16"/>
    <x v="16"/>
    <x v="12"/>
    <n v="17"/>
    <n v="2.42"/>
    <n v="7"/>
    <n v="1.45"/>
    <n v="9"/>
    <n v="4.29"/>
    <x v="0"/>
  </r>
  <r>
    <x v="0"/>
    <x v="16"/>
    <x v="16"/>
    <x v="13"/>
    <n v="19"/>
    <n v="2.71"/>
    <n v="13"/>
    <n v="2.69"/>
    <n v="6"/>
    <n v="2.86"/>
    <x v="0"/>
  </r>
  <r>
    <x v="0"/>
    <x v="16"/>
    <x v="16"/>
    <x v="14"/>
    <n v="26"/>
    <n v="3.7"/>
    <n v="16"/>
    <n v="3.31"/>
    <n v="6"/>
    <n v="2.86"/>
    <x v="0"/>
  </r>
  <r>
    <x v="0"/>
    <x v="17"/>
    <x v="17"/>
    <x v="0"/>
    <n v="0"/>
    <n v="0"/>
    <n v="0"/>
    <n v="0"/>
    <n v="0"/>
    <n v="0"/>
    <x v="0"/>
  </r>
  <r>
    <x v="0"/>
    <x v="17"/>
    <x v="17"/>
    <x v="1"/>
    <n v="51"/>
    <n v="14.66"/>
    <n v="19"/>
    <n v="9"/>
    <n v="32"/>
    <n v="23.53"/>
    <x v="0"/>
  </r>
  <r>
    <x v="0"/>
    <x v="17"/>
    <x v="17"/>
    <x v="2"/>
    <n v="57"/>
    <n v="16.38"/>
    <n v="33"/>
    <n v="15.64"/>
    <n v="24"/>
    <n v="17.649999999999999"/>
    <x v="0"/>
  </r>
  <r>
    <x v="0"/>
    <x v="17"/>
    <x v="17"/>
    <x v="3"/>
    <n v="4"/>
    <n v="1.1499999999999999"/>
    <n v="0"/>
    <n v="0"/>
    <n v="4"/>
    <n v="2.94"/>
    <x v="0"/>
  </r>
  <r>
    <x v="0"/>
    <x v="17"/>
    <x v="17"/>
    <x v="4"/>
    <n v="3"/>
    <n v="0.86"/>
    <n v="0"/>
    <n v="0"/>
    <n v="3"/>
    <n v="2.21"/>
    <x v="0"/>
  </r>
  <r>
    <x v="0"/>
    <x v="17"/>
    <x v="17"/>
    <x v="5"/>
    <n v="1"/>
    <n v="0.28999999999999998"/>
    <n v="0"/>
    <n v="0"/>
    <n v="1"/>
    <n v="0.74"/>
    <x v="0"/>
  </r>
  <r>
    <x v="0"/>
    <x v="17"/>
    <x v="17"/>
    <x v="6"/>
    <n v="106"/>
    <n v="30.46"/>
    <n v="69"/>
    <n v="32.700000000000003"/>
    <n v="37"/>
    <n v="27.21"/>
    <x v="0"/>
  </r>
  <r>
    <x v="0"/>
    <x v="17"/>
    <x v="17"/>
    <x v="7"/>
    <n v="1"/>
    <n v="0.28999999999999998"/>
    <n v="0"/>
    <n v="0"/>
    <n v="1"/>
    <n v="0.74"/>
    <x v="0"/>
  </r>
  <r>
    <x v="0"/>
    <x v="17"/>
    <x v="17"/>
    <x v="8"/>
    <n v="10"/>
    <n v="2.87"/>
    <n v="5"/>
    <n v="2.37"/>
    <n v="5"/>
    <n v="3.68"/>
    <x v="0"/>
  </r>
  <r>
    <x v="0"/>
    <x v="17"/>
    <x v="17"/>
    <x v="9"/>
    <n v="15"/>
    <n v="4.3099999999999996"/>
    <n v="11"/>
    <n v="5.21"/>
    <n v="4"/>
    <n v="2.94"/>
    <x v="0"/>
  </r>
  <r>
    <x v="0"/>
    <x v="17"/>
    <x v="17"/>
    <x v="10"/>
    <n v="31"/>
    <n v="8.91"/>
    <n v="23"/>
    <n v="10.9"/>
    <n v="7"/>
    <n v="5.15"/>
    <x v="0"/>
  </r>
  <r>
    <x v="0"/>
    <x v="17"/>
    <x v="17"/>
    <x v="11"/>
    <n v="40"/>
    <n v="11.49"/>
    <n v="34"/>
    <n v="16.11"/>
    <n v="6"/>
    <n v="4.41"/>
    <x v="0"/>
  </r>
  <r>
    <x v="0"/>
    <x v="17"/>
    <x v="17"/>
    <x v="12"/>
    <n v="6"/>
    <n v="1.72"/>
    <n v="4"/>
    <n v="1.9"/>
    <n v="2"/>
    <n v="1.47"/>
    <x v="0"/>
  </r>
  <r>
    <x v="0"/>
    <x v="17"/>
    <x v="17"/>
    <x v="13"/>
    <n v="13"/>
    <n v="3.74"/>
    <n v="7"/>
    <n v="3.32"/>
    <n v="6"/>
    <n v="4.41"/>
    <x v="0"/>
  </r>
  <r>
    <x v="0"/>
    <x v="17"/>
    <x v="17"/>
    <x v="14"/>
    <n v="10"/>
    <n v="2.87"/>
    <n v="6"/>
    <n v="2.84"/>
    <n v="4"/>
    <n v="2.94"/>
    <x v="0"/>
  </r>
  <r>
    <x v="0"/>
    <x v="18"/>
    <x v="18"/>
    <x v="0"/>
    <n v="0"/>
    <n v="0"/>
    <n v="0"/>
    <n v="0"/>
    <n v="0"/>
    <n v="0"/>
    <x v="0"/>
  </r>
  <r>
    <x v="0"/>
    <x v="18"/>
    <x v="18"/>
    <x v="1"/>
    <n v="55"/>
    <n v="23.81"/>
    <n v="27"/>
    <n v="20.3"/>
    <n v="28"/>
    <n v="29.17"/>
    <x v="0"/>
  </r>
  <r>
    <x v="0"/>
    <x v="18"/>
    <x v="18"/>
    <x v="2"/>
    <n v="33"/>
    <n v="14.29"/>
    <n v="14"/>
    <n v="10.53"/>
    <n v="19"/>
    <n v="19.79"/>
    <x v="0"/>
  </r>
  <r>
    <x v="0"/>
    <x v="18"/>
    <x v="18"/>
    <x v="3"/>
    <n v="2"/>
    <n v="0.87"/>
    <n v="0"/>
    <n v="0"/>
    <n v="1"/>
    <n v="1.04"/>
    <x v="0"/>
  </r>
  <r>
    <x v="0"/>
    <x v="18"/>
    <x v="18"/>
    <x v="4"/>
    <n v="0"/>
    <n v="0"/>
    <n v="0"/>
    <n v="0"/>
    <n v="0"/>
    <n v="0"/>
    <x v="0"/>
  </r>
  <r>
    <x v="0"/>
    <x v="18"/>
    <x v="18"/>
    <x v="5"/>
    <n v="4"/>
    <n v="1.73"/>
    <n v="0"/>
    <n v="0"/>
    <n v="4"/>
    <n v="4.17"/>
    <x v="0"/>
  </r>
  <r>
    <x v="0"/>
    <x v="18"/>
    <x v="18"/>
    <x v="6"/>
    <n v="57"/>
    <n v="24.68"/>
    <n v="38"/>
    <n v="28.57"/>
    <n v="18"/>
    <n v="18.75"/>
    <x v="4"/>
  </r>
  <r>
    <x v="0"/>
    <x v="18"/>
    <x v="18"/>
    <x v="7"/>
    <n v="1"/>
    <n v="0.43"/>
    <n v="0"/>
    <n v="0"/>
    <n v="1"/>
    <n v="1.04"/>
    <x v="0"/>
  </r>
  <r>
    <x v="0"/>
    <x v="18"/>
    <x v="18"/>
    <x v="8"/>
    <n v="4"/>
    <n v="1.73"/>
    <n v="1"/>
    <n v="0.75"/>
    <n v="3"/>
    <n v="3.13"/>
    <x v="0"/>
  </r>
  <r>
    <x v="0"/>
    <x v="18"/>
    <x v="18"/>
    <x v="9"/>
    <n v="8"/>
    <n v="3.46"/>
    <n v="8"/>
    <n v="6.02"/>
    <n v="0"/>
    <n v="0"/>
    <x v="0"/>
  </r>
  <r>
    <x v="0"/>
    <x v="18"/>
    <x v="18"/>
    <x v="10"/>
    <n v="16"/>
    <n v="6.93"/>
    <n v="10"/>
    <n v="7.52"/>
    <n v="6"/>
    <n v="6.25"/>
    <x v="0"/>
  </r>
  <r>
    <x v="0"/>
    <x v="18"/>
    <x v="18"/>
    <x v="11"/>
    <n v="19"/>
    <n v="8.23"/>
    <n v="18"/>
    <n v="13.53"/>
    <n v="1"/>
    <n v="1.04"/>
    <x v="0"/>
  </r>
  <r>
    <x v="0"/>
    <x v="18"/>
    <x v="18"/>
    <x v="12"/>
    <n v="11"/>
    <n v="4.76"/>
    <n v="5"/>
    <n v="3.76"/>
    <n v="6"/>
    <n v="6.25"/>
    <x v="0"/>
  </r>
  <r>
    <x v="0"/>
    <x v="18"/>
    <x v="18"/>
    <x v="13"/>
    <n v="8"/>
    <n v="3.46"/>
    <n v="4"/>
    <n v="3.01"/>
    <n v="4"/>
    <n v="4.17"/>
    <x v="0"/>
  </r>
  <r>
    <x v="0"/>
    <x v="18"/>
    <x v="18"/>
    <x v="14"/>
    <n v="13"/>
    <n v="5.63"/>
    <n v="8"/>
    <n v="6.02"/>
    <n v="5"/>
    <n v="5.21"/>
    <x v="0"/>
  </r>
  <r>
    <x v="0"/>
    <x v="19"/>
    <x v="19"/>
    <x v="0"/>
    <n v="0"/>
    <n v="0"/>
    <n v="0"/>
    <n v="0"/>
    <n v="0"/>
    <n v="0"/>
    <x v="0"/>
  </r>
  <r>
    <x v="0"/>
    <x v="19"/>
    <x v="19"/>
    <x v="1"/>
    <n v="58"/>
    <n v="19.27"/>
    <n v="14"/>
    <n v="10.29"/>
    <n v="44"/>
    <n v="27.5"/>
    <x v="0"/>
  </r>
  <r>
    <x v="0"/>
    <x v="19"/>
    <x v="19"/>
    <x v="2"/>
    <n v="22"/>
    <n v="7.31"/>
    <n v="4"/>
    <n v="2.94"/>
    <n v="18"/>
    <n v="11.25"/>
    <x v="0"/>
  </r>
  <r>
    <x v="0"/>
    <x v="19"/>
    <x v="19"/>
    <x v="3"/>
    <n v="0"/>
    <n v="0"/>
    <n v="0"/>
    <n v="0"/>
    <n v="0"/>
    <n v="0"/>
    <x v="0"/>
  </r>
  <r>
    <x v="0"/>
    <x v="19"/>
    <x v="19"/>
    <x v="4"/>
    <n v="1"/>
    <n v="0.33"/>
    <n v="0"/>
    <n v="0"/>
    <n v="1"/>
    <n v="0.63"/>
    <x v="0"/>
  </r>
  <r>
    <x v="0"/>
    <x v="19"/>
    <x v="19"/>
    <x v="5"/>
    <n v="13"/>
    <n v="4.32"/>
    <n v="0"/>
    <n v="0"/>
    <n v="13"/>
    <n v="8.1300000000000008"/>
    <x v="0"/>
  </r>
  <r>
    <x v="0"/>
    <x v="19"/>
    <x v="19"/>
    <x v="6"/>
    <n v="77"/>
    <n v="25.58"/>
    <n v="34"/>
    <n v="25"/>
    <n v="43"/>
    <n v="26.88"/>
    <x v="0"/>
  </r>
  <r>
    <x v="0"/>
    <x v="19"/>
    <x v="19"/>
    <x v="7"/>
    <n v="0"/>
    <n v="0"/>
    <n v="0"/>
    <n v="0"/>
    <n v="0"/>
    <n v="0"/>
    <x v="0"/>
  </r>
  <r>
    <x v="0"/>
    <x v="19"/>
    <x v="19"/>
    <x v="8"/>
    <n v="12"/>
    <n v="3.99"/>
    <n v="1"/>
    <n v="0.74"/>
    <n v="10"/>
    <n v="6.25"/>
    <x v="4"/>
  </r>
  <r>
    <x v="0"/>
    <x v="19"/>
    <x v="19"/>
    <x v="9"/>
    <n v="8"/>
    <n v="2.66"/>
    <n v="5"/>
    <n v="3.68"/>
    <n v="3"/>
    <n v="1.88"/>
    <x v="0"/>
  </r>
  <r>
    <x v="0"/>
    <x v="19"/>
    <x v="19"/>
    <x v="10"/>
    <n v="29"/>
    <n v="9.6300000000000008"/>
    <n v="21"/>
    <n v="15.44"/>
    <n v="8"/>
    <n v="5"/>
    <x v="0"/>
  </r>
  <r>
    <x v="0"/>
    <x v="19"/>
    <x v="19"/>
    <x v="11"/>
    <n v="31"/>
    <n v="10.3"/>
    <n v="28"/>
    <n v="20.59"/>
    <n v="2"/>
    <n v="1.25"/>
    <x v="0"/>
  </r>
  <r>
    <x v="0"/>
    <x v="19"/>
    <x v="19"/>
    <x v="12"/>
    <n v="15"/>
    <n v="4.9800000000000004"/>
    <n v="11"/>
    <n v="8.09"/>
    <n v="2"/>
    <n v="1.25"/>
    <x v="0"/>
  </r>
  <r>
    <x v="0"/>
    <x v="19"/>
    <x v="19"/>
    <x v="13"/>
    <n v="12"/>
    <n v="3.99"/>
    <n v="9"/>
    <n v="6.62"/>
    <n v="2"/>
    <n v="1.25"/>
    <x v="0"/>
  </r>
  <r>
    <x v="0"/>
    <x v="19"/>
    <x v="19"/>
    <x v="14"/>
    <n v="23"/>
    <n v="7.64"/>
    <n v="9"/>
    <n v="6.62"/>
    <n v="14"/>
    <n v="8.75"/>
    <x v="0"/>
  </r>
  <r>
    <x v="0"/>
    <x v="20"/>
    <x v="20"/>
    <x v="0"/>
    <n v="0"/>
    <n v="0"/>
    <n v="0"/>
    <n v="0"/>
    <n v="0"/>
    <n v="0"/>
    <x v="0"/>
  </r>
  <r>
    <x v="0"/>
    <x v="20"/>
    <x v="20"/>
    <x v="1"/>
    <n v="162"/>
    <n v="17.63"/>
    <n v="44"/>
    <n v="9.2799999999999994"/>
    <n v="118"/>
    <n v="27.25"/>
    <x v="0"/>
  </r>
  <r>
    <x v="0"/>
    <x v="20"/>
    <x v="20"/>
    <x v="2"/>
    <n v="84"/>
    <n v="9.14"/>
    <n v="19"/>
    <n v="4.01"/>
    <n v="65"/>
    <n v="15.01"/>
    <x v="0"/>
  </r>
  <r>
    <x v="0"/>
    <x v="20"/>
    <x v="20"/>
    <x v="3"/>
    <n v="4"/>
    <n v="0.44"/>
    <n v="0"/>
    <n v="0"/>
    <n v="2"/>
    <n v="0.46"/>
    <x v="0"/>
  </r>
  <r>
    <x v="0"/>
    <x v="20"/>
    <x v="20"/>
    <x v="4"/>
    <n v="4"/>
    <n v="0.44"/>
    <n v="0"/>
    <n v="0"/>
    <n v="4"/>
    <n v="0.92"/>
    <x v="0"/>
  </r>
  <r>
    <x v="0"/>
    <x v="20"/>
    <x v="20"/>
    <x v="5"/>
    <n v="14"/>
    <n v="1.52"/>
    <n v="4"/>
    <n v="0.84"/>
    <n v="9"/>
    <n v="2.08"/>
    <x v="0"/>
  </r>
  <r>
    <x v="0"/>
    <x v="20"/>
    <x v="20"/>
    <x v="6"/>
    <n v="203"/>
    <n v="22.09"/>
    <n v="87"/>
    <n v="18.350000000000001"/>
    <n v="116"/>
    <n v="26.79"/>
    <x v="0"/>
  </r>
  <r>
    <x v="0"/>
    <x v="20"/>
    <x v="20"/>
    <x v="7"/>
    <n v="4"/>
    <n v="0.44"/>
    <n v="2"/>
    <n v="0.42"/>
    <n v="2"/>
    <n v="0.46"/>
    <x v="0"/>
  </r>
  <r>
    <x v="0"/>
    <x v="20"/>
    <x v="20"/>
    <x v="8"/>
    <n v="92"/>
    <n v="10.01"/>
    <n v="67"/>
    <n v="14.14"/>
    <n v="25"/>
    <n v="5.77"/>
    <x v="0"/>
  </r>
  <r>
    <x v="0"/>
    <x v="20"/>
    <x v="20"/>
    <x v="9"/>
    <n v="33"/>
    <n v="3.59"/>
    <n v="15"/>
    <n v="3.16"/>
    <n v="18"/>
    <n v="4.16"/>
    <x v="0"/>
  </r>
  <r>
    <x v="0"/>
    <x v="20"/>
    <x v="20"/>
    <x v="10"/>
    <n v="102"/>
    <n v="11.1"/>
    <n v="86"/>
    <n v="18.14"/>
    <n v="16"/>
    <n v="3.7"/>
    <x v="0"/>
  </r>
  <r>
    <x v="0"/>
    <x v="20"/>
    <x v="20"/>
    <x v="11"/>
    <n v="121"/>
    <n v="13.17"/>
    <n v="99"/>
    <n v="20.89"/>
    <n v="22"/>
    <n v="5.08"/>
    <x v="0"/>
  </r>
  <r>
    <x v="0"/>
    <x v="20"/>
    <x v="20"/>
    <x v="12"/>
    <n v="23"/>
    <n v="2.5"/>
    <n v="14"/>
    <n v="2.95"/>
    <n v="6"/>
    <n v="1.39"/>
    <x v="0"/>
  </r>
  <r>
    <x v="0"/>
    <x v="20"/>
    <x v="20"/>
    <x v="13"/>
    <n v="32"/>
    <n v="3.48"/>
    <n v="22"/>
    <n v="4.6399999999999997"/>
    <n v="8"/>
    <n v="1.85"/>
    <x v="0"/>
  </r>
  <r>
    <x v="0"/>
    <x v="20"/>
    <x v="20"/>
    <x v="14"/>
    <n v="41"/>
    <n v="4.46"/>
    <n v="15"/>
    <n v="3.16"/>
    <n v="22"/>
    <n v="5.08"/>
    <x v="4"/>
  </r>
  <r>
    <x v="0"/>
    <x v="21"/>
    <x v="21"/>
    <x v="0"/>
    <n v="0"/>
    <n v="0"/>
    <n v="0"/>
    <n v="0"/>
    <n v="0"/>
    <n v="0"/>
    <x v="0"/>
  </r>
  <r>
    <x v="0"/>
    <x v="21"/>
    <x v="21"/>
    <x v="1"/>
    <n v="83"/>
    <n v="18"/>
    <n v="30"/>
    <n v="12.3"/>
    <n v="53"/>
    <n v="24.88"/>
    <x v="0"/>
  </r>
  <r>
    <x v="0"/>
    <x v="21"/>
    <x v="21"/>
    <x v="2"/>
    <n v="49"/>
    <n v="10.63"/>
    <n v="16"/>
    <n v="6.56"/>
    <n v="33"/>
    <n v="15.49"/>
    <x v="0"/>
  </r>
  <r>
    <x v="0"/>
    <x v="21"/>
    <x v="21"/>
    <x v="3"/>
    <n v="1"/>
    <n v="0.22"/>
    <n v="0"/>
    <n v="0"/>
    <n v="1"/>
    <n v="0.47"/>
    <x v="0"/>
  </r>
  <r>
    <x v="0"/>
    <x v="21"/>
    <x v="21"/>
    <x v="4"/>
    <n v="7"/>
    <n v="1.52"/>
    <n v="0"/>
    <n v="0"/>
    <n v="7"/>
    <n v="3.29"/>
    <x v="0"/>
  </r>
  <r>
    <x v="0"/>
    <x v="21"/>
    <x v="21"/>
    <x v="5"/>
    <n v="7"/>
    <n v="1.52"/>
    <n v="2"/>
    <n v="0.82"/>
    <n v="5"/>
    <n v="2.35"/>
    <x v="0"/>
  </r>
  <r>
    <x v="0"/>
    <x v="21"/>
    <x v="21"/>
    <x v="6"/>
    <n v="87"/>
    <n v="18.87"/>
    <n v="46"/>
    <n v="18.850000000000001"/>
    <n v="41"/>
    <n v="19.25"/>
    <x v="0"/>
  </r>
  <r>
    <x v="0"/>
    <x v="21"/>
    <x v="21"/>
    <x v="7"/>
    <n v="2"/>
    <n v="0.43"/>
    <n v="0"/>
    <n v="0"/>
    <n v="2"/>
    <n v="0.94"/>
    <x v="0"/>
  </r>
  <r>
    <x v="0"/>
    <x v="21"/>
    <x v="21"/>
    <x v="8"/>
    <n v="20"/>
    <n v="4.34"/>
    <n v="6"/>
    <n v="2.46"/>
    <n v="14"/>
    <n v="6.57"/>
    <x v="0"/>
  </r>
  <r>
    <x v="0"/>
    <x v="21"/>
    <x v="21"/>
    <x v="9"/>
    <n v="29"/>
    <n v="6.29"/>
    <n v="12"/>
    <n v="4.92"/>
    <n v="17"/>
    <n v="7.98"/>
    <x v="0"/>
  </r>
  <r>
    <x v="0"/>
    <x v="21"/>
    <x v="21"/>
    <x v="10"/>
    <n v="35"/>
    <n v="7.59"/>
    <n v="28"/>
    <n v="11.48"/>
    <n v="7"/>
    <n v="3.29"/>
    <x v="0"/>
  </r>
  <r>
    <x v="0"/>
    <x v="21"/>
    <x v="21"/>
    <x v="11"/>
    <n v="60"/>
    <n v="13.02"/>
    <n v="48"/>
    <n v="19.670000000000002"/>
    <n v="12"/>
    <n v="5.63"/>
    <x v="0"/>
  </r>
  <r>
    <x v="0"/>
    <x v="21"/>
    <x v="21"/>
    <x v="12"/>
    <n v="36"/>
    <n v="7.81"/>
    <n v="28"/>
    <n v="11.48"/>
    <n v="6"/>
    <n v="2.82"/>
    <x v="4"/>
  </r>
  <r>
    <x v="0"/>
    <x v="21"/>
    <x v="21"/>
    <x v="13"/>
    <n v="24"/>
    <n v="5.21"/>
    <n v="18"/>
    <n v="7.38"/>
    <n v="5"/>
    <n v="2.35"/>
    <x v="0"/>
  </r>
  <r>
    <x v="0"/>
    <x v="21"/>
    <x v="21"/>
    <x v="14"/>
    <n v="21"/>
    <n v="4.5599999999999996"/>
    <n v="10"/>
    <n v="4.0999999999999996"/>
    <n v="10"/>
    <n v="4.6900000000000004"/>
    <x v="0"/>
  </r>
  <r>
    <x v="0"/>
    <x v="22"/>
    <x v="22"/>
    <x v="0"/>
    <n v="0"/>
    <n v="0"/>
    <n v="0"/>
    <n v="0"/>
    <n v="0"/>
    <n v="0"/>
    <x v="0"/>
  </r>
  <r>
    <x v="0"/>
    <x v="22"/>
    <x v="22"/>
    <x v="1"/>
    <n v="62"/>
    <n v="23.13"/>
    <n v="36"/>
    <n v="23.08"/>
    <n v="26"/>
    <n v="25"/>
    <x v="0"/>
  </r>
  <r>
    <x v="0"/>
    <x v="22"/>
    <x v="22"/>
    <x v="2"/>
    <n v="43"/>
    <n v="16.04"/>
    <n v="12"/>
    <n v="7.69"/>
    <n v="31"/>
    <n v="29.81"/>
    <x v="0"/>
  </r>
  <r>
    <x v="0"/>
    <x v="22"/>
    <x v="22"/>
    <x v="3"/>
    <n v="1"/>
    <n v="0.37"/>
    <n v="0"/>
    <n v="0"/>
    <n v="1"/>
    <n v="0.96"/>
    <x v="0"/>
  </r>
  <r>
    <x v="0"/>
    <x v="22"/>
    <x v="22"/>
    <x v="4"/>
    <n v="0"/>
    <n v="0"/>
    <n v="0"/>
    <n v="0"/>
    <n v="0"/>
    <n v="0"/>
    <x v="0"/>
  </r>
  <r>
    <x v="0"/>
    <x v="22"/>
    <x v="22"/>
    <x v="5"/>
    <n v="1"/>
    <n v="0.37"/>
    <n v="0"/>
    <n v="0"/>
    <n v="1"/>
    <n v="0.96"/>
    <x v="0"/>
  </r>
  <r>
    <x v="0"/>
    <x v="22"/>
    <x v="22"/>
    <x v="6"/>
    <n v="62"/>
    <n v="23.13"/>
    <n v="35"/>
    <n v="22.44"/>
    <n v="26"/>
    <n v="25"/>
    <x v="0"/>
  </r>
  <r>
    <x v="0"/>
    <x v="22"/>
    <x v="22"/>
    <x v="7"/>
    <n v="0"/>
    <n v="0"/>
    <n v="0"/>
    <n v="0"/>
    <n v="0"/>
    <n v="0"/>
    <x v="0"/>
  </r>
  <r>
    <x v="0"/>
    <x v="22"/>
    <x v="22"/>
    <x v="8"/>
    <n v="2"/>
    <n v="0.75"/>
    <n v="0"/>
    <n v="0"/>
    <n v="2"/>
    <n v="1.92"/>
    <x v="0"/>
  </r>
  <r>
    <x v="0"/>
    <x v="22"/>
    <x v="22"/>
    <x v="9"/>
    <n v="5"/>
    <n v="1.87"/>
    <n v="2"/>
    <n v="1.28"/>
    <n v="3"/>
    <n v="2.88"/>
    <x v="0"/>
  </r>
  <r>
    <x v="0"/>
    <x v="22"/>
    <x v="22"/>
    <x v="10"/>
    <n v="30"/>
    <n v="11.19"/>
    <n v="28"/>
    <n v="17.95"/>
    <n v="1"/>
    <n v="0.96"/>
    <x v="0"/>
  </r>
  <r>
    <x v="0"/>
    <x v="22"/>
    <x v="22"/>
    <x v="11"/>
    <n v="28"/>
    <n v="10.45"/>
    <n v="25"/>
    <n v="16.03"/>
    <n v="3"/>
    <n v="2.88"/>
    <x v="0"/>
  </r>
  <r>
    <x v="0"/>
    <x v="22"/>
    <x v="22"/>
    <x v="12"/>
    <n v="7"/>
    <n v="2.61"/>
    <n v="3"/>
    <n v="1.92"/>
    <n v="1"/>
    <n v="0.96"/>
    <x v="0"/>
  </r>
  <r>
    <x v="0"/>
    <x v="22"/>
    <x v="22"/>
    <x v="13"/>
    <n v="17"/>
    <n v="6.34"/>
    <n v="11"/>
    <n v="7.05"/>
    <n v="4"/>
    <n v="3.85"/>
    <x v="0"/>
  </r>
  <r>
    <x v="0"/>
    <x v="22"/>
    <x v="22"/>
    <x v="14"/>
    <n v="10"/>
    <n v="3.73"/>
    <n v="4"/>
    <n v="2.56"/>
    <n v="5"/>
    <n v="4.8099999999999996"/>
    <x v="0"/>
  </r>
  <r>
    <x v="0"/>
    <x v="23"/>
    <x v="23"/>
    <x v="0"/>
    <n v="0"/>
    <n v="0"/>
    <n v="0"/>
    <n v="0"/>
    <n v="0"/>
    <n v="0"/>
    <x v="0"/>
  </r>
  <r>
    <x v="0"/>
    <x v="23"/>
    <x v="23"/>
    <x v="1"/>
    <n v="93"/>
    <n v="19.02"/>
    <n v="38"/>
    <n v="13.52"/>
    <n v="55"/>
    <n v="27.09"/>
    <x v="0"/>
  </r>
  <r>
    <x v="0"/>
    <x v="23"/>
    <x v="23"/>
    <x v="2"/>
    <n v="38"/>
    <n v="7.77"/>
    <n v="10"/>
    <n v="3.56"/>
    <n v="28"/>
    <n v="13.79"/>
    <x v="0"/>
  </r>
  <r>
    <x v="0"/>
    <x v="23"/>
    <x v="23"/>
    <x v="3"/>
    <n v="2"/>
    <n v="0.41"/>
    <n v="0"/>
    <n v="0"/>
    <n v="2"/>
    <n v="0.99"/>
    <x v="0"/>
  </r>
  <r>
    <x v="0"/>
    <x v="23"/>
    <x v="23"/>
    <x v="4"/>
    <n v="3"/>
    <n v="0.61"/>
    <n v="1"/>
    <n v="0.36"/>
    <n v="2"/>
    <n v="0.99"/>
    <x v="0"/>
  </r>
  <r>
    <x v="0"/>
    <x v="23"/>
    <x v="23"/>
    <x v="5"/>
    <n v="3"/>
    <n v="0.61"/>
    <n v="2"/>
    <n v="0.71"/>
    <n v="1"/>
    <n v="0.49"/>
    <x v="0"/>
  </r>
  <r>
    <x v="0"/>
    <x v="23"/>
    <x v="23"/>
    <x v="6"/>
    <n v="102"/>
    <n v="20.86"/>
    <n v="56"/>
    <n v="19.93"/>
    <n v="46"/>
    <n v="22.66"/>
    <x v="0"/>
  </r>
  <r>
    <x v="0"/>
    <x v="23"/>
    <x v="23"/>
    <x v="7"/>
    <n v="0"/>
    <n v="0"/>
    <n v="0"/>
    <n v="0"/>
    <n v="0"/>
    <n v="0"/>
    <x v="0"/>
  </r>
  <r>
    <x v="0"/>
    <x v="23"/>
    <x v="23"/>
    <x v="8"/>
    <n v="33"/>
    <n v="6.75"/>
    <n v="6"/>
    <n v="2.14"/>
    <n v="27"/>
    <n v="13.3"/>
    <x v="0"/>
  </r>
  <r>
    <x v="0"/>
    <x v="23"/>
    <x v="23"/>
    <x v="9"/>
    <n v="25"/>
    <n v="5.1100000000000003"/>
    <n v="16"/>
    <n v="5.69"/>
    <n v="8"/>
    <n v="3.94"/>
    <x v="0"/>
  </r>
  <r>
    <x v="0"/>
    <x v="23"/>
    <x v="23"/>
    <x v="10"/>
    <n v="38"/>
    <n v="7.77"/>
    <n v="34"/>
    <n v="12.1"/>
    <n v="3"/>
    <n v="1.48"/>
    <x v="0"/>
  </r>
  <r>
    <x v="0"/>
    <x v="23"/>
    <x v="23"/>
    <x v="11"/>
    <n v="82"/>
    <n v="16.77"/>
    <n v="68"/>
    <n v="24.2"/>
    <n v="14"/>
    <n v="6.9"/>
    <x v="0"/>
  </r>
  <r>
    <x v="0"/>
    <x v="23"/>
    <x v="23"/>
    <x v="12"/>
    <n v="21"/>
    <n v="4.29"/>
    <n v="16"/>
    <n v="5.69"/>
    <n v="4"/>
    <n v="1.97"/>
    <x v="0"/>
  </r>
  <r>
    <x v="0"/>
    <x v="23"/>
    <x v="23"/>
    <x v="13"/>
    <n v="21"/>
    <n v="4.29"/>
    <n v="16"/>
    <n v="5.69"/>
    <n v="5"/>
    <n v="2.46"/>
    <x v="0"/>
  </r>
  <r>
    <x v="0"/>
    <x v="23"/>
    <x v="23"/>
    <x v="14"/>
    <n v="28"/>
    <n v="5.73"/>
    <n v="18"/>
    <n v="6.41"/>
    <n v="8"/>
    <n v="3.94"/>
    <x v="0"/>
  </r>
  <r>
    <x v="0"/>
    <x v="24"/>
    <x v="24"/>
    <x v="0"/>
    <n v="3"/>
    <n v="0.35"/>
    <n v="1"/>
    <n v="0.21"/>
    <n v="2"/>
    <n v="0.54"/>
    <x v="0"/>
  </r>
  <r>
    <x v="0"/>
    <x v="24"/>
    <x v="24"/>
    <x v="1"/>
    <n v="141"/>
    <n v="16.32"/>
    <n v="81"/>
    <n v="16.7"/>
    <n v="60"/>
    <n v="16.350000000000001"/>
    <x v="0"/>
  </r>
  <r>
    <x v="0"/>
    <x v="24"/>
    <x v="24"/>
    <x v="2"/>
    <n v="58"/>
    <n v="6.71"/>
    <n v="24"/>
    <n v="4.95"/>
    <n v="34"/>
    <n v="9.26"/>
    <x v="0"/>
  </r>
  <r>
    <x v="0"/>
    <x v="24"/>
    <x v="24"/>
    <x v="3"/>
    <n v="1"/>
    <n v="0.12"/>
    <n v="0"/>
    <n v="0"/>
    <n v="1"/>
    <n v="0.27"/>
    <x v="0"/>
  </r>
  <r>
    <x v="0"/>
    <x v="24"/>
    <x v="24"/>
    <x v="4"/>
    <n v="1"/>
    <n v="0.12"/>
    <n v="0"/>
    <n v="0"/>
    <n v="1"/>
    <n v="0.27"/>
    <x v="0"/>
  </r>
  <r>
    <x v="0"/>
    <x v="24"/>
    <x v="24"/>
    <x v="5"/>
    <n v="7"/>
    <n v="0.81"/>
    <n v="1"/>
    <n v="0.21"/>
    <n v="6"/>
    <n v="1.63"/>
    <x v="0"/>
  </r>
  <r>
    <x v="0"/>
    <x v="24"/>
    <x v="24"/>
    <x v="6"/>
    <n v="184"/>
    <n v="21.3"/>
    <n v="95"/>
    <n v="19.59"/>
    <n v="87"/>
    <n v="23.71"/>
    <x v="1"/>
  </r>
  <r>
    <x v="0"/>
    <x v="24"/>
    <x v="24"/>
    <x v="7"/>
    <n v="1"/>
    <n v="0.12"/>
    <n v="1"/>
    <n v="0.21"/>
    <n v="0"/>
    <n v="0"/>
    <x v="0"/>
  </r>
  <r>
    <x v="0"/>
    <x v="24"/>
    <x v="24"/>
    <x v="8"/>
    <n v="45"/>
    <n v="5.21"/>
    <n v="6"/>
    <n v="1.24"/>
    <n v="39"/>
    <n v="10.63"/>
    <x v="0"/>
  </r>
  <r>
    <x v="0"/>
    <x v="24"/>
    <x v="24"/>
    <x v="9"/>
    <n v="26"/>
    <n v="3.01"/>
    <n v="10"/>
    <n v="2.06"/>
    <n v="16"/>
    <n v="4.3600000000000003"/>
    <x v="0"/>
  </r>
  <r>
    <x v="0"/>
    <x v="24"/>
    <x v="24"/>
    <x v="10"/>
    <n v="238"/>
    <n v="27.55"/>
    <n v="173"/>
    <n v="35.67"/>
    <n v="64"/>
    <n v="17.440000000000001"/>
    <x v="4"/>
  </r>
  <r>
    <x v="0"/>
    <x v="24"/>
    <x v="24"/>
    <x v="11"/>
    <n v="82"/>
    <n v="9.49"/>
    <n v="58"/>
    <n v="11.96"/>
    <n v="23"/>
    <n v="6.27"/>
    <x v="0"/>
  </r>
  <r>
    <x v="0"/>
    <x v="24"/>
    <x v="24"/>
    <x v="12"/>
    <n v="19"/>
    <n v="2.2000000000000002"/>
    <n v="9"/>
    <n v="1.86"/>
    <n v="4"/>
    <n v="1.0900000000000001"/>
    <x v="0"/>
  </r>
  <r>
    <x v="0"/>
    <x v="24"/>
    <x v="24"/>
    <x v="13"/>
    <n v="23"/>
    <n v="2.66"/>
    <n v="12"/>
    <n v="2.4700000000000002"/>
    <n v="10"/>
    <n v="2.72"/>
    <x v="4"/>
  </r>
  <r>
    <x v="0"/>
    <x v="24"/>
    <x v="24"/>
    <x v="14"/>
    <n v="35"/>
    <n v="4.05"/>
    <n v="14"/>
    <n v="2.89"/>
    <n v="20"/>
    <n v="5.45"/>
    <x v="0"/>
  </r>
  <r>
    <x v="0"/>
    <x v="25"/>
    <x v="25"/>
    <x v="0"/>
    <n v="0"/>
    <n v="0"/>
    <n v="0"/>
    <n v="0"/>
    <n v="0"/>
    <n v="0"/>
    <x v="0"/>
  </r>
  <r>
    <x v="0"/>
    <x v="25"/>
    <x v="25"/>
    <x v="1"/>
    <n v="109"/>
    <n v="23.7"/>
    <n v="65"/>
    <n v="21.24"/>
    <n v="44"/>
    <n v="29.93"/>
    <x v="0"/>
  </r>
  <r>
    <x v="0"/>
    <x v="25"/>
    <x v="25"/>
    <x v="2"/>
    <n v="55"/>
    <n v="11.96"/>
    <n v="25"/>
    <n v="8.17"/>
    <n v="29"/>
    <n v="19.73"/>
    <x v="4"/>
  </r>
  <r>
    <x v="0"/>
    <x v="25"/>
    <x v="25"/>
    <x v="3"/>
    <n v="1"/>
    <n v="0.22"/>
    <n v="0"/>
    <n v="0"/>
    <n v="1"/>
    <n v="0.68"/>
    <x v="0"/>
  </r>
  <r>
    <x v="0"/>
    <x v="25"/>
    <x v="25"/>
    <x v="4"/>
    <n v="0"/>
    <n v="0"/>
    <n v="0"/>
    <n v="0"/>
    <n v="0"/>
    <n v="0"/>
    <x v="0"/>
  </r>
  <r>
    <x v="0"/>
    <x v="25"/>
    <x v="25"/>
    <x v="5"/>
    <n v="5"/>
    <n v="1.0900000000000001"/>
    <n v="3"/>
    <n v="0.98"/>
    <n v="2"/>
    <n v="1.36"/>
    <x v="0"/>
  </r>
  <r>
    <x v="0"/>
    <x v="25"/>
    <x v="25"/>
    <x v="6"/>
    <n v="131"/>
    <n v="28.48"/>
    <n v="90"/>
    <n v="29.41"/>
    <n v="39"/>
    <n v="26.53"/>
    <x v="1"/>
  </r>
  <r>
    <x v="0"/>
    <x v="25"/>
    <x v="25"/>
    <x v="7"/>
    <n v="0"/>
    <n v="0"/>
    <n v="0"/>
    <n v="0"/>
    <n v="0"/>
    <n v="0"/>
    <x v="0"/>
  </r>
  <r>
    <x v="0"/>
    <x v="25"/>
    <x v="25"/>
    <x v="8"/>
    <n v="6"/>
    <n v="1.3"/>
    <n v="0"/>
    <n v="0"/>
    <n v="6"/>
    <n v="4.08"/>
    <x v="0"/>
  </r>
  <r>
    <x v="0"/>
    <x v="25"/>
    <x v="25"/>
    <x v="9"/>
    <n v="11"/>
    <n v="2.39"/>
    <n v="10"/>
    <n v="3.27"/>
    <n v="1"/>
    <n v="0.68"/>
    <x v="0"/>
  </r>
  <r>
    <x v="0"/>
    <x v="25"/>
    <x v="25"/>
    <x v="10"/>
    <n v="50"/>
    <n v="10.87"/>
    <n v="42"/>
    <n v="13.73"/>
    <n v="6"/>
    <n v="4.08"/>
    <x v="4"/>
  </r>
  <r>
    <x v="0"/>
    <x v="25"/>
    <x v="25"/>
    <x v="11"/>
    <n v="59"/>
    <n v="12.83"/>
    <n v="52"/>
    <n v="16.989999999999998"/>
    <n v="6"/>
    <n v="4.08"/>
    <x v="4"/>
  </r>
  <r>
    <x v="0"/>
    <x v="25"/>
    <x v="25"/>
    <x v="12"/>
    <n v="10"/>
    <n v="2.17"/>
    <n v="7"/>
    <n v="2.29"/>
    <n v="3"/>
    <n v="2.04"/>
    <x v="0"/>
  </r>
  <r>
    <x v="0"/>
    <x v="25"/>
    <x v="25"/>
    <x v="13"/>
    <n v="5"/>
    <n v="1.0900000000000001"/>
    <n v="4"/>
    <n v="1.31"/>
    <n v="0"/>
    <n v="0"/>
    <x v="0"/>
  </r>
  <r>
    <x v="0"/>
    <x v="25"/>
    <x v="25"/>
    <x v="14"/>
    <n v="18"/>
    <n v="3.91"/>
    <n v="8"/>
    <n v="2.61"/>
    <n v="10"/>
    <n v="6.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1"/>
  </r>
  <r>
    <x v="0"/>
    <x v="0"/>
    <x v="0"/>
    <x v="6"/>
    <x v="6"/>
    <x v="6"/>
    <x v="6"/>
    <x v="6"/>
    <x v="6"/>
    <x v="6"/>
    <x v="6"/>
    <x v="6"/>
    <x v="6"/>
    <x v="3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4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1"/>
  </r>
  <r>
    <x v="0"/>
    <x v="0"/>
    <x v="0"/>
    <x v="13"/>
    <x v="13"/>
    <x v="13"/>
    <x v="13"/>
    <x v="13"/>
    <x v="13"/>
    <x v="13"/>
    <x v="13"/>
    <x v="13"/>
    <x v="13"/>
    <x v="2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1"/>
  </r>
  <r>
    <x v="0"/>
    <x v="0"/>
    <x v="0"/>
    <x v="17"/>
    <x v="17"/>
    <x v="17"/>
    <x v="17"/>
    <x v="17"/>
    <x v="17"/>
    <x v="17"/>
    <x v="17"/>
    <x v="17"/>
    <x v="13"/>
    <x v="1"/>
  </r>
  <r>
    <x v="0"/>
    <x v="0"/>
    <x v="0"/>
    <x v="18"/>
    <x v="18"/>
    <x v="18"/>
    <x v="18"/>
    <x v="18"/>
    <x v="18"/>
    <x v="18"/>
    <x v="18"/>
    <x v="18"/>
    <x v="17"/>
    <x v="1"/>
  </r>
  <r>
    <x v="0"/>
    <x v="0"/>
    <x v="0"/>
    <x v="19"/>
    <x v="19"/>
    <x v="19"/>
    <x v="19"/>
    <x v="19"/>
    <x v="19"/>
    <x v="19"/>
    <x v="19"/>
    <x v="19"/>
    <x v="18"/>
    <x v="5"/>
  </r>
  <r>
    <x v="0"/>
    <x v="1"/>
    <x v="1"/>
    <x v="0"/>
    <x v="0"/>
    <x v="0"/>
    <x v="0"/>
    <x v="20"/>
    <x v="20"/>
    <x v="20"/>
    <x v="20"/>
    <x v="20"/>
    <x v="19"/>
    <x v="1"/>
  </r>
  <r>
    <x v="0"/>
    <x v="1"/>
    <x v="1"/>
    <x v="1"/>
    <x v="1"/>
    <x v="1"/>
    <x v="1"/>
    <x v="21"/>
    <x v="21"/>
    <x v="21"/>
    <x v="21"/>
    <x v="21"/>
    <x v="20"/>
    <x v="1"/>
  </r>
  <r>
    <x v="0"/>
    <x v="1"/>
    <x v="1"/>
    <x v="3"/>
    <x v="3"/>
    <x v="3"/>
    <x v="2"/>
    <x v="22"/>
    <x v="22"/>
    <x v="22"/>
    <x v="22"/>
    <x v="22"/>
    <x v="21"/>
    <x v="1"/>
  </r>
  <r>
    <x v="0"/>
    <x v="1"/>
    <x v="1"/>
    <x v="2"/>
    <x v="2"/>
    <x v="2"/>
    <x v="3"/>
    <x v="23"/>
    <x v="23"/>
    <x v="23"/>
    <x v="23"/>
    <x v="23"/>
    <x v="22"/>
    <x v="1"/>
  </r>
  <r>
    <x v="0"/>
    <x v="1"/>
    <x v="1"/>
    <x v="4"/>
    <x v="4"/>
    <x v="4"/>
    <x v="4"/>
    <x v="24"/>
    <x v="24"/>
    <x v="24"/>
    <x v="24"/>
    <x v="24"/>
    <x v="23"/>
    <x v="1"/>
  </r>
  <r>
    <x v="0"/>
    <x v="1"/>
    <x v="1"/>
    <x v="5"/>
    <x v="5"/>
    <x v="5"/>
    <x v="5"/>
    <x v="25"/>
    <x v="25"/>
    <x v="25"/>
    <x v="25"/>
    <x v="25"/>
    <x v="24"/>
    <x v="1"/>
  </r>
  <r>
    <x v="0"/>
    <x v="1"/>
    <x v="1"/>
    <x v="7"/>
    <x v="7"/>
    <x v="7"/>
    <x v="6"/>
    <x v="26"/>
    <x v="26"/>
    <x v="26"/>
    <x v="26"/>
    <x v="26"/>
    <x v="25"/>
    <x v="1"/>
  </r>
  <r>
    <x v="0"/>
    <x v="1"/>
    <x v="1"/>
    <x v="8"/>
    <x v="8"/>
    <x v="8"/>
    <x v="7"/>
    <x v="27"/>
    <x v="27"/>
    <x v="27"/>
    <x v="27"/>
    <x v="27"/>
    <x v="26"/>
    <x v="2"/>
  </r>
  <r>
    <x v="0"/>
    <x v="1"/>
    <x v="1"/>
    <x v="10"/>
    <x v="10"/>
    <x v="10"/>
    <x v="8"/>
    <x v="28"/>
    <x v="28"/>
    <x v="28"/>
    <x v="28"/>
    <x v="28"/>
    <x v="27"/>
    <x v="1"/>
  </r>
  <r>
    <x v="0"/>
    <x v="1"/>
    <x v="1"/>
    <x v="11"/>
    <x v="11"/>
    <x v="11"/>
    <x v="9"/>
    <x v="29"/>
    <x v="29"/>
    <x v="29"/>
    <x v="29"/>
    <x v="29"/>
    <x v="28"/>
    <x v="1"/>
  </r>
  <r>
    <x v="0"/>
    <x v="1"/>
    <x v="1"/>
    <x v="6"/>
    <x v="6"/>
    <x v="6"/>
    <x v="10"/>
    <x v="30"/>
    <x v="30"/>
    <x v="30"/>
    <x v="30"/>
    <x v="30"/>
    <x v="29"/>
    <x v="1"/>
  </r>
  <r>
    <x v="0"/>
    <x v="1"/>
    <x v="1"/>
    <x v="9"/>
    <x v="9"/>
    <x v="9"/>
    <x v="11"/>
    <x v="31"/>
    <x v="31"/>
    <x v="31"/>
    <x v="31"/>
    <x v="31"/>
    <x v="30"/>
    <x v="1"/>
  </r>
  <r>
    <x v="0"/>
    <x v="1"/>
    <x v="1"/>
    <x v="12"/>
    <x v="12"/>
    <x v="12"/>
    <x v="12"/>
    <x v="32"/>
    <x v="32"/>
    <x v="32"/>
    <x v="32"/>
    <x v="32"/>
    <x v="31"/>
    <x v="1"/>
  </r>
  <r>
    <x v="0"/>
    <x v="1"/>
    <x v="1"/>
    <x v="17"/>
    <x v="17"/>
    <x v="17"/>
    <x v="13"/>
    <x v="33"/>
    <x v="33"/>
    <x v="33"/>
    <x v="33"/>
    <x v="33"/>
    <x v="32"/>
    <x v="1"/>
  </r>
  <r>
    <x v="0"/>
    <x v="1"/>
    <x v="1"/>
    <x v="13"/>
    <x v="13"/>
    <x v="13"/>
    <x v="14"/>
    <x v="34"/>
    <x v="34"/>
    <x v="34"/>
    <x v="34"/>
    <x v="34"/>
    <x v="33"/>
    <x v="1"/>
  </r>
  <r>
    <x v="0"/>
    <x v="1"/>
    <x v="1"/>
    <x v="18"/>
    <x v="18"/>
    <x v="18"/>
    <x v="15"/>
    <x v="35"/>
    <x v="35"/>
    <x v="35"/>
    <x v="35"/>
    <x v="35"/>
    <x v="34"/>
    <x v="1"/>
  </r>
  <r>
    <x v="0"/>
    <x v="1"/>
    <x v="1"/>
    <x v="14"/>
    <x v="14"/>
    <x v="14"/>
    <x v="16"/>
    <x v="36"/>
    <x v="36"/>
    <x v="36"/>
    <x v="36"/>
    <x v="36"/>
    <x v="35"/>
    <x v="1"/>
  </r>
  <r>
    <x v="0"/>
    <x v="1"/>
    <x v="1"/>
    <x v="20"/>
    <x v="20"/>
    <x v="20"/>
    <x v="17"/>
    <x v="37"/>
    <x v="37"/>
    <x v="37"/>
    <x v="37"/>
    <x v="37"/>
    <x v="18"/>
    <x v="2"/>
  </r>
  <r>
    <x v="0"/>
    <x v="1"/>
    <x v="1"/>
    <x v="16"/>
    <x v="16"/>
    <x v="16"/>
    <x v="18"/>
    <x v="38"/>
    <x v="38"/>
    <x v="38"/>
    <x v="38"/>
    <x v="38"/>
    <x v="36"/>
    <x v="1"/>
  </r>
  <r>
    <x v="0"/>
    <x v="1"/>
    <x v="1"/>
    <x v="21"/>
    <x v="21"/>
    <x v="21"/>
    <x v="19"/>
    <x v="39"/>
    <x v="39"/>
    <x v="39"/>
    <x v="39"/>
    <x v="39"/>
    <x v="37"/>
    <x v="1"/>
  </r>
  <r>
    <x v="0"/>
    <x v="2"/>
    <x v="2"/>
    <x v="1"/>
    <x v="1"/>
    <x v="1"/>
    <x v="0"/>
    <x v="40"/>
    <x v="40"/>
    <x v="40"/>
    <x v="40"/>
    <x v="40"/>
    <x v="38"/>
    <x v="1"/>
  </r>
  <r>
    <x v="0"/>
    <x v="2"/>
    <x v="2"/>
    <x v="0"/>
    <x v="0"/>
    <x v="0"/>
    <x v="1"/>
    <x v="41"/>
    <x v="41"/>
    <x v="41"/>
    <x v="41"/>
    <x v="41"/>
    <x v="39"/>
    <x v="1"/>
  </r>
  <r>
    <x v="0"/>
    <x v="2"/>
    <x v="2"/>
    <x v="22"/>
    <x v="22"/>
    <x v="22"/>
    <x v="2"/>
    <x v="42"/>
    <x v="42"/>
    <x v="42"/>
    <x v="42"/>
    <x v="42"/>
    <x v="40"/>
    <x v="1"/>
  </r>
  <r>
    <x v="0"/>
    <x v="2"/>
    <x v="2"/>
    <x v="3"/>
    <x v="3"/>
    <x v="3"/>
    <x v="3"/>
    <x v="43"/>
    <x v="43"/>
    <x v="32"/>
    <x v="43"/>
    <x v="43"/>
    <x v="41"/>
    <x v="1"/>
  </r>
  <r>
    <x v="0"/>
    <x v="2"/>
    <x v="2"/>
    <x v="2"/>
    <x v="2"/>
    <x v="2"/>
    <x v="4"/>
    <x v="44"/>
    <x v="44"/>
    <x v="43"/>
    <x v="44"/>
    <x v="44"/>
    <x v="42"/>
    <x v="1"/>
  </r>
  <r>
    <x v="0"/>
    <x v="2"/>
    <x v="2"/>
    <x v="4"/>
    <x v="4"/>
    <x v="4"/>
    <x v="5"/>
    <x v="45"/>
    <x v="45"/>
    <x v="44"/>
    <x v="45"/>
    <x v="37"/>
    <x v="43"/>
    <x v="1"/>
  </r>
  <r>
    <x v="0"/>
    <x v="2"/>
    <x v="2"/>
    <x v="6"/>
    <x v="6"/>
    <x v="6"/>
    <x v="6"/>
    <x v="46"/>
    <x v="46"/>
    <x v="45"/>
    <x v="46"/>
    <x v="45"/>
    <x v="31"/>
    <x v="0"/>
  </r>
  <r>
    <x v="0"/>
    <x v="2"/>
    <x v="2"/>
    <x v="9"/>
    <x v="9"/>
    <x v="9"/>
    <x v="7"/>
    <x v="47"/>
    <x v="47"/>
    <x v="36"/>
    <x v="47"/>
    <x v="46"/>
    <x v="44"/>
    <x v="1"/>
  </r>
  <r>
    <x v="0"/>
    <x v="2"/>
    <x v="2"/>
    <x v="5"/>
    <x v="5"/>
    <x v="5"/>
    <x v="8"/>
    <x v="48"/>
    <x v="48"/>
    <x v="46"/>
    <x v="4"/>
    <x v="47"/>
    <x v="45"/>
    <x v="1"/>
  </r>
  <r>
    <x v="0"/>
    <x v="2"/>
    <x v="2"/>
    <x v="7"/>
    <x v="7"/>
    <x v="7"/>
    <x v="9"/>
    <x v="49"/>
    <x v="49"/>
    <x v="47"/>
    <x v="48"/>
    <x v="48"/>
    <x v="46"/>
    <x v="1"/>
  </r>
  <r>
    <x v="0"/>
    <x v="2"/>
    <x v="2"/>
    <x v="10"/>
    <x v="10"/>
    <x v="10"/>
    <x v="10"/>
    <x v="50"/>
    <x v="50"/>
    <x v="43"/>
    <x v="44"/>
    <x v="49"/>
    <x v="47"/>
    <x v="1"/>
  </r>
  <r>
    <x v="0"/>
    <x v="2"/>
    <x v="2"/>
    <x v="23"/>
    <x v="23"/>
    <x v="23"/>
    <x v="11"/>
    <x v="51"/>
    <x v="51"/>
    <x v="47"/>
    <x v="48"/>
    <x v="50"/>
    <x v="48"/>
    <x v="1"/>
  </r>
  <r>
    <x v="0"/>
    <x v="2"/>
    <x v="2"/>
    <x v="15"/>
    <x v="15"/>
    <x v="15"/>
    <x v="12"/>
    <x v="52"/>
    <x v="52"/>
    <x v="48"/>
    <x v="49"/>
    <x v="51"/>
    <x v="1"/>
    <x v="1"/>
  </r>
  <r>
    <x v="0"/>
    <x v="2"/>
    <x v="2"/>
    <x v="12"/>
    <x v="12"/>
    <x v="12"/>
    <x v="13"/>
    <x v="53"/>
    <x v="53"/>
    <x v="44"/>
    <x v="45"/>
    <x v="52"/>
    <x v="33"/>
    <x v="1"/>
  </r>
  <r>
    <x v="0"/>
    <x v="2"/>
    <x v="2"/>
    <x v="24"/>
    <x v="24"/>
    <x v="24"/>
    <x v="14"/>
    <x v="54"/>
    <x v="54"/>
    <x v="49"/>
    <x v="50"/>
    <x v="53"/>
    <x v="49"/>
    <x v="1"/>
  </r>
  <r>
    <x v="0"/>
    <x v="2"/>
    <x v="2"/>
    <x v="8"/>
    <x v="8"/>
    <x v="8"/>
    <x v="15"/>
    <x v="55"/>
    <x v="55"/>
    <x v="17"/>
    <x v="51"/>
    <x v="54"/>
    <x v="50"/>
    <x v="0"/>
  </r>
  <r>
    <x v="0"/>
    <x v="2"/>
    <x v="2"/>
    <x v="11"/>
    <x v="11"/>
    <x v="11"/>
    <x v="16"/>
    <x v="56"/>
    <x v="56"/>
    <x v="50"/>
    <x v="52"/>
    <x v="55"/>
    <x v="51"/>
    <x v="1"/>
  </r>
  <r>
    <x v="0"/>
    <x v="2"/>
    <x v="2"/>
    <x v="13"/>
    <x v="13"/>
    <x v="13"/>
    <x v="17"/>
    <x v="57"/>
    <x v="57"/>
    <x v="49"/>
    <x v="50"/>
    <x v="55"/>
    <x v="51"/>
    <x v="1"/>
  </r>
  <r>
    <x v="0"/>
    <x v="2"/>
    <x v="2"/>
    <x v="16"/>
    <x v="16"/>
    <x v="16"/>
    <x v="18"/>
    <x v="58"/>
    <x v="58"/>
    <x v="51"/>
    <x v="53"/>
    <x v="56"/>
    <x v="52"/>
    <x v="1"/>
  </r>
  <r>
    <x v="0"/>
    <x v="2"/>
    <x v="2"/>
    <x v="14"/>
    <x v="14"/>
    <x v="14"/>
    <x v="19"/>
    <x v="59"/>
    <x v="59"/>
    <x v="52"/>
    <x v="54"/>
    <x v="57"/>
    <x v="53"/>
    <x v="1"/>
  </r>
  <r>
    <x v="0"/>
    <x v="3"/>
    <x v="3"/>
    <x v="0"/>
    <x v="0"/>
    <x v="0"/>
    <x v="0"/>
    <x v="60"/>
    <x v="60"/>
    <x v="53"/>
    <x v="55"/>
    <x v="58"/>
    <x v="9"/>
    <x v="1"/>
  </r>
  <r>
    <x v="0"/>
    <x v="3"/>
    <x v="3"/>
    <x v="1"/>
    <x v="1"/>
    <x v="1"/>
    <x v="1"/>
    <x v="61"/>
    <x v="61"/>
    <x v="54"/>
    <x v="56"/>
    <x v="55"/>
    <x v="54"/>
    <x v="1"/>
  </r>
  <r>
    <x v="0"/>
    <x v="3"/>
    <x v="3"/>
    <x v="4"/>
    <x v="4"/>
    <x v="4"/>
    <x v="2"/>
    <x v="62"/>
    <x v="62"/>
    <x v="55"/>
    <x v="57"/>
    <x v="59"/>
    <x v="55"/>
    <x v="1"/>
  </r>
  <r>
    <x v="0"/>
    <x v="3"/>
    <x v="3"/>
    <x v="2"/>
    <x v="2"/>
    <x v="2"/>
    <x v="3"/>
    <x v="32"/>
    <x v="63"/>
    <x v="56"/>
    <x v="58"/>
    <x v="60"/>
    <x v="56"/>
    <x v="1"/>
  </r>
  <r>
    <x v="0"/>
    <x v="3"/>
    <x v="3"/>
    <x v="5"/>
    <x v="5"/>
    <x v="5"/>
    <x v="4"/>
    <x v="63"/>
    <x v="64"/>
    <x v="57"/>
    <x v="59"/>
    <x v="61"/>
    <x v="57"/>
    <x v="1"/>
  </r>
  <r>
    <x v="0"/>
    <x v="3"/>
    <x v="3"/>
    <x v="3"/>
    <x v="3"/>
    <x v="3"/>
    <x v="5"/>
    <x v="64"/>
    <x v="65"/>
    <x v="58"/>
    <x v="60"/>
    <x v="62"/>
    <x v="58"/>
    <x v="1"/>
  </r>
  <r>
    <x v="0"/>
    <x v="3"/>
    <x v="3"/>
    <x v="6"/>
    <x v="6"/>
    <x v="6"/>
    <x v="6"/>
    <x v="65"/>
    <x v="66"/>
    <x v="59"/>
    <x v="61"/>
    <x v="63"/>
    <x v="59"/>
    <x v="1"/>
  </r>
  <r>
    <x v="0"/>
    <x v="3"/>
    <x v="3"/>
    <x v="7"/>
    <x v="7"/>
    <x v="7"/>
    <x v="7"/>
    <x v="66"/>
    <x v="67"/>
    <x v="60"/>
    <x v="62"/>
    <x v="47"/>
    <x v="60"/>
    <x v="2"/>
  </r>
  <r>
    <x v="0"/>
    <x v="3"/>
    <x v="3"/>
    <x v="9"/>
    <x v="9"/>
    <x v="9"/>
    <x v="8"/>
    <x v="67"/>
    <x v="68"/>
    <x v="61"/>
    <x v="63"/>
    <x v="64"/>
    <x v="61"/>
    <x v="1"/>
  </r>
  <r>
    <x v="0"/>
    <x v="3"/>
    <x v="3"/>
    <x v="10"/>
    <x v="10"/>
    <x v="10"/>
    <x v="8"/>
    <x v="67"/>
    <x v="68"/>
    <x v="62"/>
    <x v="64"/>
    <x v="65"/>
    <x v="62"/>
    <x v="1"/>
  </r>
  <r>
    <x v="0"/>
    <x v="3"/>
    <x v="3"/>
    <x v="8"/>
    <x v="8"/>
    <x v="8"/>
    <x v="10"/>
    <x v="68"/>
    <x v="69"/>
    <x v="36"/>
    <x v="65"/>
    <x v="66"/>
    <x v="63"/>
    <x v="0"/>
  </r>
  <r>
    <x v="0"/>
    <x v="3"/>
    <x v="3"/>
    <x v="23"/>
    <x v="23"/>
    <x v="23"/>
    <x v="11"/>
    <x v="69"/>
    <x v="70"/>
    <x v="49"/>
    <x v="66"/>
    <x v="67"/>
    <x v="64"/>
    <x v="1"/>
  </r>
  <r>
    <x v="0"/>
    <x v="3"/>
    <x v="3"/>
    <x v="15"/>
    <x v="15"/>
    <x v="15"/>
    <x v="12"/>
    <x v="70"/>
    <x v="11"/>
    <x v="63"/>
    <x v="67"/>
    <x v="58"/>
    <x v="9"/>
    <x v="1"/>
  </r>
  <r>
    <x v="0"/>
    <x v="3"/>
    <x v="3"/>
    <x v="11"/>
    <x v="11"/>
    <x v="11"/>
    <x v="13"/>
    <x v="71"/>
    <x v="71"/>
    <x v="64"/>
    <x v="68"/>
    <x v="68"/>
    <x v="65"/>
    <x v="1"/>
  </r>
  <r>
    <x v="0"/>
    <x v="3"/>
    <x v="3"/>
    <x v="16"/>
    <x v="16"/>
    <x v="16"/>
    <x v="14"/>
    <x v="72"/>
    <x v="72"/>
    <x v="65"/>
    <x v="69"/>
    <x v="45"/>
    <x v="6"/>
    <x v="1"/>
  </r>
  <r>
    <x v="0"/>
    <x v="3"/>
    <x v="3"/>
    <x v="12"/>
    <x v="12"/>
    <x v="12"/>
    <x v="15"/>
    <x v="73"/>
    <x v="73"/>
    <x v="52"/>
    <x v="70"/>
    <x v="69"/>
    <x v="66"/>
    <x v="1"/>
  </r>
  <r>
    <x v="0"/>
    <x v="3"/>
    <x v="3"/>
    <x v="13"/>
    <x v="13"/>
    <x v="13"/>
    <x v="15"/>
    <x v="73"/>
    <x v="73"/>
    <x v="66"/>
    <x v="71"/>
    <x v="56"/>
    <x v="67"/>
    <x v="1"/>
  </r>
  <r>
    <x v="0"/>
    <x v="3"/>
    <x v="3"/>
    <x v="19"/>
    <x v="19"/>
    <x v="19"/>
    <x v="17"/>
    <x v="74"/>
    <x v="74"/>
    <x v="67"/>
    <x v="72"/>
    <x v="55"/>
    <x v="54"/>
    <x v="1"/>
  </r>
  <r>
    <x v="0"/>
    <x v="3"/>
    <x v="3"/>
    <x v="14"/>
    <x v="14"/>
    <x v="14"/>
    <x v="18"/>
    <x v="75"/>
    <x v="75"/>
    <x v="68"/>
    <x v="73"/>
    <x v="70"/>
    <x v="68"/>
    <x v="1"/>
  </r>
  <r>
    <x v="0"/>
    <x v="3"/>
    <x v="3"/>
    <x v="20"/>
    <x v="20"/>
    <x v="20"/>
    <x v="19"/>
    <x v="59"/>
    <x v="76"/>
    <x v="33"/>
    <x v="74"/>
    <x v="71"/>
    <x v="69"/>
    <x v="1"/>
  </r>
  <r>
    <x v="0"/>
    <x v="4"/>
    <x v="4"/>
    <x v="1"/>
    <x v="1"/>
    <x v="1"/>
    <x v="0"/>
    <x v="76"/>
    <x v="77"/>
    <x v="69"/>
    <x v="75"/>
    <x v="72"/>
    <x v="70"/>
    <x v="1"/>
  </r>
  <r>
    <x v="0"/>
    <x v="4"/>
    <x v="4"/>
    <x v="0"/>
    <x v="0"/>
    <x v="0"/>
    <x v="0"/>
    <x v="76"/>
    <x v="77"/>
    <x v="70"/>
    <x v="76"/>
    <x v="73"/>
    <x v="71"/>
    <x v="1"/>
  </r>
  <r>
    <x v="0"/>
    <x v="4"/>
    <x v="4"/>
    <x v="2"/>
    <x v="2"/>
    <x v="2"/>
    <x v="2"/>
    <x v="34"/>
    <x v="78"/>
    <x v="71"/>
    <x v="60"/>
    <x v="44"/>
    <x v="72"/>
    <x v="1"/>
  </r>
  <r>
    <x v="0"/>
    <x v="4"/>
    <x v="4"/>
    <x v="3"/>
    <x v="3"/>
    <x v="3"/>
    <x v="3"/>
    <x v="77"/>
    <x v="79"/>
    <x v="72"/>
    <x v="77"/>
    <x v="74"/>
    <x v="73"/>
    <x v="1"/>
  </r>
  <r>
    <x v="0"/>
    <x v="4"/>
    <x v="4"/>
    <x v="4"/>
    <x v="4"/>
    <x v="4"/>
    <x v="4"/>
    <x v="78"/>
    <x v="80"/>
    <x v="73"/>
    <x v="78"/>
    <x v="29"/>
    <x v="74"/>
    <x v="1"/>
  </r>
  <r>
    <x v="0"/>
    <x v="4"/>
    <x v="4"/>
    <x v="6"/>
    <x v="6"/>
    <x v="6"/>
    <x v="5"/>
    <x v="65"/>
    <x v="81"/>
    <x v="56"/>
    <x v="79"/>
    <x v="52"/>
    <x v="75"/>
    <x v="2"/>
  </r>
  <r>
    <x v="0"/>
    <x v="4"/>
    <x v="4"/>
    <x v="5"/>
    <x v="5"/>
    <x v="5"/>
    <x v="6"/>
    <x v="79"/>
    <x v="6"/>
    <x v="74"/>
    <x v="80"/>
    <x v="75"/>
    <x v="58"/>
    <x v="1"/>
  </r>
  <r>
    <x v="0"/>
    <x v="4"/>
    <x v="4"/>
    <x v="7"/>
    <x v="7"/>
    <x v="7"/>
    <x v="7"/>
    <x v="80"/>
    <x v="82"/>
    <x v="63"/>
    <x v="81"/>
    <x v="76"/>
    <x v="76"/>
    <x v="1"/>
  </r>
  <r>
    <x v="0"/>
    <x v="4"/>
    <x v="4"/>
    <x v="8"/>
    <x v="8"/>
    <x v="8"/>
    <x v="7"/>
    <x v="80"/>
    <x v="82"/>
    <x v="75"/>
    <x v="82"/>
    <x v="77"/>
    <x v="77"/>
    <x v="1"/>
  </r>
  <r>
    <x v="0"/>
    <x v="4"/>
    <x v="4"/>
    <x v="9"/>
    <x v="9"/>
    <x v="9"/>
    <x v="9"/>
    <x v="81"/>
    <x v="10"/>
    <x v="76"/>
    <x v="9"/>
    <x v="63"/>
    <x v="30"/>
    <x v="1"/>
  </r>
  <r>
    <x v="0"/>
    <x v="4"/>
    <x v="4"/>
    <x v="22"/>
    <x v="22"/>
    <x v="22"/>
    <x v="10"/>
    <x v="52"/>
    <x v="83"/>
    <x v="77"/>
    <x v="83"/>
    <x v="71"/>
    <x v="78"/>
    <x v="1"/>
  </r>
  <r>
    <x v="0"/>
    <x v="4"/>
    <x v="4"/>
    <x v="10"/>
    <x v="10"/>
    <x v="10"/>
    <x v="11"/>
    <x v="82"/>
    <x v="84"/>
    <x v="78"/>
    <x v="84"/>
    <x v="57"/>
    <x v="79"/>
    <x v="1"/>
  </r>
  <r>
    <x v="0"/>
    <x v="4"/>
    <x v="4"/>
    <x v="12"/>
    <x v="12"/>
    <x v="12"/>
    <x v="12"/>
    <x v="83"/>
    <x v="85"/>
    <x v="49"/>
    <x v="50"/>
    <x v="41"/>
    <x v="49"/>
    <x v="1"/>
  </r>
  <r>
    <x v="0"/>
    <x v="4"/>
    <x v="4"/>
    <x v="11"/>
    <x v="11"/>
    <x v="11"/>
    <x v="13"/>
    <x v="84"/>
    <x v="86"/>
    <x v="79"/>
    <x v="85"/>
    <x v="68"/>
    <x v="80"/>
    <x v="1"/>
  </r>
  <r>
    <x v="0"/>
    <x v="4"/>
    <x v="4"/>
    <x v="16"/>
    <x v="16"/>
    <x v="16"/>
    <x v="14"/>
    <x v="73"/>
    <x v="87"/>
    <x v="80"/>
    <x v="86"/>
    <x v="78"/>
    <x v="81"/>
    <x v="1"/>
  </r>
  <r>
    <x v="0"/>
    <x v="4"/>
    <x v="4"/>
    <x v="13"/>
    <x v="13"/>
    <x v="13"/>
    <x v="15"/>
    <x v="85"/>
    <x v="88"/>
    <x v="81"/>
    <x v="87"/>
    <x v="72"/>
    <x v="70"/>
    <x v="1"/>
  </r>
  <r>
    <x v="0"/>
    <x v="4"/>
    <x v="4"/>
    <x v="15"/>
    <x v="15"/>
    <x v="15"/>
    <x v="16"/>
    <x v="86"/>
    <x v="57"/>
    <x v="82"/>
    <x v="88"/>
    <x v="79"/>
    <x v="29"/>
    <x v="1"/>
  </r>
  <r>
    <x v="0"/>
    <x v="4"/>
    <x v="4"/>
    <x v="19"/>
    <x v="19"/>
    <x v="19"/>
    <x v="16"/>
    <x v="86"/>
    <x v="57"/>
    <x v="67"/>
    <x v="72"/>
    <x v="80"/>
    <x v="82"/>
    <x v="1"/>
  </r>
  <r>
    <x v="0"/>
    <x v="4"/>
    <x v="4"/>
    <x v="24"/>
    <x v="24"/>
    <x v="24"/>
    <x v="18"/>
    <x v="87"/>
    <x v="36"/>
    <x v="66"/>
    <x v="89"/>
    <x v="81"/>
    <x v="83"/>
    <x v="1"/>
  </r>
  <r>
    <x v="0"/>
    <x v="4"/>
    <x v="4"/>
    <x v="17"/>
    <x v="17"/>
    <x v="17"/>
    <x v="19"/>
    <x v="59"/>
    <x v="89"/>
    <x v="19"/>
    <x v="90"/>
    <x v="82"/>
    <x v="84"/>
    <x v="1"/>
  </r>
  <r>
    <x v="0"/>
    <x v="5"/>
    <x v="5"/>
    <x v="0"/>
    <x v="0"/>
    <x v="0"/>
    <x v="0"/>
    <x v="88"/>
    <x v="90"/>
    <x v="83"/>
    <x v="91"/>
    <x v="83"/>
    <x v="84"/>
    <x v="1"/>
  </r>
  <r>
    <x v="0"/>
    <x v="5"/>
    <x v="5"/>
    <x v="1"/>
    <x v="1"/>
    <x v="1"/>
    <x v="1"/>
    <x v="89"/>
    <x v="91"/>
    <x v="84"/>
    <x v="92"/>
    <x v="84"/>
    <x v="85"/>
    <x v="1"/>
  </r>
  <r>
    <x v="0"/>
    <x v="5"/>
    <x v="5"/>
    <x v="4"/>
    <x v="4"/>
    <x v="4"/>
    <x v="2"/>
    <x v="90"/>
    <x v="92"/>
    <x v="24"/>
    <x v="93"/>
    <x v="43"/>
    <x v="86"/>
    <x v="1"/>
  </r>
  <r>
    <x v="0"/>
    <x v="5"/>
    <x v="5"/>
    <x v="5"/>
    <x v="5"/>
    <x v="5"/>
    <x v="3"/>
    <x v="91"/>
    <x v="93"/>
    <x v="85"/>
    <x v="94"/>
    <x v="75"/>
    <x v="87"/>
    <x v="1"/>
  </r>
  <r>
    <x v="0"/>
    <x v="5"/>
    <x v="5"/>
    <x v="2"/>
    <x v="2"/>
    <x v="2"/>
    <x v="4"/>
    <x v="92"/>
    <x v="94"/>
    <x v="86"/>
    <x v="95"/>
    <x v="85"/>
    <x v="88"/>
    <x v="1"/>
  </r>
  <r>
    <x v="0"/>
    <x v="5"/>
    <x v="5"/>
    <x v="3"/>
    <x v="3"/>
    <x v="3"/>
    <x v="5"/>
    <x v="93"/>
    <x v="24"/>
    <x v="79"/>
    <x v="96"/>
    <x v="86"/>
    <x v="89"/>
    <x v="1"/>
  </r>
  <r>
    <x v="0"/>
    <x v="5"/>
    <x v="5"/>
    <x v="6"/>
    <x v="6"/>
    <x v="6"/>
    <x v="6"/>
    <x v="94"/>
    <x v="95"/>
    <x v="78"/>
    <x v="97"/>
    <x v="72"/>
    <x v="19"/>
    <x v="1"/>
  </r>
  <r>
    <x v="0"/>
    <x v="5"/>
    <x v="5"/>
    <x v="25"/>
    <x v="25"/>
    <x v="25"/>
    <x v="7"/>
    <x v="95"/>
    <x v="96"/>
    <x v="48"/>
    <x v="98"/>
    <x v="87"/>
    <x v="90"/>
    <x v="1"/>
  </r>
  <r>
    <x v="0"/>
    <x v="5"/>
    <x v="5"/>
    <x v="7"/>
    <x v="7"/>
    <x v="7"/>
    <x v="8"/>
    <x v="96"/>
    <x v="68"/>
    <x v="87"/>
    <x v="99"/>
    <x v="45"/>
    <x v="91"/>
    <x v="1"/>
  </r>
  <r>
    <x v="0"/>
    <x v="5"/>
    <x v="5"/>
    <x v="10"/>
    <x v="10"/>
    <x v="10"/>
    <x v="9"/>
    <x v="83"/>
    <x v="9"/>
    <x v="88"/>
    <x v="100"/>
    <x v="88"/>
    <x v="92"/>
    <x v="1"/>
  </r>
  <r>
    <x v="0"/>
    <x v="5"/>
    <x v="5"/>
    <x v="9"/>
    <x v="9"/>
    <x v="9"/>
    <x v="10"/>
    <x v="84"/>
    <x v="83"/>
    <x v="49"/>
    <x v="101"/>
    <x v="89"/>
    <x v="6"/>
    <x v="1"/>
  </r>
  <r>
    <x v="0"/>
    <x v="5"/>
    <x v="5"/>
    <x v="8"/>
    <x v="8"/>
    <x v="8"/>
    <x v="11"/>
    <x v="57"/>
    <x v="97"/>
    <x v="89"/>
    <x v="102"/>
    <x v="90"/>
    <x v="93"/>
    <x v="1"/>
  </r>
  <r>
    <x v="0"/>
    <x v="5"/>
    <x v="5"/>
    <x v="13"/>
    <x v="13"/>
    <x v="13"/>
    <x v="12"/>
    <x v="97"/>
    <x v="98"/>
    <x v="82"/>
    <x v="103"/>
    <x v="71"/>
    <x v="94"/>
    <x v="1"/>
  </r>
  <r>
    <x v="0"/>
    <x v="5"/>
    <x v="5"/>
    <x v="23"/>
    <x v="23"/>
    <x v="23"/>
    <x v="13"/>
    <x v="74"/>
    <x v="99"/>
    <x v="90"/>
    <x v="104"/>
    <x v="91"/>
    <x v="95"/>
    <x v="1"/>
  </r>
  <r>
    <x v="0"/>
    <x v="5"/>
    <x v="5"/>
    <x v="15"/>
    <x v="15"/>
    <x v="15"/>
    <x v="14"/>
    <x v="75"/>
    <x v="100"/>
    <x v="91"/>
    <x v="105"/>
    <x v="82"/>
    <x v="1"/>
    <x v="1"/>
  </r>
  <r>
    <x v="0"/>
    <x v="5"/>
    <x v="5"/>
    <x v="20"/>
    <x v="20"/>
    <x v="20"/>
    <x v="15"/>
    <x v="59"/>
    <x v="87"/>
    <x v="92"/>
    <x v="106"/>
    <x v="56"/>
    <x v="96"/>
    <x v="1"/>
  </r>
  <r>
    <x v="0"/>
    <x v="5"/>
    <x v="5"/>
    <x v="14"/>
    <x v="14"/>
    <x v="14"/>
    <x v="16"/>
    <x v="98"/>
    <x v="72"/>
    <x v="93"/>
    <x v="107"/>
    <x v="92"/>
    <x v="97"/>
    <x v="1"/>
  </r>
  <r>
    <x v="0"/>
    <x v="5"/>
    <x v="5"/>
    <x v="11"/>
    <x v="11"/>
    <x v="11"/>
    <x v="17"/>
    <x v="99"/>
    <x v="101"/>
    <x v="48"/>
    <x v="98"/>
    <x v="57"/>
    <x v="98"/>
    <x v="1"/>
  </r>
  <r>
    <x v="0"/>
    <x v="5"/>
    <x v="5"/>
    <x v="16"/>
    <x v="16"/>
    <x v="16"/>
    <x v="18"/>
    <x v="100"/>
    <x v="102"/>
    <x v="94"/>
    <x v="108"/>
    <x v="83"/>
    <x v="84"/>
    <x v="1"/>
  </r>
  <r>
    <x v="0"/>
    <x v="5"/>
    <x v="5"/>
    <x v="12"/>
    <x v="12"/>
    <x v="12"/>
    <x v="19"/>
    <x v="101"/>
    <x v="103"/>
    <x v="95"/>
    <x v="109"/>
    <x v="93"/>
    <x v="99"/>
    <x v="1"/>
  </r>
  <r>
    <x v="0"/>
    <x v="6"/>
    <x v="6"/>
    <x v="1"/>
    <x v="1"/>
    <x v="1"/>
    <x v="0"/>
    <x v="102"/>
    <x v="104"/>
    <x v="96"/>
    <x v="110"/>
    <x v="94"/>
    <x v="100"/>
    <x v="1"/>
  </r>
  <r>
    <x v="0"/>
    <x v="6"/>
    <x v="6"/>
    <x v="0"/>
    <x v="0"/>
    <x v="0"/>
    <x v="1"/>
    <x v="103"/>
    <x v="105"/>
    <x v="97"/>
    <x v="111"/>
    <x v="84"/>
    <x v="101"/>
    <x v="2"/>
  </r>
  <r>
    <x v="0"/>
    <x v="6"/>
    <x v="6"/>
    <x v="2"/>
    <x v="2"/>
    <x v="2"/>
    <x v="2"/>
    <x v="104"/>
    <x v="106"/>
    <x v="98"/>
    <x v="112"/>
    <x v="95"/>
    <x v="102"/>
    <x v="1"/>
  </r>
  <r>
    <x v="0"/>
    <x v="6"/>
    <x v="6"/>
    <x v="6"/>
    <x v="6"/>
    <x v="6"/>
    <x v="3"/>
    <x v="36"/>
    <x v="107"/>
    <x v="99"/>
    <x v="113"/>
    <x v="96"/>
    <x v="103"/>
    <x v="0"/>
  </r>
  <r>
    <x v="0"/>
    <x v="6"/>
    <x v="6"/>
    <x v="4"/>
    <x v="4"/>
    <x v="4"/>
    <x v="4"/>
    <x v="105"/>
    <x v="108"/>
    <x v="100"/>
    <x v="78"/>
    <x v="97"/>
    <x v="104"/>
    <x v="1"/>
  </r>
  <r>
    <x v="0"/>
    <x v="6"/>
    <x v="6"/>
    <x v="26"/>
    <x v="26"/>
    <x v="26"/>
    <x v="5"/>
    <x v="106"/>
    <x v="109"/>
    <x v="101"/>
    <x v="114"/>
    <x v="40"/>
    <x v="105"/>
    <x v="2"/>
  </r>
  <r>
    <x v="0"/>
    <x v="6"/>
    <x v="6"/>
    <x v="5"/>
    <x v="5"/>
    <x v="5"/>
    <x v="6"/>
    <x v="107"/>
    <x v="110"/>
    <x v="102"/>
    <x v="115"/>
    <x v="52"/>
    <x v="106"/>
    <x v="1"/>
  </r>
  <r>
    <x v="0"/>
    <x v="6"/>
    <x v="6"/>
    <x v="3"/>
    <x v="3"/>
    <x v="3"/>
    <x v="6"/>
    <x v="107"/>
    <x v="110"/>
    <x v="103"/>
    <x v="22"/>
    <x v="82"/>
    <x v="107"/>
    <x v="1"/>
  </r>
  <r>
    <x v="0"/>
    <x v="6"/>
    <x v="6"/>
    <x v="7"/>
    <x v="7"/>
    <x v="7"/>
    <x v="8"/>
    <x v="108"/>
    <x v="111"/>
    <x v="104"/>
    <x v="116"/>
    <x v="71"/>
    <x v="95"/>
    <x v="1"/>
  </r>
  <r>
    <x v="0"/>
    <x v="6"/>
    <x v="6"/>
    <x v="8"/>
    <x v="8"/>
    <x v="8"/>
    <x v="9"/>
    <x v="86"/>
    <x v="112"/>
    <x v="63"/>
    <x v="117"/>
    <x v="49"/>
    <x v="108"/>
    <x v="1"/>
  </r>
  <r>
    <x v="0"/>
    <x v="6"/>
    <x v="6"/>
    <x v="9"/>
    <x v="9"/>
    <x v="9"/>
    <x v="10"/>
    <x v="109"/>
    <x v="113"/>
    <x v="49"/>
    <x v="118"/>
    <x v="69"/>
    <x v="109"/>
    <x v="1"/>
  </r>
  <r>
    <x v="0"/>
    <x v="6"/>
    <x v="6"/>
    <x v="13"/>
    <x v="13"/>
    <x v="13"/>
    <x v="11"/>
    <x v="110"/>
    <x v="114"/>
    <x v="35"/>
    <x v="119"/>
    <x v="77"/>
    <x v="110"/>
    <x v="1"/>
  </r>
  <r>
    <x v="0"/>
    <x v="6"/>
    <x v="6"/>
    <x v="10"/>
    <x v="10"/>
    <x v="10"/>
    <x v="11"/>
    <x v="110"/>
    <x v="114"/>
    <x v="105"/>
    <x v="120"/>
    <x v="98"/>
    <x v="111"/>
    <x v="1"/>
  </r>
  <r>
    <x v="0"/>
    <x v="6"/>
    <x v="6"/>
    <x v="12"/>
    <x v="12"/>
    <x v="12"/>
    <x v="13"/>
    <x v="111"/>
    <x v="12"/>
    <x v="106"/>
    <x v="62"/>
    <x v="99"/>
    <x v="112"/>
    <x v="1"/>
  </r>
  <r>
    <x v="0"/>
    <x v="6"/>
    <x v="6"/>
    <x v="14"/>
    <x v="14"/>
    <x v="14"/>
    <x v="14"/>
    <x v="112"/>
    <x v="115"/>
    <x v="63"/>
    <x v="117"/>
    <x v="100"/>
    <x v="65"/>
    <x v="1"/>
  </r>
  <r>
    <x v="0"/>
    <x v="6"/>
    <x v="6"/>
    <x v="27"/>
    <x v="27"/>
    <x v="27"/>
    <x v="15"/>
    <x v="113"/>
    <x v="116"/>
    <x v="80"/>
    <x v="121"/>
    <x v="101"/>
    <x v="113"/>
    <x v="1"/>
  </r>
  <r>
    <x v="0"/>
    <x v="6"/>
    <x v="6"/>
    <x v="28"/>
    <x v="28"/>
    <x v="28"/>
    <x v="16"/>
    <x v="114"/>
    <x v="15"/>
    <x v="51"/>
    <x v="122"/>
    <x v="54"/>
    <x v="33"/>
    <x v="1"/>
  </r>
  <r>
    <x v="0"/>
    <x v="6"/>
    <x v="6"/>
    <x v="19"/>
    <x v="19"/>
    <x v="19"/>
    <x v="17"/>
    <x v="115"/>
    <x v="117"/>
    <x v="107"/>
    <x v="123"/>
    <x v="99"/>
    <x v="112"/>
    <x v="1"/>
  </r>
  <r>
    <x v="0"/>
    <x v="6"/>
    <x v="6"/>
    <x v="15"/>
    <x v="15"/>
    <x v="15"/>
    <x v="18"/>
    <x v="116"/>
    <x v="58"/>
    <x v="51"/>
    <x v="122"/>
    <x v="101"/>
    <x v="113"/>
    <x v="1"/>
  </r>
  <r>
    <x v="0"/>
    <x v="6"/>
    <x v="6"/>
    <x v="11"/>
    <x v="11"/>
    <x v="11"/>
    <x v="19"/>
    <x v="117"/>
    <x v="118"/>
    <x v="108"/>
    <x v="124"/>
    <x v="102"/>
    <x v="114"/>
    <x v="1"/>
  </r>
  <r>
    <x v="0"/>
    <x v="7"/>
    <x v="7"/>
    <x v="3"/>
    <x v="3"/>
    <x v="3"/>
    <x v="0"/>
    <x v="118"/>
    <x v="119"/>
    <x v="29"/>
    <x v="125"/>
    <x v="103"/>
    <x v="115"/>
    <x v="2"/>
  </r>
  <r>
    <x v="0"/>
    <x v="7"/>
    <x v="7"/>
    <x v="0"/>
    <x v="0"/>
    <x v="0"/>
    <x v="1"/>
    <x v="119"/>
    <x v="120"/>
    <x v="109"/>
    <x v="126"/>
    <x v="104"/>
    <x v="116"/>
    <x v="1"/>
  </r>
  <r>
    <x v="0"/>
    <x v="7"/>
    <x v="7"/>
    <x v="1"/>
    <x v="1"/>
    <x v="1"/>
    <x v="2"/>
    <x v="120"/>
    <x v="121"/>
    <x v="110"/>
    <x v="127"/>
    <x v="40"/>
    <x v="117"/>
    <x v="1"/>
  </r>
  <r>
    <x v="0"/>
    <x v="7"/>
    <x v="7"/>
    <x v="4"/>
    <x v="4"/>
    <x v="4"/>
    <x v="3"/>
    <x v="121"/>
    <x v="122"/>
    <x v="111"/>
    <x v="128"/>
    <x v="105"/>
    <x v="4"/>
    <x v="1"/>
  </r>
  <r>
    <x v="0"/>
    <x v="7"/>
    <x v="7"/>
    <x v="2"/>
    <x v="2"/>
    <x v="2"/>
    <x v="4"/>
    <x v="122"/>
    <x v="123"/>
    <x v="112"/>
    <x v="129"/>
    <x v="106"/>
    <x v="118"/>
    <x v="1"/>
  </r>
  <r>
    <x v="0"/>
    <x v="7"/>
    <x v="7"/>
    <x v="5"/>
    <x v="5"/>
    <x v="5"/>
    <x v="5"/>
    <x v="123"/>
    <x v="124"/>
    <x v="60"/>
    <x v="130"/>
    <x v="95"/>
    <x v="119"/>
    <x v="1"/>
  </r>
  <r>
    <x v="0"/>
    <x v="7"/>
    <x v="7"/>
    <x v="6"/>
    <x v="6"/>
    <x v="6"/>
    <x v="6"/>
    <x v="66"/>
    <x v="125"/>
    <x v="113"/>
    <x v="93"/>
    <x v="91"/>
    <x v="112"/>
    <x v="2"/>
  </r>
  <r>
    <x v="0"/>
    <x v="7"/>
    <x v="7"/>
    <x v="8"/>
    <x v="8"/>
    <x v="8"/>
    <x v="7"/>
    <x v="124"/>
    <x v="126"/>
    <x v="61"/>
    <x v="131"/>
    <x v="107"/>
    <x v="120"/>
    <x v="2"/>
  </r>
  <r>
    <x v="0"/>
    <x v="7"/>
    <x v="7"/>
    <x v="7"/>
    <x v="7"/>
    <x v="7"/>
    <x v="8"/>
    <x v="93"/>
    <x v="127"/>
    <x v="114"/>
    <x v="132"/>
    <x v="108"/>
    <x v="121"/>
    <x v="1"/>
  </r>
  <r>
    <x v="0"/>
    <x v="7"/>
    <x v="7"/>
    <x v="10"/>
    <x v="10"/>
    <x v="10"/>
    <x v="9"/>
    <x v="125"/>
    <x v="128"/>
    <x v="115"/>
    <x v="133"/>
    <x v="92"/>
    <x v="122"/>
    <x v="2"/>
  </r>
  <r>
    <x v="0"/>
    <x v="7"/>
    <x v="7"/>
    <x v="9"/>
    <x v="9"/>
    <x v="9"/>
    <x v="10"/>
    <x v="94"/>
    <x v="129"/>
    <x v="18"/>
    <x v="134"/>
    <x v="64"/>
    <x v="38"/>
    <x v="1"/>
  </r>
  <r>
    <x v="0"/>
    <x v="7"/>
    <x v="7"/>
    <x v="11"/>
    <x v="11"/>
    <x v="11"/>
    <x v="11"/>
    <x v="126"/>
    <x v="130"/>
    <x v="116"/>
    <x v="135"/>
    <x v="80"/>
    <x v="123"/>
    <x v="1"/>
  </r>
  <r>
    <x v="0"/>
    <x v="7"/>
    <x v="7"/>
    <x v="17"/>
    <x v="17"/>
    <x v="17"/>
    <x v="12"/>
    <x v="84"/>
    <x v="131"/>
    <x v="117"/>
    <x v="136"/>
    <x v="109"/>
    <x v="124"/>
    <x v="1"/>
  </r>
  <r>
    <x v="0"/>
    <x v="7"/>
    <x v="7"/>
    <x v="13"/>
    <x v="13"/>
    <x v="13"/>
    <x v="13"/>
    <x v="72"/>
    <x v="71"/>
    <x v="82"/>
    <x v="137"/>
    <x v="73"/>
    <x v="125"/>
    <x v="1"/>
  </r>
  <r>
    <x v="0"/>
    <x v="7"/>
    <x v="7"/>
    <x v="18"/>
    <x v="18"/>
    <x v="18"/>
    <x v="14"/>
    <x v="127"/>
    <x v="56"/>
    <x v="94"/>
    <x v="106"/>
    <x v="87"/>
    <x v="81"/>
    <x v="1"/>
  </r>
  <r>
    <x v="0"/>
    <x v="7"/>
    <x v="7"/>
    <x v="12"/>
    <x v="12"/>
    <x v="12"/>
    <x v="15"/>
    <x v="128"/>
    <x v="88"/>
    <x v="118"/>
    <x v="138"/>
    <x v="55"/>
    <x v="82"/>
    <x v="1"/>
  </r>
  <r>
    <x v="0"/>
    <x v="7"/>
    <x v="7"/>
    <x v="16"/>
    <x v="16"/>
    <x v="16"/>
    <x v="16"/>
    <x v="85"/>
    <x v="72"/>
    <x v="92"/>
    <x v="139"/>
    <x v="110"/>
    <x v="126"/>
    <x v="1"/>
  </r>
  <r>
    <x v="0"/>
    <x v="7"/>
    <x v="7"/>
    <x v="15"/>
    <x v="15"/>
    <x v="15"/>
    <x v="17"/>
    <x v="86"/>
    <x v="132"/>
    <x v="119"/>
    <x v="140"/>
    <x v="73"/>
    <x v="125"/>
    <x v="1"/>
  </r>
  <r>
    <x v="0"/>
    <x v="7"/>
    <x v="7"/>
    <x v="19"/>
    <x v="19"/>
    <x v="19"/>
    <x v="18"/>
    <x v="129"/>
    <x v="73"/>
    <x v="107"/>
    <x v="141"/>
    <x v="45"/>
    <x v="30"/>
    <x v="2"/>
  </r>
  <r>
    <x v="0"/>
    <x v="7"/>
    <x v="7"/>
    <x v="14"/>
    <x v="14"/>
    <x v="14"/>
    <x v="19"/>
    <x v="130"/>
    <x v="15"/>
    <x v="93"/>
    <x v="142"/>
    <x v="111"/>
    <x v="65"/>
    <x v="1"/>
  </r>
  <r>
    <x v="0"/>
    <x v="8"/>
    <x v="8"/>
    <x v="0"/>
    <x v="0"/>
    <x v="0"/>
    <x v="0"/>
    <x v="122"/>
    <x v="133"/>
    <x v="58"/>
    <x v="143"/>
    <x v="84"/>
    <x v="126"/>
    <x v="1"/>
  </r>
  <r>
    <x v="0"/>
    <x v="8"/>
    <x v="8"/>
    <x v="1"/>
    <x v="1"/>
    <x v="1"/>
    <x v="1"/>
    <x v="131"/>
    <x v="134"/>
    <x v="120"/>
    <x v="144"/>
    <x v="54"/>
    <x v="127"/>
    <x v="1"/>
  </r>
  <r>
    <x v="0"/>
    <x v="8"/>
    <x v="8"/>
    <x v="3"/>
    <x v="3"/>
    <x v="3"/>
    <x v="2"/>
    <x v="132"/>
    <x v="135"/>
    <x v="64"/>
    <x v="145"/>
    <x v="67"/>
    <x v="128"/>
    <x v="1"/>
  </r>
  <r>
    <x v="0"/>
    <x v="8"/>
    <x v="8"/>
    <x v="4"/>
    <x v="4"/>
    <x v="4"/>
    <x v="3"/>
    <x v="133"/>
    <x v="136"/>
    <x v="48"/>
    <x v="146"/>
    <x v="112"/>
    <x v="129"/>
    <x v="1"/>
  </r>
  <r>
    <x v="0"/>
    <x v="8"/>
    <x v="8"/>
    <x v="2"/>
    <x v="2"/>
    <x v="2"/>
    <x v="3"/>
    <x v="133"/>
    <x v="136"/>
    <x v="121"/>
    <x v="61"/>
    <x v="113"/>
    <x v="130"/>
    <x v="1"/>
  </r>
  <r>
    <x v="0"/>
    <x v="8"/>
    <x v="8"/>
    <x v="5"/>
    <x v="5"/>
    <x v="5"/>
    <x v="5"/>
    <x v="134"/>
    <x v="137"/>
    <x v="102"/>
    <x v="147"/>
    <x v="78"/>
    <x v="131"/>
    <x v="1"/>
  </r>
  <r>
    <x v="0"/>
    <x v="8"/>
    <x v="8"/>
    <x v="6"/>
    <x v="6"/>
    <x v="6"/>
    <x v="6"/>
    <x v="135"/>
    <x v="138"/>
    <x v="79"/>
    <x v="148"/>
    <x v="114"/>
    <x v="132"/>
    <x v="1"/>
  </r>
  <r>
    <x v="0"/>
    <x v="8"/>
    <x v="8"/>
    <x v="8"/>
    <x v="8"/>
    <x v="8"/>
    <x v="7"/>
    <x v="136"/>
    <x v="139"/>
    <x v="122"/>
    <x v="149"/>
    <x v="115"/>
    <x v="133"/>
    <x v="2"/>
  </r>
  <r>
    <x v="0"/>
    <x v="8"/>
    <x v="8"/>
    <x v="7"/>
    <x v="7"/>
    <x v="7"/>
    <x v="8"/>
    <x v="137"/>
    <x v="140"/>
    <x v="48"/>
    <x v="146"/>
    <x v="56"/>
    <x v="134"/>
    <x v="1"/>
  </r>
  <r>
    <x v="0"/>
    <x v="8"/>
    <x v="8"/>
    <x v="9"/>
    <x v="9"/>
    <x v="9"/>
    <x v="9"/>
    <x v="73"/>
    <x v="141"/>
    <x v="63"/>
    <x v="150"/>
    <x v="116"/>
    <x v="135"/>
    <x v="1"/>
  </r>
  <r>
    <x v="0"/>
    <x v="8"/>
    <x v="8"/>
    <x v="10"/>
    <x v="10"/>
    <x v="10"/>
    <x v="10"/>
    <x v="138"/>
    <x v="67"/>
    <x v="105"/>
    <x v="151"/>
    <x v="65"/>
    <x v="136"/>
    <x v="1"/>
  </r>
  <r>
    <x v="0"/>
    <x v="8"/>
    <x v="8"/>
    <x v="14"/>
    <x v="14"/>
    <x v="14"/>
    <x v="11"/>
    <x v="98"/>
    <x v="97"/>
    <x v="93"/>
    <x v="152"/>
    <x v="92"/>
    <x v="137"/>
    <x v="1"/>
  </r>
  <r>
    <x v="0"/>
    <x v="8"/>
    <x v="8"/>
    <x v="11"/>
    <x v="11"/>
    <x v="11"/>
    <x v="12"/>
    <x v="139"/>
    <x v="142"/>
    <x v="48"/>
    <x v="146"/>
    <x v="117"/>
    <x v="93"/>
    <x v="1"/>
  </r>
  <r>
    <x v="0"/>
    <x v="8"/>
    <x v="8"/>
    <x v="13"/>
    <x v="13"/>
    <x v="13"/>
    <x v="13"/>
    <x v="140"/>
    <x v="56"/>
    <x v="33"/>
    <x v="153"/>
    <x v="111"/>
    <x v="109"/>
    <x v="2"/>
  </r>
  <r>
    <x v="0"/>
    <x v="8"/>
    <x v="8"/>
    <x v="12"/>
    <x v="12"/>
    <x v="12"/>
    <x v="14"/>
    <x v="115"/>
    <x v="143"/>
    <x v="37"/>
    <x v="36"/>
    <x v="90"/>
    <x v="85"/>
    <x v="1"/>
  </r>
  <r>
    <x v="0"/>
    <x v="8"/>
    <x v="8"/>
    <x v="16"/>
    <x v="16"/>
    <x v="16"/>
    <x v="15"/>
    <x v="117"/>
    <x v="15"/>
    <x v="92"/>
    <x v="154"/>
    <x v="70"/>
    <x v="138"/>
    <x v="1"/>
  </r>
  <r>
    <x v="0"/>
    <x v="8"/>
    <x v="8"/>
    <x v="21"/>
    <x v="21"/>
    <x v="21"/>
    <x v="16"/>
    <x v="141"/>
    <x v="117"/>
    <x v="80"/>
    <x v="155"/>
    <x v="65"/>
    <x v="136"/>
    <x v="1"/>
  </r>
  <r>
    <x v="0"/>
    <x v="8"/>
    <x v="8"/>
    <x v="18"/>
    <x v="18"/>
    <x v="18"/>
    <x v="17"/>
    <x v="142"/>
    <x v="19"/>
    <x v="67"/>
    <x v="72"/>
    <x v="111"/>
    <x v="109"/>
    <x v="1"/>
  </r>
  <r>
    <x v="0"/>
    <x v="8"/>
    <x v="8"/>
    <x v="15"/>
    <x v="15"/>
    <x v="15"/>
    <x v="18"/>
    <x v="143"/>
    <x v="144"/>
    <x v="123"/>
    <x v="156"/>
    <x v="90"/>
    <x v="85"/>
    <x v="1"/>
  </r>
  <r>
    <x v="0"/>
    <x v="8"/>
    <x v="8"/>
    <x v="20"/>
    <x v="20"/>
    <x v="20"/>
    <x v="18"/>
    <x v="143"/>
    <x v="144"/>
    <x v="19"/>
    <x v="122"/>
    <x v="118"/>
    <x v="139"/>
    <x v="1"/>
  </r>
  <r>
    <x v="0"/>
    <x v="9"/>
    <x v="9"/>
    <x v="0"/>
    <x v="0"/>
    <x v="0"/>
    <x v="0"/>
    <x v="144"/>
    <x v="145"/>
    <x v="124"/>
    <x v="55"/>
    <x v="54"/>
    <x v="116"/>
    <x v="2"/>
  </r>
  <r>
    <x v="0"/>
    <x v="9"/>
    <x v="9"/>
    <x v="1"/>
    <x v="1"/>
    <x v="1"/>
    <x v="1"/>
    <x v="145"/>
    <x v="146"/>
    <x v="125"/>
    <x v="157"/>
    <x v="119"/>
    <x v="140"/>
    <x v="1"/>
  </r>
  <r>
    <x v="0"/>
    <x v="9"/>
    <x v="9"/>
    <x v="2"/>
    <x v="2"/>
    <x v="2"/>
    <x v="2"/>
    <x v="146"/>
    <x v="147"/>
    <x v="126"/>
    <x v="158"/>
    <x v="120"/>
    <x v="141"/>
    <x v="1"/>
  </r>
  <r>
    <x v="0"/>
    <x v="9"/>
    <x v="9"/>
    <x v="4"/>
    <x v="4"/>
    <x v="4"/>
    <x v="3"/>
    <x v="125"/>
    <x v="148"/>
    <x v="127"/>
    <x v="159"/>
    <x v="121"/>
    <x v="142"/>
    <x v="1"/>
  </r>
  <r>
    <x v="0"/>
    <x v="9"/>
    <x v="9"/>
    <x v="3"/>
    <x v="3"/>
    <x v="3"/>
    <x v="4"/>
    <x v="94"/>
    <x v="107"/>
    <x v="128"/>
    <x v="160"/>
    <x v="63"/>
    <x v="143"/>
    <x v="1"/>
  </r>
  <r>
    <x v="0"/>
    <x v="9"/>
    <x v="9"/>
    <x v="5"/>
    <x v="5"/>
    <x v="5"/>
    <x v="5"/>
    <x v="147"/>
    <x v="149"/>
    <x v="79"/>
    <x v="161"/>
    <x v="89"/>
    <x v="144"/>
    <x v="1"/>
  </r>
  <r>
    <x v="0"/>
    <x v="9"/>
    <x v="9"/>
    <x v="6"/>
    <x v="6"/>
    <x v="6"/>
    <x v="6"/>
    <x v="148"/>
    <x v="150"/>
    <x v="76"/>
    <x v="162"/>
    <x v="101"/>
    <x v="6"/>
    <x v="6"/>
  </r>
  <r>
    <x v="0"/>
    <x v="9"/>
    <x v="9"/>
    <x v="7"/>
    <x v="7"/>
    <x v="7"/>
    <x v="7"/>
    <x v="149"/>
    <x v="151"/>
    <x v="47"/>
    <x v="163"/>
    <x v="89"/>
    <x v="144"/>
    <x v="1"/>
  </r>
  <r>
    <x v="0"/>
    <x v="9"/>
    <x v="9"/>
    <x v="8"/>
    <x v="8"/>
    <x v="8"/>
    <x v="8"/>
    <x v="85"/>
    <x v="127"/>
    <x v="93"/>
    <x v="164"/>
    <x v="111"/>
    <x v="145"/>
    <x v="1"/>
  </r>
  <r>
    <x v="0"/>
    <x v="9"/>
    <x v="9"/>
    <x v="9"/>
    <x v="9"/>
    <x v="9"/>
    <x v="9"/>
    <x v="109"/>
    <x v="152"/>
    <x v="49"/>
    <x v="165"/>
    <x v="69"/>
    <x v="146"/>
    <x v="1"/>
  </r>
  <r>
    <x v="0"/>
    <x v="9"/>
    <x v="9"/>
    <x v="10"/>
    <x v="10"/>
    <x v="10"/>
    <x v="10"/>
    <x v="111"/>
    <x v="153"/>
    <x v="89"/>
    <x v="166"/>
    <x v="122"/>
    <x v="147"/>
    <x v="1"/>
  </r>
  <r>
    <x v="0"/>
    <x v="9"/>
    <x v="9"/>
    <x v="13"/>
    <x v="13"/>
    <x v="13"/>
    <x v="11"/>
    <x v="150"/>
    <x v="154"/>
    <x v="108"/>
    <x v="167"/>
    <x v="119"/>
    <x v="140"/>
    <x v="1"/>
  </r>
  <r>
    <x v="0"/>
    <x v="9"/>
    <x v="9"/>
    <x v="12"/>
    <x v="12"/>
    <x v="12"/>
    <x v="12"/>
    <x v="151"/>
    <x v="98"/>
    <x v="114"/>
    <x v="99"/>
    <x v="93"/>
    <x v="148"/>
    <x v="1"/>
  </r>
  <r>
    <x v="0"/>
    <x v="9"/>
    <x v="9"/>
    <x v="11"/>
    <x v="11"/>
    <x v="11"/>
    <x v="13"/>
    <x v="140"/>
    <x v="155"/>
    <x v="66"/>
    <x v="168"/>
    <x v="117"/>
    <x v="149"/>
    <x v="1"/>
  </r>
  <r>
    <x v="0"/>
    <x v="9"/>
    <x v="9"/>
    <x v="29"/>
    <x v="29"/>
    <x v="29"/>
    <x v="14"/>
    <x v="152"/>
    <x v="132"/>
    <x v="107"/>
    <x v="169"/>
    <x v="81"/>
    <x v="150"/>
    <x v="1"/>
  </r>
  <r>
    <x v="0"/>
    <x v="9"/>
    <x v="9"/>
    <x v="30"/>
    <x v="30"/>
    <x v="30"/>
    <x v="15"/>
    <x v="116"/>
    <x v="156"/>
    <x v="114"/>
    <x v="99"/>
    <x v="123"/>
    <x v="47"/>
    <x v="1"/>
  </r>
  <r>
    <x v="0"/>
    <x v="9"/>
    <x v="9"/>
    <x v="21"/>
    <x v="21"/>
    <x v="21"/>
    <x v="16"/>
    <x v="153"/>
    <x v="157"/>
    <x v="37"/>
    <x v="50"/>
    <x v="124"/>
    <x v="151"/>
    <x v="1"/>
  </r>
  <r>
    <x v="0"/>
    <x v="9"/>
    <x v="9"/>
    <x v="19"/>
    <x v="19"/>
    <x v="19"/>
    <x v="17"/>
    <x v="141"/>
    <x v="18"/>
    <x v="67"/>
    <x v="72"/>
    <x v="68"/>
    <x v="152"/>
    <x v="2"/>
  </r>
  <r>
    <x v="0"/>
    <x v="9"/>
    <x v="9"/>
    <x v="14"/>
    <x v="14"/>
    <x v="14"/>
    <x v="18"/>
    <x v="154"/>
    <x v="158"/>
    <x v="37"/>
    <x v="50"/>
    <x v="125"/>
    <x v="153"/>
    <x v="1"/>
  </r>
  <r>
    <x v="0"/>
    <x v="9"/>
    <x v="9"/>
    <x v="15"/>
    <x v="15"/>
    <x v="15"/>
    <x v="19"/>
    <x v="143"/>
    <x v="159"/>
    <x v="117"/>
    <x v="18"/>
    <x v="92"/>
    <x v="154"/>
    <x v="1"/>
  </r>
  <r>
    <x v="0"/>
    <x v="9"/>
    <x v="9"/>
    <x v="31"/>
    <x v="31"/>
    <x v="31"/>
    <x v="19"/>
    <x v="143"/>
    <x v="159"/>
    <x v="90"/>
    <x v="170"/>
    <x v="124"/>
    <x v="151"/>
    <x v="1"/>
  </r>
  <r>
    <x v="0"/>
    <x v="10"/>
    <x v="10"/>
    <x v="0"/>
    <x v="0"/>
    <x v="0"/>
    <x v="0"/>
    <x v="155"/>
    <x v="160"/>
    <x v="88"/>
    <x v="171"/>
    <x v="124"/>
    <x v="155"/>
    <x v="1"/>
  </r>
  <r>
    <x v="0"/>
    <x v="10"/>
    <x v="10"/>
    <x v="1"/>
    <x v="1"/>
    <x v="1"/>
    <x v="1"/>
    <x v="85"/>
    <x v="161"/>
    <x v="121"/>
    <x v="172"/>
    <x v="117"/>
    <x v="156"/>
    <x v="1"/>
  </r>
  <r>
    <x v="0"/>
    <x v="10"/>
    <x v="10"/>
    <x v="2"/>
    <x v="2"/>
    <x v="2"/>
    <x v="2"/>
    <x v="109"/>
    <x v="162"/>
    <x v="87"/>
    <x v="173"/>
    <x v="116"/>
    <x v="157"/>
    <x v="1"/>
  </r>
  <r>
    <x v="0"/>
    <x v="10"/>
    <x v="10"/>
    <x v="4"/>
    <x v="4"/>
    <x v="4"/>
    <x v="3"/>
    <x v="59"/>
    <x v="163"/>
    <x v="91"/>
    <x v="152"/>
    <x v="83"/>
    <x v="158"/>
    <x v="1"/>
  </r>
  <r>
    <x v="0"/>
    <x v="10"/>
    <x v="10"/>
    <x v="5"/>
    <x v="5"/>
    <x v="5"/>
    <x v="4"/>
    <x v="151"/>
    <x v="164"/>
    <x v="114"/>
    <x v="174"/>
    <x v="93"/>
    <x v="119"/>
    <x v="1"/>
  </r>
  <r>
    <x v="0"/>
    <x v="10"/>
    <x v="10"/>
    <x v="6"/>
    <x v="6"/>
    <x v="6"/>
    <x v="5"/>
    <x v="156"/>
    <x v="165"/>
    <x v="114"/>
    <x v="174"/>
    <x v="90"/>
    <x v="159"/>
    <x v="0"/>
  </r>
  <r>
    <x v="0"/>
    <x v="10"/>
    <x v="10"/>
    <x v="8"/>
    <x v="8"/>
    <x v="8"/>
    <x v="6"/>
    <x v="116"/>
    <x v="166"/>
    <x v="119"/>
    <x v="135"/>
    <x v="117"/>
    <x v="156"/>
    <x v="1"/>
  </r>
  <r>
    <x v="0"/>
    <x v="10"/>
    <x v="10"/>
    <x v="9"/>
    <x v="9"/>
    <x v="9"/>
    <x v="7"/>
    <x v="141"/>
    <x v="167"/>
    <x v="80"/>
    <x v="175"/>
    <x v="117"/>
    <x v="156"/>
    <x v="1"/>
  </r>
  <r>
    <x v="0"/>
    <x v="10"/>
    <x v="10"/>
    <x v="10"/>
    <x v="10"/>
    <x v="10"/>
    <x v="7"/>
    <x v="141"/>
    <x v="167"/>
    <x v="81"/>
    <x v="176"/>
    <x v="125"/>
    <x v="160"/>
    <x v="1"/>
  </r>
  <r>
    <x v="0"/>
    <x v="10"/>
    <x v="10"/>
    <x v="3"/>
    <x v="3"/>
    <x v="3"/>
    <x v="9"/>
    <x v="142"/>
    <x v="168"/>
    <x v="38"/>
    <x v="177"/>
    <x v="57"/>
    <x v="161"/>
    <x v="1"/>
  </r>
  <r>
    <x v="0"/>
    <x v="10"/>
    <x v="10"/>
    <x v="7"/>
    <x v="7"/>
    <x v="7"/>
    <x v="10"/>
    <x v="143"/>
    <x v="169"/>
    <x v="38"/>
    <x v="177"/>
    <x v="88"/>
    <x v="162"/>
    <x v="1"/>
  </r>
  <r>
    <x v="0"/>
    <x v="10"/>
    <x v="10"/>
    <x v="12"/>
    <x v="12"/>
    <x v="12"/>
    <x v="11"/>
    <x v="157"/>
    <x v="170"/>
    <x v="38"/>
    <x v="177"/>
    <x v="117"/>
    <x v="156"/>
    <x v="1"/>
  </r>
  <r>
    <x v="0"/>
    <x v="10"/>
    <x v="10"/>
    <x v="14"/>
    <x v="14"/>
    <x v="14"/>
    <x v="11"/>
    <x v="157"/>
    <x v="170"/>
    <x v="90"/>
    <x v="178"/>
    <x v="123"/>
    <x v="163"/>
    <x v="1"/>
  </r>
  <r>
    <x v="0"/>
    <x v="10"/>
    <x v="10"/>
    <x v="21"/>
    <x v="21"/>
    <x v="21"/>
    <x v="13"/>
    <x v="158"/>
    <x v="171"/>
    <x v="92"/>
    <x v="179"/>
    <x v="88"/>
    <x v="162"/>
    <x v="1"/>
  </r>
  <r>
    <x v="0"/>
    <x v="10"/>
    <x v="10"/>
    <x v="30"/>
    <x v="30"/>
    <x v="30"/>
    <x v="14"/>
    <x v="159"/>
    <x v="172"/>
    <x v="129"/>
    <x v="180"/>
    <x v="102"/>
    <x v="97"/>
    <x v="1"/>
  </r>
  <r>
    <x v="0"/>
    <x v="10"/>
    <x v="10"/>
    <x v="11"/>
    <x v="11"/>
    <x v="11"/>
    <x v="15"/>
    <x v="160"/>
    <x v="73"/>
    <x v="94"/>
    <x v="181"/>
    <x v="102"/>
    <x v="97"/>
    <x v="1"/>
  </r>
  <r>
    <x v="0"/>
    <x v="10"/>
    <x v="10"/>
    <x v="16"/>
    <x v="16"/>
    <x v="16"/>
    <x v="16"/>
    <x v="161"/>
    <x v="103"/>
    <x v="130"/>
    <x v="182"/>
    <x v="117"/>
    <x v="156"/>
    <x v="1"/>
  </r>
  <r>
    <x v="0"/>
    <x v="10"/>
    <x v="10"/>
    <x v="13"/>
    <x v="13"/>
    <x v="13"/>
    <x v="16"/>
    <x v="161"/>
    <x v="103"/>
    <x v="117"/>
    <x v="183"/>
    <x v="124"/>
    <x v="155"/>
    <x v="1"/>
  </r>
  <r>
    <x v="0"/>
    <x v="10"/>
    <x v="10"/>
    <x v="20"/>
    <x v="20"/>
    <x v="20"/>
    <x v="18"/>
    <x v="162"/>
    <x v="39"/>
    <x v="117"/>
    <x v="183"/>
    <x v="124"/>
    <x v="155"/>
    <x v="1"/>
  </r>
  <r>
    <x v="0"/>
    <x v="10"/>
    <x v="10"/>
    <x v="18"/>
    <x v="18"/>
    <x v="18"/>
    <x v="18"/>
    <x v="162"/>
    <x v="39"/>
    <x v="67"/>
    <x v="72"/>
    <x v="88"/>
    <x v="162"/>
    <x v="1"/>
  </r>
  <r>
    <x v="0"/>
    <x v="11"/>
    <x v="11"/>
    <x v="1"/>
    <x v="1"/>
    <x v="1"/>
    <x v="0"/>
    <x v="163"/>
    <x v="173"/>
    <x v="131"/>
    <x v="184"/>
    <x v="126"/>
    <x v="164"/>
    <x v="1"/>
  </r>
  <r>
    <x v="0"/>
    <x v="11"/>
    <x v="11"/>
    <x v="0"/>
    <x v="0"/>
    <x v="0"/>
    <x v="1"/>
    <x v="164"/>
    <x v="174"/>
    <x v="69"/>
    <x v="185"/>
    <x v="71"/>
    <x v="165"/>
    <x v="1"/>
  </r>
  <r>
    <x v="0"/>
    <x v="11"/>
    <x v="11"/>
    <x v="4"/>
    <x v="4"/>
    <x v="4"/>
    <x v="2"/>
    <x v="165"/>
    <x v="175"/>
    <x v="132"/>
    <x v="47"/>
    <x v="127"/>
    <x v="166"/>
    <x v="1"/>
  </r>
  <r>
    <x v="0"/>
    <x v="11"/>
    <x v="11"/>
    <x v="2"/>
    <x v="2"/>
    <x v="2"/>
    <x v="3"/>
    <x v="90"/>
    <x v="176"/>
    <x v="36"/>
    <x v="186"/>
    <x v="128"/>
    <x v="167"/>
    <x v="1"/>
  </r>
  <r>
    <x v="0"/>
    <x v="11"/>
    <x v="11"/>
    <x v="3"/>
    <x v="3"/>
    <x v="3"/>
    <x v="4"/>
    <x v="66"/>
    <x v="177"/>
    <x v="39"/>
    <x v="187"/>
    <x v="75"/>
    <x v="5"/>
    <x v="1"/>
  </r>
  <r>
    <x v="0"/>
    <x v="11"/>
    <x v="11"/>
    <x v="5"/>
    <x v="5"/>
    <x v="5"/>
    <x v="5"/>
    <x v="93"/>
    <x v="178"/>
    <x v="128"/>
    <x v="188"/>
    <x v="110"/>
    <x v="168"/>
    <x v="1"/>
  </r>
  <r>
    <x v="0"/>
    <x v="11"/>
    <x v="11"/>
    <x v="6"/>
    <x v="6"/>
    <x v="6"/>
    <x v="6"/>
    <x v="166"/>
    <x v="179"/>
    <x v="78"/>
    <x v="189"/>
    <x v="56"/>
    <x v="169"/>
    <x v="1"/>
  </r>
  <r>
    <x v="0"/>
    <x v="11"/>
    <x v="11"/>
    <x v="8"/>
    <x v="8"/>
    <x v="8"/>
    <x v="7"/>
    <x v="167"/>
    <x v="180"/>
    <x v="24"/>
    <x v="190"/>
    <x v="115"/>
    <x v="85"/>
    <x v="2"/>
  </r>
  <r>
    <x v="0"/>
    <x v="11"/>
    <x v="11"/>
    <x v="12"/>
    <x v="12"/>
    <x v="12"/>
    <x v="8"/>
    <x v="168"/>
    <x v="181"/>
    <x v="44"/>
    <x v="191"/>
    <x v="120"/>
    <x v="170"/>
    <x v="1"/>
  </r>
  <r>
    <x v="0"/>
    <x v="11"/>
    <x v="11"/>
    <x v="9"/>
    <x v="9"/>
    <x v="9"/>
    <x v="9"/>
    <x v="53"/>
    <x v="129"/>
    <x v="44"/>
    <x v="191"/>
    <x v="52"/>
    <x v="171"/>
    <x v="1"/>
  </r>
  <r>
    <x v="0"/>
    <x v="11"/>
    <x v="11"/>
    <x v="7"/>
    <x v="7"/>
    <x v="7"/>
    <x v="10"/>
    <x v="54"/>
    <x v="68"/>
    <x v="93"/>
    <x v="192"/>
    <x v="53"/>
    <x v="172"/>
    <x v="2"/>
  </r>
  <r>
    <x v="0"/>
    <x v="11"/>
    <x v="11"/>
    <x v="10"/>
    <x v="10"/>
    <x v="10"/>
    <x v="11"/>
    <x v="69"/>
    <x v="69"/>
    <x v="86"/>
    <x v="193"/>
    <x v="57"/>
    <x v="173"/>
    <x v="1"/>
  </r>
  <r>
    <x v="0"/>
    <x v="11"/>
    <x v="11"/>
    <x v="13"/>
    <x v="13"/>
    <x v="13"/>
    <x v="12"/>
    <x v="108"/>
    <x v="182"/>
    <x v="118"/>
    <x v="54"/>
    <x v="83"/>
    <x v="174"/>
    <x v="1"/>
  </r>
  <r>
    <x v="0"/>
    <x v="11"/>
    <x v="11"/>
    <x v="11"/>
    <x v="11"/>
    <x v="11"/>
    <x v="13"/>
    <x v="109"/>
    <x v="183"/>
    <x v="49"/>
    <x v="181"/>
    <x v="69"/>
    <x v="175"/>
    <x v="1"/>
  </r>
  <r>
    <x v="0"/>
    <x v="11"/>
    <x v="11"/>
    <x v="14"/>
    <x v="14"/>
    <x v="14"/>
    <x v="14"/>
    <x v="110"/>
    <x v="35"/>
    <x v="48"/>
    <x v="62"/>
    <x v="111"/>
    <x v="176"/>
    <x v="1"/>
  </r>
  <r>
    <x v="0"/>
    <x v="11"/>
    <x v="11"/>
    <x v="30"/>
    <x v="30"/>
    <x v="30"/>
    <x v="15"/>
    <x v="87"/>
    <x v="184"/>
    <x v="68"/>
    <x v="101"/>
    <x v="92"/>
    <x v="65"/>
    <x v="1"/>
  </r>
  <r>
    <x v="0"/>
    <x v="11"/>
    <x v="11"/>
    <x v="26"/>
    <x v="26"/>
    <x v="26"/>
    <x v="16"/>
    <x v="100"/>
    <x v="36"/>
    <x v="129"/>
    <x v="86"/>
    <x v="116"/>
    <x v="138"/>
    <x v="1"/>
  </r>
  <r>
    <x v="0"/>
    <x v="11"/>
    <x v="11"/>
    <x v="19"/>
    <x v="19"/>
    <x v="19"/>
    <x v="16"/>
    <x v="100"/>
    <x v="36"/>
    <x v="67"/>
    <x v="72"/>
    <x v="79"/>
    <x v="71"/>
    <x v="2"/>
  </r>
  <r>
    <x v="0"/>
    <x v="11"/>
    <x v="11"/>
    <x v="18"/>
    <x v="18"/>
    <x v="18"/>
    <x v="18"/>
    <x v="151"/>
    <x v="74"/>
    <x v="130"/>
    <x v="194"/>
    <x v="129"/>
    <x v="177"/>
    <x v="1"/>
  </r>
  <r>
    <x v="0"/>
    <x v="11"/>
    <x v="11"/>
    <x v="21"/>
    <x v="21"/>
    <x v="21"/>
    <x v="19"/>
    <x v="169"/>
    <x v="185"/>
    <x v="35"/>
    <x v="195"/>
    <x v="130"/>
    <x v="178"/>
    <x v="1"/>
  </r>
  <r>
    <x v="0"/>
    <x v="12"/>
    <x v="12"/>
    <x v="0"/>
    <x v="0"/>
    <x v="0"/>
    <x v="0"/>
    <x v="170"/>
    <x v="186"/>
    <x v="128"/>
    <x v="196"/>
    <x v="92"/>
    <x v="179"/>
    <x v="1"/>
  </r>
  <r>
    <x v="0"/>
    <x v="12"/>
    <x v="12"/>
    <x v="2"/>
    <x v="2"/>
    <x v="2"/>
    <x v="1"/>
    <x v="171"/>
    <x v="187"/>
    <x v="52"/>
    <x v="197"/>
    <x v="79"/>
    <x v="180"/>
    <x v="1"/>
  </r>
  <r>
    <x v="0"/>
    <x v="12"/>
    <x v="12"/>
    <x v="1"/>
    <x v="1"/>
    <x v="1"/>
    <x v="2"/>
    <x v="109"/>
    <x v="62"/>
    <x v="79"/>
    <x v="198"/>
    <x v="88"/>
    <x v="181"/>
    <x v="1"/>
  </r>
  <r>
    <x v="0"/>
    <x v="12"/>
    <x v="12"/>
    <x v="6"/>
    <x v="6"/>
    <x v="6"/>
    <x v="3"/>
    <x v="172"/>
    <x v="188"/>
    <x v="17"/>
    <x v="199"/>
    <x v="90"/>
    <x v="182"/>
    <x v="1"/>
  </r>
  <r>
    <x v="0"/>
    <x v="12"/>
    <x v="12"/>
    <x v="4"/>
    <x v="4"/>
    <x v="4"/>
    <x v="4"/>
    <x v="87"/>
    <x v="189"/>
    <x v="92"/>
    <x v="200"/>
    <x v="73"/>
    <x v="183"/>
    <x v="1"/>
  </r>
  <r>
    <x v="0"/>
    <x v="12"/>
    <x v="12"/>
    <x v="8"/>
    <x v="8"/>
    <x v="8"/>
    <x v="5"/>
    <x v="99"/>
    <x v="190"/>
    <x v="66"/>
    <x v="201"/>
    <x v="70"/>
    <x v="90"/>
    <x v="1"/>
  </r>
  <r>
    <x v="0"/>
    <x v="12"/>
    <x v="12"/>
    <x v="5"/>
    <x v="5"/>
    <x v="5"/>
    <x v="6"/>
    <x v="169"/>
    <x v="191"/>
    <x v="80"/>
    <x v="202"/>
    <x v="119"/>
    <x v="184"/>
    <x v="1"/>
  </r>
  <r>
    <x v="0"/>
    <x v="12"/>
    <x v="12"/>
    <x v="12"/>
    <x v="12"/>
    <x v="12"/>
    <x v="7"/>
    <x v="152"/>
    <x v="192"/>
    <x v="37"/>
    <x v="203"/>
    <x v="118"/>
    <x v="64"/>
    <x v="1"/>
  </r>
  <r>
    <x v="0"/>
    <x v="12"/>
    <x v="12"/>
    <x v="7"/>
    <x v="7"/>
    <x v="7"/>
    <x v="8"/>
    <x v="173"/>
    <x v="193"/>
    <x v="38"/>
    <x v="204"/>
    <x v="70"/>
    <x v="90"/>
    <x v="1"/>
  </r>
  <r>
    <x v="0"/>
    <x v="12"/>
    <x v="12"/>
    <x v="9"/>
    <x v="9"/>
    <x v="9"/>
    <x v="9"/>
    <x v="174"/>
    <x v="194"/>
    <x v="119"/>
    <x v="205"/>
    <x v="88"/>
    <x v="181"/>
    <x v="1"/>
  </r>
  <r>
    <x v="0"/>
    <x v="12"/>
    <x v="12"/>
    <x v="11"/>
    <x v="11"/>
    <x v="11"/>
    <x v="10"/>
    <x v="153"/>
    <x v="195"/>
    <x v="35"/>
    <x v="206"/>
    <x v="123"/>
    <x v="185"/>
    <x v="1"/>
  </r>
  <r>
    <x v="0"/>
    <x v="12"/>
    <x v="12"/>
    <x v="10"/>
    <x v="10"/>
    <x v="10"/>
    <x v="11"/>
    <x v="154"/>
    <x v="196"/>
    <x v="35"/>
    <x v="206"/>
    <x v="131"/>
    <x v="186"/>
    <x v="1"/>
  </r>
  <r>
    <x v="0"/>
    <x v="12"/>
    <x v="12"/>
    <x v="3"/>
    <x v="3"/>
    <x v="3"/>
    <x v="12"/>
    <x v="143"/>
    <x v="197"/>
    <x v="129"/>
    <x v="207"/>
    <x v="65"/>
    <x v="63"/>
    <x v="1"/>
  </r>
  <r>
    <x v="0"/>
    <x v="12"/>
    <x v="12"/>
    <x v="13"/>
    <x v="13"/>
    <x v="13"/>
    <x v="13"/>
    <x v="157"/>
    <x v="198"/>
    <x v="19"/>
    <x v="208"/>
    <x v="57"/>
    <x v="162"/>
    <x v="1"/>
  </r>
  <r>
    <x v="0"/>
    <x v="12"/>
    <x v="12"/>
    <x v="14"/>
    <x v="14"/>
    <x v="14"/>
    <x v="14"/>
    <x v="175"/>
    <x v="199"/>
    <x v="119"/>
    <x v="205"/>
    <x v="122"/>
    <x v="187"/>
    <x v="1"/>
  </r>
  <r>
    <x v="0"/>
    <x v="12"/>
    <x v="12"/>
    <x v="15"/>
    <x v="15"/>
    <x v="15"/>
    <x v="15"/>
    <x v="176"/>
    <x v="200"/>
    <x v="94"/>
    <x v="209"/>
    <x v="123"/>
    <x v="185"/>
    <x v="1"/>
  </r>
  <r>
    <x v="0"/>
    <x v="12"/>
    <x v="12"/>
    <x v="23"/>
    <x v="23"/>
    <x v="23"/>
    <x v="15"/>
    <x v="176"/>
    <x v="200"/>
    <x v="107"/>
    <x v="210"/>
    <x v="100"/>
    <x v="188"/>
    <x v="1"/>
  </r>
  <r>
    <x v="0"/>
    <x v="12"/>
    <x v="12"/>
    <x v="18"/>
    <x v="18"/>
    <x v="18"/>
    <x v="17"/>
    <x v="162"/>
    <x v="201"/>
    <x v="107"/>
    <x v="210"/>
    <x v="117"/>
    <x v="189"/>
    <x v="1"/>
  </r>
  <r>
    <x v="0"/>
    <x v="12"/>
    <x v="12"/>
    <x v="16"/>
    <x v="16"/>
    <x v="16"/>
    <x v="18"/>
    <x v="177"/>
    <x v="202"/>
    <x v="130"/>
    <x v="211"/>
    <x v="123"/>
    <x v="185"/>
    <x v="1"/>
  </r>
  <r>
    <x v="0"/>
    <x v="12"/>
    <x v="12"/>
    <x v="21"/>
    <x v="21"/>
    <x v="21"/>
    <x v="18"/>
    <x v="177"/>
    <x v="202"/>
    <x v="130"/>
    <x v="211"/>
    <x v="123"/>
    <x v="185"/>
    <x v="1"/>
  </r>
  <r>
    <x v="0"/>
    <x v="13"/>
    <x v="13"/>
    <x v="0"/>
    <x v="0"/>
    <x v="0"/>
    <x v="0"/>
    <x v="155"/>
    <x v="203"/>
    <x v="128"/>
    <x v="212"/>
    <x v="123"/>
    <x v="190"/>
    <x v="1"/>
  </r>
  <r>
    <x v="0"/>
    <x v="13"/>
    <x v="13"/>
    <x v="1"/>
    <x v="1"/>
    <x v="1"/>
    <x v="1"/>
    <x v="85"/>
    <x v="204"/>
    <x v="133"/>
    <x v="213"/>
    <x v="88"/>
    <x v="96"/>
    <x v="1"/>
  </r>
  <r>
    <x v="0"/>
    <x v="13"/>
    <x v="13"/>
    <x v="6"/>
    <x v="6"/>
    <x v="6"/>
    <x v="2"/>
    <x v="138"/>
    <x v="205"/>
    <x v="134"/>
    <x v="214"/>
    <x v="90"/>
    <x v="191"/>
    <x v="0"/>
  </r>
  <r>
    <x v="0"/>
    <x v="13"/>
    <x v="13"/>
    <x v="4"/>
    <x v="4"/>
    <x v="4"/>
    <x v="3"/>
    <x v="74"/>
    <x v="206"/>
    <x v="66"/>
    <x v="215"/>
    <x v="116"/>
    <x v="192"/>
    <x v="1"/>
  </r>
  <r>
    <x v="0"/>
    <x v="13"/>
    <x v="13"/>
    <x v="2"/>
    <x v="2"/>
    <x v="2"/>
    <x v="4"/>
    <x v="59"/>
    <x v="4"/>
    <x v="93"/>
    <x v="216"/>
    <x v="93"/>
    <x v="193"/>
    <x v="1"/>
  </r>
  <r>
    <x v="0"/>
    <x v="13"/>
    <x v="13"/>
    <x v="5"/>
    <x v="5"/>
    <x v="5"/>
    <x v="5"/>
    <x v="156"/>
    <x v="207"/>
    <x v="114"/>
    <x v="217"/>
    <x v="49"/>
    <x v="194"/>
    <x v="1"/>
  </r>
  <r>
    <x v="0"/>
    <x v="13"/>
    <x v="13"/>
    <x v="9"/>
    <x v="9"/>
    <x v="9"/>
    <x v="6"/>
    <x v="178"/>
    <x v="208"/>
    <x v="37"/>
    <x v="218"/>
    <x v="92"/>
    <x v="195"/>
    <x v="1"/>
  </r>
  <r>
    <x v="0"/>
    <x v="13"/>
    <x v="13"/>
    <x v="7"/>
    <x v="7"/>
    <x v="7"/>
    <x v="7"/>
    <x v="173"/>
    <x v="209"/>
    <x v="91"/>
    <x v="219"/>
    <x v="90"/>
    <x v="191"/>
    <x v="1"/>
  </r>
  <r>
    <x v="0"/>
    <x v="13"/>
    <x v="13"/>
    <x v="8"/>
    <x v="8"/>
    <x v="8"/>
    <x v="8"/>
    <x v="179"/>
    <x v="210"/>
    <x v="65"/>
    <x v="202"/>
    <x v="123"/>
    <x v="190"/>
    <x v="1"/>
  </r>
  <r>
    <x v="0"/>
    <x v="13"/>
    <x v="13"/>
    <x v="15"/>
    <x v="15"/>
    <x v="15"/>
    <x v="9"/>
    <x v="154"/>
    <x v="112"/>
    <x v="90"/>
    <x v="220"/>
    <x v="65"/>
    <x v="39"/>
    <x v="1"/>
  </r>
  <r>
    <x v="0"/>
    <x v="13"/>
    <x v="13"/>
    <x v="3"/>
    <x v="3"/>
    <x v="3"/>
    <x v="9"/>
    <x v="154"/>
    <x v="112"/>
    <x v="38"/>
    <x v="221"/>
    <x v="132"/>
    <x v="196"/>
    <x v="1"/>
  </r>
  <r>
    <x v="0"/>
    <x v="13"/>
    <x v="13"/>
    <x v="12"/>
    <x v="12"/>
    <x v="12"/>
    <x v="11"/>
    <x v="157"/>
    <x v="211"/>
    <x v="129"/>
    <x v="222"/>
    <x v="124"/>
    <x v="197"/>
    <x v="1"/>
  </r>
  <r>
    <x v="0"/>
    <x v="13"/>
    <x v="13"/>
    <x v="10"/>
    <x v="10"/>
    <x v="10"/>
    <x v="11"/>
    <x v="157"/>
    <x v="211"/>
    <x v="119"/>
    <x v="78"/>
    <x v="131"/>
    <x v="198"/>
    <x v="1"/>
  </r>
  <r>
    <x v="0"/>
    <x v="13"/>
    <x v="13"/>
    <x v="13"/>
    <x v="13"/>
    <x v="13"/>
    <x v="13"/>
    <x v="175"/>
    <x v="212"/>
    <x v="38"/>
    <x v="221"/>
    <x v="124"/>
    <x v="197"/>
    <x v="1"/>
  </r>
  <r>
    <x v="0"/>
    <x v="13"/>
    <x v="13"/>
    <x v="11"/>
    <x v="11"/>
    <x v="11"/>
    <x v="14"/>
    <x v="176"/>
    <x v="143"/>
    <x v="129"/>
    <x v="222"/>
    <x v="125"/>
    <x v="199"/>
    <x v="1"/>
  </r>
  <r>
    <x v="0"/>
    <x v="13"/>
    <x v="13"/>
    <x v="14"/>
    <x v="14"/>
    <x v="14"/>
    <x v="15"/>
    <x v="180"/>
    <x v="213"/>
    <x v="33"/>
    <x v="223"/>
    <x v="125"/>
    <x v="199"/>
    <x v="1"/>
  </r>
  <r>
    <x v="0"/>
    <x v="13"/>
    <x v="13"/>
    <x v="23"/>
    <x v="23"/>
    <x v="23"/>
    <x v="16"/>
    <x v="160"/>
    <x v="214"/>
    <x v="19"/>
    <x v="71"/>
    <x v="124"/>
    <x v="197"/>
    <x v="1"/>
  </r>
  <r>
    <x v="0"/>
    <x v="13"/>
    <x v="13"/>
    <x v="21"/>
    <x v="21"/>
    <x v="21"/>
    <x v="16"/>
    <x v="160"/>
    <x v="214"/>
    <x v="92"/>
    <x v="224"/>
    <x v="123"/>
    <x v="190"/>
    <x v="1"/>
  </r>
  <r>
    <x v="0"/>
    <x v="13"/>
    <x v="13"/>
    <x v="19"/>
    <x v="19"/>
    <x v="19"/>
    <x v="16"/>
    <x v="160"/>
    <x v="214"/>
    <x v="67"/>
    <x v="72"/>
    <x v="88"/>
    <x v="96"/>
    <x v="1"/>
  </r>
  <r>
    <x v="0"/>
    <x v="13"/>
    <x v="13"/>
    <x v="16"/>
    <x v="16"/>
    <x v="16"/>
    <x v="19"/>
    <x v="161"/>
    <x v="215"/>
    <x v="107"/>
    <x v="225"/>
    <x v="88"/>
    <x v="96"/>
    <x v="1"/>
  </r>
  <r>
    <x v="0"/>
    <x v="14"/>
    <x v="14"/>
    <x v="0"/>
    <x v="0"/>
    <x v="0"/>
    <x v="0"/>
    <x v="125"/>
    <x v="216"/>
    <x v="135"/>
    <x v="226"/>
    <x v="70"/>
    <x v="200"/>
    <x v="1"/>
  </r>
  <r>
    <x v="0"/>
    <x v="14"/>
    <x v="14"/>
    <x v="3"/>
    <x v="3"/>
    <x v="3"/>
    <x v="1"/>
    <x v="94"/>
    <x v="217"/>
    <x v="78"/>
    <x v="227"/>
    <x v="72"/>
    <x v="201"/>
    <x v="1"/>
  </r>
  <r>
    <x v="0"/>
    <x v="14"/>
    <x v="14"/>
    <x v="4"/>
    <x v="4"/>
    <x v="4"/>
    <x v="2"/>
    <x v="82"/>
    <x v="218"/>
    <x v="136"/>
    <x v="228"/>
    <x v="133"/>
    <x v="202"/>
    <x v="1"/>
  </r>
  <r>
    <x v="0"/>
    <x v="14"/>
    <x v="14"/>
    <x v="1"/>
    <x v="1"/>
    <x v="1"/>
    <x v="3"/>
    <x v="83"/>
    <x v="148"/>
    <x v="132"/>
    <x v="229"/>
    <x v="70"/>
    <x v="200"/>
    <x v="1"/>
  </r>
  <r>
    <x v="0"/>
    <x v="14"/>
    <x v="14"/>
    <x v="2"/>
    <x v="2"/>
    <x v="2"/>
    <x v="4"/>
    <x v="135"/>
    <x v="219"/>
    <x v="48"/>
    <x v="230"/>
    <x v="63"/>
    <x v="203"/>
    <x v="1"/>
  </r>
  <r>
    <x v="0"/>
    <x v="14"/>
    <x v="14"/>
    <x v="8"/>
    <x v="8"/>
    <x v="8"/>
    <x v="5"/>
    <x v="109"/>
    <x v="220"/>
    <x v="50"/>
    <x v="231"/>
    <x v="92"/>
    <x v="31"/>
    <x v="1"/>
  </r>
  <r>
    <x v="0"/>
    <x v="14"/>
    <x v="14"/>
    <x v="5"/>
    <x v="5"/>
    <x v="5"/>
    <x v="6"/>
    <x v="172"/>
    <x v="221"/>
    <x v="87"/>
    <x v="232"/>
    <x v="114"/>
    <x v="204"/>
    <x v="1"/>
  </r>
  <r>
    <x v="0"/>
    <x v="14"/>
    <x v="14"/>
    <x v="6"/>
    <x v="6"/>
    <x v="6"/>
    <x v="7"/>
    <x v="58"/>
    <x v="222"/>
    <x v="87"/>
    <x v="232"/>
    <x v="70"/>
    <x v="200"/>
    <x v="2"/>
  </r>
  <r>
    <x v="0"/>
    <x v="14"/>
    <x v="14"/>
    <x v="10"/>
    <x v="10"/>
    <x v="10"/>
    <x v="8"/>
    <x v="150"/>
    <x v="223"/>
    <x v="134"/>
    <x v="233"/>
    <x v="125"/>
    <x v="205"/>
    <x v="1"/>
  </r>
  <r>
    <x v="0"/>
    <x v="14"/>
    <x v="14"/>
    <x v="7"/>
    <x v="7"/>
    <x v="7"/>
    <x v="9"/>
    <x v="100"/>
    <x v="224"/>
    <x v="38"/>
    <x v="24"/>
    <x v="77"/>
    <x v="206"/>
    <x v="1"/>
  </r>
  <r>
    <x v="0"/>
    <x v="14"/>
    <x v="14"/>
    <x v="9"/>
    <x v="9"/>
    <x v="9"/>
    <x v="10"/>
    <x v="114"/>
    <x v="225"/>
    <x v="65"/>
    <x v="222"/>
    <x v="130"/>
    <x v="207"/>
    <x v="1"/>
  </r>
  <r>
    <x v="0"/>
    <x v="14"/>
    <x v="14"/>
    <x v="13"/>
    <x v="13"/>
    <x v="13"/>
    <x v="10"/>
    <x v="114"/>
    <x v="225"/>
    <x v="129"/>
    <x v="234"/>
    <x v="101"/>
    <x v="208"/>
    <x v="1"/>
  </r>
  <r>
    <x v="0"/>
    <x v="14"/>
    <x v="14"/>
    <x v="12"/>
    <x v="12"/>
    <x v="12"/>
    <x v="12"/>
    <x v="141"/>
    <x v="226"/>
    <x v="90"/>
    <x v="235"/>
    <x v="132"/>
    <x v="209"/>
    <x v="1"/>
  </r>
  <r>
    <x v="0"/>
    <x v="14"/>
    <x v="14"/>
    <x v="18"/>
    <x v="18"/>
    <x v="18"/>
    <x v="13"/>
    <x v="142"/>
    <x v="227"/>
    <x v="107"/>
    <x v="136"/>
    <x v="68"/>
    <x v="210"/>
    <x v="1"/>
  </r>
  <r>
    <x v="0"/>
    <x v="14"/>
    <x v="14"/>
    <x v="11"/>
    <x v="11"/>
    <x v="11"/>
    <x v="13"/>
    <x v="142"/>
    <x v="227"/>
    <x v="80"/>
    <x v="236"/>
    <x v="65"/>
    <x v="211"/>
    <x v="1"/>
  </r>
  <r>
    <x v="0"/>
    <x v="14"/>
    <x v="14"/>
    <x v="16"/>
    <x v="16"/>
    <x v="16"/>
    <x v="15"/>
    <x v="154"/>
    <x v="228"/>
    <x v="92"/>
    <x v="105"/>
    <x v="118"/>
    <x v="148"/>
    <x v="1"/>
  </r>
  <r>
    <x v="0"/>
    <x v="14"/>
    <x v="14"/>
    <x v="21"/>
    <x v="21"/>
    <x v="21"/>
    <x v="16"/>
    <x v="175"/>
    <x v="37"/>
    <x v="94"/>
    <x v="237"/>
    <x v="117"/>
    <x v="212"/>
    <x v="1"/>
  </r>
  <r>
    <x v="0"/>
    <x v="14"/>
    <x v="14"/>
    <x v="23"/>
    <x v="23"/>
    <x v="23"/>
    <x v="17"/>
    <x v="158"/>
    <x v="89"/>
    <x v="92"/>
    <x v="105"/>
    <x v="88"/>
    <x v="213"/>
    <x v="1"/>
  </r>
  <r>
    <x v="0"/>
    <x v="14"/>
    <x v="14"/>
    <x v="19"/>
    <x v="19"/>
    <x v="19"/>
    <x v="18"/>
    <x v="176"/>
    <x v="229"/>
    <x v="107"/>
    <x v="136"/>
    <x v="124"/>
    <x v="149"/>
    <x v="1"/>
  </r>
  <r>
    <x v="0"/>
    <x v="14"/>
    <x v="14"/>
    <x v="14"/>
    <x v="14"/>
    <x v="14"/>
    <x v="18"/>
    <x v="176"/>
    <x v="229"/>
    <x v="129"/>
    <x v="234"/>
    <x v="125"/>
    <x v="205"/>
    <x v="1"/>
  </r>
  <r>
    <x v="0"/>
    <x v="15"/>
    <x v="15"/>
    <x v="0"/>
    <x v="0"/>
    <x v="0"/>
    <x v="0"/>
    <x v="172"/>
    <x v="105"/>
    <x v="105"/>
    <x v="238"/>
    <x v="117"/>
    <x v="214"/>
    <x v="1"/>
  </r>
  <r>
    <x v="0"/>
    <x v="15"/>
    <x v="15"/>
    <x v="4"/>
    <x v="4"/>
    <x v="4"/>
    <x v="1"/>
    <x v="138"/>
    <x v="230"/>
    <x v="33"/>
    <x v="239"/>
    <x v="63"/>
    <x v="215"/>
    <x v="1"/>
  </r>
  <r>
    <x v="0"/>
    <x v="15"/>
    <x v="15"/>
    <x v="3"/>
    <x v="3"/>
    <x v="3"/>
    <x v="2"/>
    <x v="181"/>
    <x v="231"/>
    <x v="118"/>
    <x v="240"/>
    <x v="111"/>
    <x v="216"/>
    <x v="1"/>
  </r>
  <r>
    <x v="0"/>
    <x v="15"/>
    <x v="15"/>
    <x v="5"/>
    <x v="5"/>
    <x v="5"/>
    <x v="3"/>
    <x v="139"/>
    <x v="232"/>
    <x v="137"/>
    <x v="241"/>
    <x v="119"/>
    <x v="217"/>
    <x v="1"/>
  </r>
  <r>
    <x v="0"/>
    <x v="15"/>
    <x v="15"/>
    <x v="2"/>
    <x v="2"/>
    <x v="2"/>
    <x v="4"/>
    <x v="156"/>
    <x v="233"/>
    <x v="35"/>
    <x v="242"/>
    <x v="101"/>
    <x v="218"/>
    <x v="1"/>
  </r>
  <r>
    <x v="0"/>
    <x v="15"/>
    <x v="15"/>
    <x v="1"/>
    <x v="1"/>
    <x v="1"/>
    <x v="4"/>
    <x v="156"/>
    <x v="233"/>
    <x v="48"/>
    <x v="243"/>
    <x v="124"/>
    <x v="219"/>
    <x v="1"/>
  </r>
  <r>
    <x v="0"/>
    <x v="15"/>
    <x v="15"/>
    <x v="7"/>
    <x v="7"/>
    <x v="7"/>
    <x v="6"/>
    <x v="117"/>
    <x v="234"/>
    <x v="19"/>
    <x v="244"/>
    <x v="130"/>
    <x v="220"/>
    <x v="1"/>
  </r>
  <r>
    <x v="0"/>
    <x v="15"/>
    <x v="15"/>
    <x v="8"/>
    <x v="8"/>
    <x v="8"/>
    <x v="7"/>
    <x v="141"/>
    <x v="235"/>
    <x v="80"/>
    <x v="245"/>
    <x v="117"/>
    <x v="214"/>
    <x v="1"/>
  </r>
  <r>
    <x v="0"/>
    <x v="15"/>
    <x v="15"/>
    <x v="6"/>
    <x v="6"/>
    <x v="6"/>
    <x v="8"/>
    <x v="142"/>
    <x v="96"/>
    <x v="80"/>
    <x v="245"/>
    <x v="65"/>
    <x v="148"/>
    <x v="1"/>
  </r>
  <r>
    <x v="0"/>
    <x v="15"/>
    <x v="15"/>
    <x v="9"/>
    <x v="9"/>
    <x v="9"/>
    <x v="9"/>
    <x v="179"/>
    <x v="236"/>
    <x v="91"/>
    <x v="246"/>
    <x v="65"/>
    <x v="148"/>
    <x v="1"/>
  </r>
  <r>
    <x v="0"/>
    <x v="15"/>
    <x v="15"/>
    <x v="10"/>
    <x v="10"/>
    <x v="10"/>
    <x v="10"/>
    <x v="143"/>
    <x v="237"/>
    <x v="37"/>
    <x v="147"/>
    <x v="131"/>
    <x v="221"/>
    <x v="1"/>
  </r>
  <r>
    <x v="0"/>
    <x v="15"/>
    <x v="15"/>
    <x v="17"/>
    <x v="17"/>
    <x v="17"/>
    <x v="11"/>
    <x v="160"/>
    <x v="238"/>
    <x v="107"/>
    <x v="37"/>
    <x v="132"/>
    <x v="222"/>
    <x v="1"/>
  </r>
  <r>
    <x v="0"/>
    <x v="15"/>
    <x v="15"/>
    <x v="13"/>
    <x v="13"/>
    <x v="13"/>
    <x v="11"/>
    <x v="160"/>
    <x v="238"/>
    <x v="51"/>
    <x v="247"/>
    <x v="98"/>
    <x v="223"/>
    <x v="1"/>
  </r>
  <r>
    <x v="0"/>
    <x v="15"/>
    <x v="15"/>
    <x v="14"/>
    <x v="14"/>
    <x v="14"/>
    <x v="13"/>
    <x v="162"/>
    <x v="228"/>
    <x v="19"/>
    <x v="244"/>
    <x v="98"/>
    <x v="223"/>
    <x v="1"/>
  </r>
  <r>
    <x v="0"/>
    <x v="15"/>
    <x v="15"/>
    <x v="32"/>
    <x v="32"/>
    <x v="32"/>
    <x v="14"/>
    <x v="182"/>
    <x v="103"/>
    <x v="130"/>
    <x v="248"/>
    <x v="124"/>
    <x v="219"/>
    <x v="1"/>
  </r>
  <r>
    <x v="0"/>
    <x v="15"/>
    <x v="15"/>
    <x v="11"/>
    <x v="11"/>
    <x v="11"/>
    <x v="14"/>
    <x v="182"/>
    <x v="103"/>
    <x v="19"/>
    <x v="244"/>
    <x v="102"/>
    <x v="149"/>
    <x v="1"/>
  </r>
  <r>
    <x v="0"/>
    <x v="15"/>
    <x v="15"/>
    <x v="28"/>
    <x v="28"/>
    <x v="28"/>
    <x v="16"/>
    <x v="177"/>
    <x v="89"/>
    <x v="117"/>
    <x v="249"/>
    <x v="98"/>
    <x v="223"/>
    <x v="1"/>
  </r>
  <r>
    <x v="0"/>
    <x v="15"/>
    <x v="15"/>
    <x v="16"/>
    <x v="16"/>
    <x v="16"/>
    <x v="16"/>
    <x v="177"/>
    <x v="89"/>
    <x v="130"/>
    <x v="248"/>
    <x v="123"/>
    <x v="224"/>
    <x v="1"/>
  </r>
  <r>
    <x v="0"/>
    <x v="15"/>
    <x v="15"/>
    <x v="15"/>
    <x v="15"/>
    <x v="15"/>
    <x v="18"/>
    <x v="183"/>
    <x v="229"/>
    <x v="67"/>
    <x v="72"/>
    <x v="124"/>
    <x v="219"/>
    <x v="1"/>
  </r>
  <r>
    <x v="0"/>
    <x v="15"/>
    <x v="15"/>
    <x v="23"/>
    <x v="23"/>
    <x v="23"/>
    <x v="18"/>
    <x v="183"/>
    <x v="229"/>
    <x v="107"/>
    <x v="37"/>
    <x v="123"/>
    <x v="224"/>
    <x v="1"/>
  </r>
  <r>
    <x v="0"/>
    <x v="15"/>
    <x v="15"/>
    <x v="33"/>
    <x v="33"/>
    <x v="33"/>
    <x v="18"/>
    <x v="183"/>
    <x v="229"/>
    <x v="67"/>
    <x v="72"/>
    <x v="124"/>
    <x v="219"/>
    <x v="1"/>
  </r>
  <r>
    <x v="0"/>
    <x v="15"/>
    <x v="15"/>
    <x v="29"/>
    <x v="29"/>
    <x v="29"/>
    <x v="18"/>
    <x v="183"/>
    <x v="229"/>
    <x v="107"/>
    <x v="37"/>
    <x v="98"/>
    <x v="223"/>
    <x v="1"/>
  </r>
  <r>
    <x v="0"/>
    <x v="16"/>
    <x v="16"/>
    <x v="34"/>
    <x v="34"/>
    <x v="34"/>
    <x v="0"/>
    <x v="184"/>
    <x v="239"/>
    <x v="138"/>
    <x v="250"/>
    <x v="90"/>
    <x v="225"/>
    <x v="1"/>
  </r>
  <r>
    <x v="0"/>
    <x v="16"/>
    <x v="16"/>
    <x v="2"/>
    <x v="2"/>
    <x v="2"/>
    <x v="1"/>
    <x v="72"/>
    <x v="240"/>
    <x v="44"/>
    <x v="251"/>
    <x v="101"/>
    <x v="226"/>
    <x v="1"/>
  </r>
  <r>
    <x v="0"/>
    <x v="16"/>
    <x v="16"/>
    <x v="0"/>
    <x v="0"/>
    <x v="0"/>
    <x v="2"/>
    <x v="87"/>
    <x v="241"/>
    <x v="60"/>
    <x v="252"/>
    <x v="98"/>
    <x v="227"/>
    <x v="1"/>
  </r>
  <r>
    <x v="0"/>
    <x v="16"/>
    <x v="16"/>
    <x v="1"/>
    <x v="1"/>
    <x v="1"/>
    <x v="3"/>
    <x v="58"/>
    <x v="242"/>
    <x v="111"/>
    <x v="253"/>
    <x v="131"/>
    <x v="228"/>
    <x v="1"/>
  </r>
  <r>
    <x v="0"/>
    <x v="16"/>
    <x v="16"/>
    <x v="4"/>
    <x v="4"/>
    <x v="4"/>
    <x v="4"/>
    <x v="99"/>
    <x v="243"/>
    <x v="95"/>
    <x v="254"/>
    <x v="119"/>
    <x v="229"/>
    <x v="1"/>
  </r>
  <r>
    <x v="0"/>
    <x v="16"/>
    <x v="16"/>
    <x v="6"/>
    <x v="6"/>
    <x v="6"/>
    <x v="5"/>
    <x v="178"/>
    <x v="244"/>
    <x v="104"/>
    <x v="255"/>
    <x v="124"/>
    <x v="230"/>
    <x v="1"/>
  </r>
  <r>
    <x v="0"/>
    <x v="16"/>
    <x v="16"/>
    <x v="5"/>
    <x v="5"/>
    <x v="5"/>
    <x v="6"/>
    <x v="115"/>
    <x v="245"/>
    <x v="65"/>
    <x v="11"/>
    <x v="49"/>
    <x v="231"/>
    <x v="1"/>
  </r>
  <r>
    <x v="0"/>
    <x v="16"/>
    <x v="16"/>
    <x v="8"/>
    <x v="8"/>
    <x v="8"/>
    <x v="7"/>
    <x v="175"/>
    <x v="246"/>
    <x v="51"/>
    <x v="256"/>
    <x v="117"/>
    <x v="232"/>
    <x v="1"/>
  </r>
  <r>
    <x v="0"/>
    <x v="16"/>
    <x v="16"/>
    <x v="9"/>
    <x v="9"/>
    <x v="9"/>
    <x v="8"/>
    <x v="158"/>
    <x v="247"/>
    <x v="80"/>
    <x v="257"/>
    <x v="131"/>
    <x v="228"/>
    <x v="1"/>
  </r>
  <r>
    <x v="0"/>
    <x v="16"/>
    <x v="16"/>
    <x v="14"/>
    <x v="14"/>
    <x v="14"/>
    <x v="8"/>
    <x v="158"/>
    <x v="247"/>
    <x v="91"/>
    <x v="258"/>
    <x v="125"/>
    <x v="233"/>
    <x v="1"/>
  </r>
  <r>
    <x v="0"/>
    <x v="16"/>
    <x v="16"/>
    <x v="12"/>
    <x v="12"/>
    <x v="12"/>
    <x v="10"/>
    <x v="159"/>
    <x v="248"/>
    <x v="94"/>
    <x v="124"/>
    <x v="124"/>
    <x v="230"/>
    <x v="1"/>
  </r>
  <r>
    <x v="0"/>
    <x v="16"/>
    <x v="16"/>
    <x v="7"/>
    <x v="7"/>
    <x v="7"/>
    <x v="11"/>
    <x v="176"/>
    <x v="115"/>
    <x v="92"/>
    <x v="259"/>
    <x v="65"/>
    <x v="234"/>
    <x v="1"/>
  </r>
  <r>
    <x v="0"/>
    <x v="16"/>
    <x v="16"/>
    <x v="3"/>
    <x v="3"/>
    <x v="3"/>
    <x v="11"/>
    <x v="176"/>
    <x v="115"/>
    <x v="33"/>
    <x v="260"/>
    <x v="102"/>
    <x v="235"/>
    <x v="1"/>
  </r>
  <r>
    <x v="0"/>
    <x v="16"/>
    <x v="16"/>
    <x v="10"/>
    <x v="10"/>
    <x v="10"/>
    <x v="11"/>
    <x v="176"/>
    <x v="115"/>
    <x v="91"/>
    <x v="258"/>
    <x v="122"/>
    <x v="236"/>
    <x v="1"/>
  </r>
  <r>
    <x v="0"/>
    <x v="16"/>
    <x v="16"/>
    <x v="11"/>
    <x v="11"/>
    <x v="11"/>
    <x v="14"/>
    <x v="161"/>
    <x v="249"/>
    <x v="94"/>
    <x v="124"/>
    <x v="125"/>
    <x v="233"/>
    <x v="1"/>
  </r>
  <r>
    <x v="0"/>
    <x v="16"/>
    <x v="16"/>
    <x v="23"/>
    <x v="23"/>
    <x v="23"/>
    <x v="15"/>
    <x v="182"/>
    <x v="19"/>
    <x v="67"/>
    <x v="72"/>
    <x v="117"/>
    <x v="232"/>
    <x v="1"/>
  </r>
  <r>
    <x v="0"/>
    <x v="16"/>
    <x v="16"/>
    <x v="15"/>
    <x v="15"/>
    <x v="15"/>
    <x v="16"/>
    <x v="183"/>
    <x v="250"/>
    <x v="19"/>
    <x v="26"/>
    <x v="131"/>
    <x v="228"/>
    <x v="1"/>
  </r>
  <r>
    <x v="0"/>
    <x v="16"/>
    <x v="16"/>
    <x v="35"/>
    <x v="35"/>
    <x v="35"/>
    <x v="16"/>
    <x v="183"/>
    <x v="250"/>
    <x v="130"/>
    <x v="261"/>
    <x v="98"/>
    <x v="227"/>
    <x v="1"/>
  </r>
  <r>
    <x v="0"/>
    <x v="16"/>
    <x v="16"/>
    <x v="20"/>
    <x v="20"/>
    <x v="20"/>
    <x v="16"/>
    <x v="183"/>
    <x v="250"/>
    <x v="130"/>
    <x v="261"/>
    <x v="98"/>
    <x v="227"/>
    <x v="1"/>
  </r>
  <r>
    <x v="0"/>
    <x v="16"/>
    <x v="16"/>
    <x v="13"/>
    <x v="13"/>
    <x v="13"/>
    <x v="16"/>
    <x v="183"/>
    <x v="250"/>
    <x v="117"/>
    <x v="108"/>
    <x v="102"/>
    <x v="235"/>
    <x v="1"/>
  </r>
  <r>
    <x v="0"/>
    <x v="17"/>
    <x v="17"/>
    <x v="2"/>
    <x v="2"/>
    <x v="2"/>
    <x v="0"/>
    <x v="113"/>
    <x v="251"/>
    <x v="66"/>
    <x v="262"/>
    <x v="57"/>
    <x v="237"/>
    <x v="1"/>
  </r>
  <r>
    <x v="0"/>
    <x v="17"/>
    <x v="17"/>
    <x v="0"/>
    <x v="0"/>
    <x v="0"/>
    <x v="1"/>
    <x v="178"/>
    <x v="252"/>
    <x v="93"/>
    <x v="263"/>
    <x v="131"/>
    <x v="178"/>
    <x v="1"/>
  </r>
  <r>
    <x v="0"/>
    <x v="17"/>
    <x v="17"/>
    <x v="1"/>
    <x v="1"/>
    <x v="1"/>
    <x v="2"/>
    <x v="173"/>
    <x v="253"/>
    <x v="82"/>
    <x v="264"/>
    <x v="98"/>
    <x v="238"/>
    <x v="1"/>
  </r>
  <r>
    <x v="0"/>
    <x v="17"/>
    <x v="17"/>
    <x v="4"/>
    <x v="4"/>
    <x v="4"/>
    <x v="3"/>
    <x v="185"/>
    <x v="254"/>
    <x v="94"/>
    <x v="65"/>
    <x v="70"/>
    <x v="239"/>
    <x v="1"/>
  </r>
  <r>
    <x v="0"/>
    <x v="17"/>
    <x v="17"/>
    <x v="6"/>
    <x v="6"/>
    <x v="6"/>
    <x v="4"/>
    <x v="174"/>
    <x v="255"/>
    <x v="108"/>
    <x v="265"/>
    <x v="98"/>
    <x v="238"/>
    <x v="1"/>
  </r>
  <r>
    <x v="0"/>
    <x v="17"/>
    <x v="17"/>
    <x v="9"/>
    <x v="9"/>
    <x v="9"/>
    <x v="5"/>
    <x v="157"/>
    <x v="256"/>
    <x v="129"/>
    <x v="166"/>
    <x v="124"/>
    <x v="240"/>
    <x v="1"/>
  </r>
  <r>
    <x v="0"/>
    <x v="17"/>
    <x v="17"/>
    <x v="5"/>
    <x v="5"/>
    <x v="5"/>
    <x v="6"/>
    <x v="175"/>
    <x v="257"/>
    <x v="38"/>
    <x v="266"/>
    <x v="65"/>
    <x v="144"/>
    <x v="1"/>
  </r>
  <r>
    <x v="0"/>
    <x v="17"/>
    <x v="17"/>
    <x v="34"/>
    <x v="34"/>
    <x v="34"/>
    <x v="7"/>
    <x v="159"/>
    <x v="258"/>
    <x v="65"/>
    <x v="267"/>
    <x v="134"/>
    <x v="241"/>
    <x v="1"/>
  </r>
  <r>
    <x v="0"/>
    <x v="17"/>
    <x v="17"/>
    <x v="27"/>
    <x v="27"/>
    <x v="27"/>
    <x v="8"/>
    <x v="162"/>
    <x v="130"/>
    <x v="92"/>
    <x v="268"/>
    <x v="102"/>
    <x v="152"/>
    <x v="1"/>
  </r>
  <r>
    <x v="0"/>
    <x v="17"/>
    <x v="17"/>
    <x v="12"/>
    <x v="12"/>
    <x v="12"/>
    <x v="9"/>
    <x v="182"/>
    <x v="259"/>
    <x v="94"/>
    <x v="65"/>
    <x v="122"/>
    <x v="242"/>
    <x v="1"/>
  </r>
  <r>
    <x v="0"/>
    <x v="17"/>
    <x v="17"/>
    <x v="3"/>
    <x v="3"/>
    <x v="3"/>
    <x v="9"/>
    <x v="182"/>
    <x v="259"/>
    <x v="123"/>
    <x v="269"/>
    <x v="98"/>
    <x v="238"/>
    <x v="1"/>
  </r>
  <r>
    <x v="0"/>
    <x v="17"/>
    <x v="17"/>
    <x v="13"/>
    <x v="13"/>
    <x v="13"/>
    <x v="11"/>
    <x v="177"/>
    <x v="34"/>
    <x v="123"/>
    <x v="269"/>
    <x v="102"/>
    <x v="152"/>
    <x v="1"/>
  </r>
  <r>
    <x v="0"/>
    <x v="17"/>
    <x v="17"/>
    <x v="10"/>
    <x v="10"/>
    <x v="10"/>
    <x v="11"/>
    <x v="177"/>
    <x v="34"/>
    <x v="51"/>
    <x v="270"/>
    <x v="122"/>
    <x v="242"/>
    <x v="1"/>
  </r>
  <r>
    <x v="0"/>
    <x v="17"/>
    <x v="17"/>
    <x v="7"/>
    <x v="7"/>
    <x v="7"/>
    <x v="13"/>
    <x v="183"/>
    <x v="260"/>
    <x v="130"/>
    <x v="271"/>
    <x v="98"/>
    <x v="238"/>
    <x v="1"/>
  </r>
  <r>
    <x v="0"/>
    <x v="17"/>
    <x v="17"/>
    <x v="11"/>
    <x v="11"/>
    <x v="11"/>
    <x v="13"/>
    <x v="183"/>
    <x v="260"/>
    <x v="51"/>
    <x v="270"/>
    <x v="134"/>
    <x v="241"/>
    <x v="1"/>
  </r>
  <r>
    <x v="0"/>
    <x v="17"/>
    <x v="17"/>
    <x v="14"/>
    <x v="14"/>
    <x v="14"/>
    <x v="13"/>
    <x v="183"/>
    <x v="260"/>
    <x v="19"/>
    <x v="272"/>
    <x v="131"/>
    <x v="178"/>
    <x v="1"/>
  </r>
  <r>
    <x v="0"/>
    <x v="17"/>
    <x v="17"/>
    <x v="8"/>
    <x v="8"/>
    <x v="8"/>
    <x v="16"/>
    <x v="186"/>
    <x v="261"/>
    <x v="123"/>
    <x v="269"/>
    <x v="131"/>
    <x v="178"/>
    <x v="1"/>
  </r>
  <r>
    <x v="0"/>
    <x v="17"/>
    <x v="17"/>
    <x v="28"/>
    <x v="28"/>
    <x v="28"/>
    <x v="17"/>
    <x v="187"/>
    <x v="37"/>
    <x v="107"/>
    <x v="273"/>
    <x v="102"/>
    <x v="152"/>
    <x v="1"/>
  </r>
  <r>
    <x v="0"/>
    <x v="17"/>
    <x v="17"/>
    <x v="19"/>
    <x v="19"/>
    <x v="19"/>
    <x v="17"/>
    <x v="187"/>
    <x v="37"/>
    <x v="67"/>
    <x v="72"/>
    <x v="98"/>
    <x v="238"/>
    <x v="1"/>
  </r>
  <r>
    <x v="0"/>
    <x v="17"/>
    <x v="17"/>
    <x v="24"/>
    <x v="24"/>
    <x v="24"/>
    <x v="19"/>
    <x v="188"/>
    <x v="262"/>
    <x v="67"/>
    <x v="72"/>
    <x v="102"/>
    <x v="152"/>
    <x v="1"/>
  </r>
  <r>
    <x v="0"/>
    <x v="17"/>
    <x v="17"/>
    <x v="15"/>
    <x v="15"/>
    <x v="15"/>
    <x v="19"/>
    <x v="188"/>
    <x v="262"/>
    <x v="130"/>
    <x v="271"/>
    <x v="131"/>
    <x v="178"/>
    <x v="1"/>
  </r>
  <r>
    <x v="0"/>
    <x v="17"/>
    <x v="17"/>
    <x v="23"/>
    <x v="23"/>
    <x v="23"/>
    <x v="19"/>
    <x v="188"/>
    <x v="262"/>
    <x v="130"/>
    <x v="271"/>
    <x v="131"/>
    <x v="178"/>
    <x v="1"/>
  </r>
  <r>
    <x v="0"/>
    <x v="17"/>
    <x v="17"/>
    <x v="36"/>
    <x v="36"/>
    <x v="36"/>
    <x v="19"/>
    <x v="188"/>
    <x v="262"/>
    <x v="67"/>
    <x v="72"/>
    <x v="102"/>
    <x v="152"/>
    <x v="1"/>
  </r>
  <r>
    <x v="0"/>
    <x v="17"/>
    <x v="17"/>
    <x v="16"/>
    <x v="16"/>
    <x v="16"/>
    <x v="19"/>
    <x v="188"/>
    <x v="262"/>
    <x v="107"/>
    <x v="273"/>
    <x v="125"/>
    <x v="219"/>
    <x v="1"/>
  </r>
  <r>
    <x v="0"/>
    <x v="17"/>
    <x v="17"/>
    <x v="20"/>
    <x v="20"/>
    <x v="20"/>
    <x v="19"/>
    <x v="188"/>
    <x v="262"/>
    <x v="130"/>
    <x v="271"/>
    <x v="131"/>
    <x v="178"/>
    <x v="1"/>
  </r>
  <r>
    <x v="0"/>
    <x v="17"/>
    <x v="17"/>
    <x v="37"/>
    <x v="37"/>
    <x v="37"/>
    <x v="19"/>
    <x v="188"/>
    <x v="262"/>
    <x v="107"/>
    <x v="273"/>
    <x v="125"/>
    <x v="219"/>
    <x v="1"/>
  </r>
  <r>
    <x v="0"/>
    <x v="18"/>
    <x v="18"/>
    <x v="4"/>
    <x v="4"/>
    <x v="4"/>
    <x v="0"/>
    <x v="153"/>
    <x v="263"/>
    <x v="33"/>
    <x v="274"/>
    <x v="118"/>
    <x v="243"/>
    <x v="1"/>
  </r>
  <r>
    <x v="0"/>
    <x v="18"/>
    <x v="18"/>
    <x v="5"/>
    <x v="5"/>
    <x v="5"/>
    <x v="1"/>
    <x v="179"/>
    <x v="264"/>
    <x v="33"/>
    <x v="274"/>
    <x v="132"/>
    <x v="244"/>
    <x v="1"/>
  </r>
  <r>
    <x v="0"/>
    <x v="18"/>
    <x v="18"/>
    <x v="2"/>
    <x v="2"/>
    <x v="2"/>
    <x v="1"/>
    <x v="179"/>
    <x v="264"/>
    <x v="90"/>
    <x v="275"/>
    <x v="117"/>
    <x v="245"/>
    <x v="1"/>
  </r>
  <r>
    <x v="0"/>
    <x v="18"/>
    <x v="18"/>
    <x v="0"/>
    <x v="0"/>
    <x v="0"/>
    <x v="3"/>
    <x v="157"/>
    <x v="265"/>
    <x v="35"/>
    <x v="276"/>
    <x v="134"/>
    <x v="241"/>
    <x v="1"/>
  </r>
  <r>
    <x v="0"/>
    <x v="18"/>
    <x v="18"/>
    <x v="6"/>
    <x v="6"/>
    <x v="6"/>
    <x v="4"/>
    <x v="175"/>
    <x v="266"/>
    <x v="91"/>
    <x v="277"/>
    <x v="125"/>
    <x v="0"/>
    <x v="2"/>
  </r>
  <r>
    <x v="0"/>
    <x v="18"/>
    <x v="18"/>
    <x v="1"/>
    <x v="1"/>
    <x v="1"/>
    <x v="5"/>
    <x v="176"/>
    <x v="267"/>
    <x v="33"/>
    <x v="274"/>
    <x v="102"/>
    <x v="246"/>
    <x v="1"/>
  </r>
  <r>
    <x v="0"/>
    <x v="18"/>
    <x v="18"/>
    <x v="8"/>
    <x v="8"/>
    <x v="8"/>
    <x v="6"/>
    <x v="161"/>
    <x v="268"/>
    <x v="19"/>
    <x v="278"/>
    <x v="123"/>
    <x v="247"/>
    <x v="1"/>
  </r>
  <r>
    <x v="0"/>
    <x v="18"/>
    <x v="18"/>
    <x v="7"/>
    <x v="7"/>
    <x v="7"/>
    <x v="7"/>
    <x v="162"/>
    <x v="269"/>
    <x v="51"/>
    <x v="279"/>
    <x v="125"/>
    <x v="0"/>
    <x v="1"/>
  </r>
  <r>
    <x v="0"/>
    <x v="18"/>
    <x v="18"/>
    <x v="14"/>
    <x v="14"/>
    <x v="14"/>
    <x v="8"/>
    <x v="177"/>
    <x v="270"/>
    <x v="92"/>
    <x v="280"/>
    <x v="131"/>
    <x v="113"/>
    <x v="1"/>
  </r>
  <r>
    <x v="0"/>
    <x v="18"/>
    <x v="18"/>
    <x v="9"/>
    <x v="9"/>
    <x v="9"/>
    <x v="9"/>
    <x v="183"/>
    <x v="271"/>
    <x v="92"/>
    <x v="280"/>
    <x v="122"/>
    <x v="248"/>
    <x v="1"/>
  </r>
  <r>
    <x v="0"/>
    <x v="18"/>
    <x v="18"/>
    <x v="34"/>
    <x v="34"/>
    <x v="34"/>
    <x v="10"/>
    <x v="186"/>
    <x v="272"/>
    <x v="19"/>
    <x v="278"/>
    <x v="122"/>
    <x v="248"/>
    <x v="1"/>
  </r>
  <r>
    <x v="0"/>
    <x v="18"/>
    <x v="18"/>
    <x v="15"/>
    <x v="15"/>
    <x v="15"/>
    <x v="10"/>
    <x v="186"/>
    <x v="272"/>
    <x v="117"/>
    <x v="281"/>
    <x v="125"/>
    <x v="0"/>
    <x v="1"/>
  </r>
  <r>
    <x v="0"/>
    <x v="18"/>
    <x v="18"/>
    <x v="35"/>
    <x v="35"/>
    <x v="35"/>
    <x v="10"/>
    <x v="186"/>
    <x v="272"/>
    <x v="117"/>
    <x v="281"/>
    <x v="125"/>
    <x v="0"/>
    <x v="1"/>
  </r>
  <r>
    <x v="0"/>
    <x v="18"/>
    <x v="18"/>
    <x v="12"/>
    <x v="12"/>
    <x v="12"/>
    <x v="10"/>
    <x v="186"/>
    <x v="272"/>
    <x v="92"/>
    <x v="280"/>
    <x v="134"/>
    <x v="241"/>
    <x v="1"/>
  </r>
  <r>
    <x v="0"/>
    <x v="18"/>
    <x v="18"/>
    <x v="11"/>
    <x v="11"/>
    <x v="11"/>
    <x v="10"/>
    <x v="186"/>
    <x v="272"/>
    <x v="92"/>
    <x v="280"/>
    <x v="134"/>
    <x v="241"/>
    <x v="1"/>
  </r>
  <r>
    <x v="0"/>
    <x v="18"/>
    <x v="18"/>
    <x v="10"/>
    <x v="10"/>
    <x v="10"/>
    <x v="15"/>
    <x v="188"/>
    <x v="213"/>
    <x v="123"/>
    <x v="282"/>
    <x v="134"/>
    <x v="241"/>
    <x v="1"/>
  </r>
  <r>
    <x v="0"/>
    <x v="18"/>
    <x v="18"/>
    <x v="19"/>
    <x v="19"/>
    <x v="19"/>
    <x v="15"/>
    <x v="188"/>
    <x v="213"/>
    <x v="67"/>
    <x v="72"/>
    <x v="102"/>
    <x v="246"/>
    <x v="1"/>
  </r>
  <r>
    <x v="0"/>
    <x v="18"/>
    <x v="18"/>
    <x v="24"/>
    <x v="24"/>
    <x v="24"/>
    <x v="17"/>
    <x v="189"/>
    <x v="18"/>
    <x v="67"/>
    <x v="72"/>
    <x v="125"/>
    <x v="0"/>
    <x v="1"/>
  </r>
  <r>
    <x v="0"/>
    <x v="18"/>
    <x v="18"/>
    <x v="38"/>
    <x v="38"/>
    <x v="38"/>
    <x v="17"/>
    <x v="189"/>
    <x v="18"/>
    <x v="107"/>
    <x v="283"/>
    <x v="131"/>
    <x v="113"/>
    <x v="1"/>
  </r>
  <r>
    <x v="0"/>
    <x v="18"/>
    <x v="18"/>
    <x v="22"/>
    <x v="22"/>
    <x v="22"/>
    <x v="19"/>
    <x v="190"/>
    <x v="273"/>
    <x v="130"/>
    <x v="24"/>
    <x v="134"/>
    <x v="241"/>
    <x v="1"/>
  </r>
  <r>
    <x v="0"/>
    <x v="18"/>
    <x v="18"/>
    <x v="25"/>
    <x v="25"/>
    <x v="25"/>
    <x v="19"/>
    <x v="190"/>
    <x v="273"/>
    <x v="107"/>
    <x v="283"/>
    <x v="122"/>
    <x v="248"/>
    <x v="1"/>
  </r>
  <r>
    <x v="0"/>
    <x v="18"/>
    <x v="18"/>
    <x v="23"/>
    <x v="23"/>
    <x v="23"/>
    <x v="19"/>
    <x v="190"/>
    <x v="273"/>
    <x v="67"/>
    <x v="72"/>
    <x v="131"/>
    <x v="113"/>
    <x v="1"/>
  </r>
  <r>
    <x v="0"/>
    <x v="18"/>
    <x v="18"/>
    <x v="32"/>
    <x v="32"/>
    <x v="32"/>
    <x v="19"/>
    <x v="190"/>
    <x v="273"/>
    <x v="67"/>
    <x v="72"/>
    <x v="131"/>
    <x v="113"/>
    <x v="1"/>
  </r>
  <r>
    <x v="0"/>
    <x v="18"/>
    <x v="18"/>
    <x v="28"/>
    <x v="28"/>
    <x v="28"/>
    <x v="19"/>
    <x v="190"/>
    <x v="273"/>
    <x v="107"/>
    <x v="283"/>
    <x v="122"/>
    <x v="248"/>
    <x v="1"/>
  </r>
  <r>
    <x v="0"/>
    <x v="18"/>
    <x v="18"/>
    <x v="17"/>
    <x v="17"/>
    <x v="17"/>
    <x v="19"/>
    <x v="190"/>
    <x v="273"/>
    <x v="67"/>
    <x v="72"/>
    <x v="131"/>
    <x v="113"/>
    <x v="1"/>
  </r>
  <r>
    <x v="0"/>
    <x v="18"/>
    <x v="18"/>
    <x v="3"/>
    <x v="3"/>
    <x v="3"/>
    <x v="19"/>
    <x v="190"/>
    <x v="273"/>
    <x v="67"/>
    <x v="72"/>
    <x v="131"/>
    <x v="113"/>
    <x v="1"/>
  </r>
  <r>
    <x v="0"/>
    <x v="18"/>
    <x v="18"/>
    <x v="13"/>
    <x v="13"/>
    <x v="13"/>
    <x v="19"/>
    <x v="190"/>
    <x v="273"/>
    <x v="130"/>
    <x v="24"/>
    <x v="134"/>
    <x v="241"/>
    <x v="1"/>
  </r>
  <r>
    <x v="0"/>
    <x v="19"/>
    <x v="19"/>
    <x v="0"/>
    <x v="0"/>
    <x v="0"/>
    <x v="0"/>
    <x v="116"/>
    <x v="274"/>
    <x v="106"/>
    <x v="284"/>
    <x v="131"/>
    <x v="249"/>
    <x v="1"/>
  </r>
  <r>
    <x v="0"/>
    <x v="19"/>
    <x v="19"/>
    <x v="2"/>
    <x v="2"/>
    <x v="2"/>
    <x v="1"/>
    <x v="185"/>
    <x v="275"/>
    <x v="91"/>
    <x v="285"/>
    <x v="118"/>
    <x v="250"/>
    <x v="1"/>
  </r>
  <r>
    <x v="0"/>
    <x v="19"/>
    <x v="19"/>
    <x v="4"/>
    <x v="4"/>
    <x v="4"/>
    <x v="2"/>
    <x v="174"/>
    <x v="276"/>
    <x v="51"/>
    <x v="286"/>
    <x v="70"/>
    <x v="251"/>
    <x v="1"/>
  </r>
  <r>
    <x v="0"/>
    <x v="19"/>
    <x v="19"/>
    <x v="1"/>
    <x v="1"/>
    <x v="1"/>
    <x v="3"/>
    <x v="153"/>
    <x v="277"/>
    <x v="81"/>
    <x v="287"/>
    <x v="102"/>
    <x v="252"/>
    <x v="1"/>
  </r>
  <r>
    <x v="0"/>
    <x v="19"/>
    <x v="19"/>
    <x v="6"/>
    <x v="6"/>
    <x v="6"/>
    <x v="4"/>
    <x v="179"/>
    <x v="233"/>
    <x v="91"/>
    <x v="285"/>
    <x v="65"/>
    <x v="253"/>
    <x v="1"/>
  </r>
  <r>
    <x v="0"/>
    <x v="19"/>
    <x v="19"/>
    <x v="5"/>
    <x v="5"/>
    <x v="5"/>
    <x v="5"/>
    <x v="143"/>
    <x v="278"/>
    <x v="92"/>
    <x v="288"/>
    <x v="100"/>
    <x v="254"/>
    <x v="1"/>
  </r>
  <r>
    <x v="0"/>
    <x v="19"/>
    <x v="19"/>
    <x v="8"/>
    <x v="8"/>
    <x v="8"/>
    <x v="6"/>
    <x v="159"/>
    <x v="279"/>
    <x v="129"/>
    <x v="289"/>
    <x v="131"/>
    <x v="249"/>
    <x v="1"/>
  </r>
  <r>
    <x v="0"/>
    <x v="19"/>
    <x v="19"/>
    <x v="7"/>
    <x v="7"/>
    <x v="7"/>
    <x v="7"/>
    <x v="180"/>
    <x v="280"/>
    <x v="107"/>
    <x v="248"/>
    <x v="57"/>
    <x v="255"/>
    <x v="1"/>
  </r>
  <r>
    <x v="0"/>
    <x v="19"/>
    <x v="19"/>
    <x v="10"/>
    <x v="10"/>
    <x v="10"/>
    <x v="8"/>
    <x v="161"/>
    <x v="281"/>
    <x v="38"/>
    <x v="290"/>
    <x v="131"/>
    <x v="249"/>
    <x v="1"/>
  </r>
  <r>
    <x v="0"/>
    <x v="19"/>
    <x v="19"/>
    <x v="14"/>
    <x v="14"/>
    <x v="14"/>
    <x v="8"/>
    <x v="161"/>
    <x v="281"/>
    <x v="117"/>
    <x v="62"/>
    <x v="65"/>
    <x v="253"/>
    <x v="1"/>
  </r>
  <r>
    <x v="0"/>
    <x v="19"/>
    <x v="19"/>
    <x v="16"/>
    <x v="16"/>
    <x v="16"/>
    <x v="10"/>
    <x v="182"/>
    <x v="282"/>
    <x v="130"/>
    <x v="291"/>
    <x v="124"/>
    <x v="256"/>
    <x v="1"/>
  </r>
  <r>
    <x v="0"/>
    <x v="19"/>
    <x v="19"/>
    <x v="3"/>
    <x v="3"/>
    <x v="3"/>
    <x v="11"/>
    <x v="183"/>
    <x v="114"/>
    <x v="107"/>
    <x v="248"/>
    <x v="98"/>
    <x v="0"/>
    <x v="2"/>
  </r>
  <r>
    <x v="0"/>
    <x v="19"/>
    <x v="19"/>
    <x v="33"/>
    <x v="33"/>
    <x v="33"/>
    <x v="12"/>
    <x v="186"/>
    <x v="115"/>
    <x v="67"/>
    <x v="72"/>
    <x v="123"/>
    <x v="257"/>
    <x v="1"/>
  </r>
  <r>
    <x v="0"/>
    <x v="19"/>
    <x v="19"/>
    <x v="39"/>
    <x v="39"/>
    <x v="39"/>
    <x v="12"/>
    <x v="186"/>
    <x v="115"/>
    <x v="19"/>
    <x v="292"/>
    <x v="122"/>
    <x v="221"/>
    <x v="1"/>
  </r>
  <r>
    <x v="0"/>
    <x v="19"/>
    <x v="19"/>
    <x v="20"/>
    <x v="20"/>
    <x v="20"/>
    <x v="14"/>
    <x v="187"/>
    <x v="14"/>
    <x v="67"/>
    <x v="72"/>
    <x v="98"/>
    <x v="0"/>
    <x v="1"/>
  </r>
  <r>
    <x v="0"/>
    <x v="19"/>
    <x v="19"/>
    <x v="40"/>
    <x v="40"/>
    <x v="40"/>
    <x v="15"/>
    <x v="188"/>
    <x v="117"/>
    <x v="67"/>
    <x v="72"/>
    <x v="102"/>
    <x v="252"/>
    <x v="1"/>
  </r>
  <r>
    <x v="0"/>
    <x v="19"/>
    <x v="19"/>
    <x v="32"/>
    <x v="32"/>
    <x v="32"/>
    <x v="15"/>
    <x v="188"/>
    <x v="117"/>
    <x v="67"/>
    <x v="72"/>
    <x v="102"/>
    <x v="252"/>
    <x v="1"/>
  </r>
  <r>
    <x v="0"/>
    <x v="19"/>
    <x v="19"/>
    <x v="41"/>
    <x v="41"/>
    <x v="41"/>
    <x v="15"/>
    <x v="188"/>
    <x v="117"/>
    <x v="67"/>
    <x v="72"/>
    <x v="102"/>
    <x v="252"/>
    <x v="1"/>
  </r>
  <r>
    <x v="0"/>
    <x v="19"/>
    <x v="19"/>
    <x v="9"/>
    <x v="9"/>
    <x v="9"/>
    <x v="15"/>
    <x v="188"/>
    <x v="117"/>
    <x v="117"/>
    <x v="62"/>
    <x v="122"/>
    <x v="221"/>
    <x v="1"/>
  </r>
  <r>
    <x v="0"/>
    <x v="19"/>
    <x v="19"/>
    <x v="42"/>
    <x v="42"/>
    <x v="42"/>
    <x v="15"/>
    <x v="188"/>
    <x v="117"/>
    <x v="67"/>
    <x v="72"/>
    <x v="102"/>
    <x v="252"/>
    <x v="1"/>
  </r>
  <r>
    <x v="0"/>
    <x v="19"/>
    <x v="19"/>
    <x v="11"/>
    <x v="11"/>
    <x v="11"/>
    <x v="15"/>
    <x v="188"/>
    <x v="117"/>
    <x v="130"/>
    <x v="291"/>
    <x v="131"/>
    <x v="249"/>
    <x v="1"/>
  </r>
  <r>
    <x v="0"/>
    <x v="19"/>
    <x v="19"/>
    <x v="13"/>
    <x v="13"/>
    <x v="13"/>
    <x v="15"/>
    <x v="188"/>
    <x v="117"/>
    <x v="117"/>
    <x v="62"/>
    <x v="122"/>
    <x v="221"/>
    <x v="1"/>
  </r>
  <r>
    <x v="0"/>
    <x v="19"/>
    <x v="19"/>
    <x v="38"/>
    <x v="38"/>
    <x v="38"/>
    <x v="15"/>
    <x v="188"/>
    <x v="117"/>
    <x v="107"/>
    <x v="248"/>
    <x v="125"/>
    <x v="51"/>
    <x v="1"/>
  </r>
  <r>
    <x v="0"/>
    <x v="20"/>
    <x v="20"/>
    <x v="0"/>
    <x v="0"/>
    <x v="0"/>
    <x v="0"/>
    <x v="191"/>
    <x v="283"/>
    <x v="139"/>
    <x v="293"/>
    <x v="57"/>
    <x v="258"/>
    <x v="1"/>
  </r>
  <r>
    <x v="0"/>
    <x v="20"/>
    <x v="20"/>
    <x v="1"/>
    <x v="1"/>
    <x v="1"/>
    <x v="1"/>
    <x v="170"/>
    <x v="284"/>
    <x v="36"/>
    <x v="294"/>
    <x v="65"/>
    <x v="163"/>
    <x v="1"/>
  </r>
  <r>
    <x v="0"/>
    <x v="20"/>
    <x v="20"/>
    <x v="3"/>
    <x v="3"/>
    <x v="3"/>
    <x v="2"/>
    <x v="71"/>
    <x v="285"/>
    <x v="76"/>
    <x v="295"/>
    <x v="49"/>
    <x v="259"/>
    <x v="1"/>
  </r>
  <r>
    <x v="0"/>
    <x v="20"/>
    <x v="20"/>
    <x v="4"/>
    <x v="4"/>
    <x v="4"/>
    <x v="3"/>
    <x v="171"/>
    <x v="286"/>
    <x v="37"/>
    <x v="296"/>
    <x v="40"/>
    <x v="260"/>
    <x v="1"/>
  </r>
  <r>
    <x v="0"/>
    <x v="20"/>
    <x v="20"/>
    <x v="2"/>
    <x v="2"/>
    <x v="2"/>
    <x v="4"/>
    <x v="127"/>
    <x v="62"/>
    <x v="49"/>
    <x v="297"/>
    <x v="129"/>
    <x v="261"/>
    <x v="1"/>
  </r>
  <r>
    <x v="0"/>
    <x v="20"/>
    <x v="20"/>
    <x v="7"/>
    <x v="7"/>
    <x v="7"/>
    <x v="5"/>
    <x v="99"/>
    <x v="287"/>
    <x v="129"/>
    <x v="99"/>
    <x v="77"/>
    <x v="262"/>
    <x v="1"/>
  </r>
  <r>
    <x v="0"/>
    <x v="20"/>
    <x v="20"/>
    <x v="5"/>
    <x v="5"/>
    <x v="5"/>
    <x v="6"/>
    <x v="169"/>
    <x v="288"/>
    <x v="119"/>
    <x v="152"/>
    <x v="111"/>
    <x v="263"/>
    <x v="1"/>
  </r>
  <r>
    <x v="0"/>
    <x v="20"/>
    <x v="20"/>
    <x v="9"/>
    <x v="9"/>
    <x v="9"/>
    <x v="7"/>
    <x v="152"/>
    <x v="68"/>
    <x v="80"/>
    <x v="219"/>
    <x v="49"/>
    <x v="259"/>
    <x v="1"/>
  </r>
  <r>
    <x v="0"/>
    <x v="20"/>
    <x v="20"/>
    <x v="6"/>
    <x v="6"/>
    <x v="6"/>
    <x v="8"/>
    <x v="116"/>
    <x v="289"/>
    <x v="82"/>
    <x v="298"/>
    <x v="124"/>
    <x v="212"/>
    <x v="1"/>
  </r>
  <r>
    <x v="0"/>
    <x v="20"/>
    <x v="20"/>
    <x v="8"/>
    <x v="8"/>
    <x v="8"/>
    <x v="9"/>
    <x v="141"/>
    <x v="170"/>
    <x v="80"/>
    <x v="219"/>
    <x v="123"/>
    <x v="50"/>
    <x v="1"/>
  </r>
  <r>
    <x v="0"/>
    <x v="20"/>
    <x v="20"/>
    <x v="10"/>
    <x v="10"/>
    <x v="10"/>
    <x v="9"/>
    <x v="141"/>
    <x v="170"/>
    <x v="95"/>
    <x v="5"/>
    <x v="122"/>
    <x v="264"/>
    <x v="1"/>
  </r>
  <r>
    <x v="0"/>
    <x v="20"/>
    <x v="20"/>
    <x v="13"/>
    <x v="13"/>
    <x v="13"/>
    <x v="11"/>
    <x v="142"/>
    <x v="70"/>
    <x v="51"/>
    <x v="299"/>
    <x v="90"/>
    <x v="265"/>
    <x v="1"/>
  </r>
  <r>
    <x v="0"/>
    <x v="20"/>
    <x v="20"/>
    <x v="12"/>
    <x v="12"/>
    <x v="12"/>
    <x v="12"/>
    <x v="143"/>
    <x v="290"/>
    <x v="80"/>
    <x v="219"/>
    <x v="98"/>
    <x v="93"/>
    <x v="1"/>
  </r>
  <r>
    <x v="0"/>
    <x v="20"/>
    <x v="20"/>
    <x v="14"/>
    <x v="14"/>
    <x v="14"/>
    <x v="12"/>
    <x v="143"/>
    <x v="290"/>
    <x v="90"/>
    <x v="300"/>
    <x v="124"/>
    <x v="212"/>
    <x v="1"/>
  </r>
  <r>
    <x v="0"/>
    <x v="20"/>
    <x v="20"/>
    <x v="15"/>
    <x v="15"/>
    <x v="15"/>
    <x v="14"/>
    <x v="159"/>
    <x v="291"/>
    <x v="117"/>
    <x v="301"/>
    <x v="57"/>
    <x v="258"/>
    <x v="1"/>
  </r>
  <r>
    <x v="0"/>
    <x v="20"/>
    <x v="20"/>
    <x v="21"/>
    <x v="21"/>
    <x v="21"/>
    <x v="15"/>
    <x v="180"/>
    <x v="16"/>
    <x v="51"/>
    <x v="299"/>
    <x v="123"/>
    <x v="50"/>
    <x v="1"/>
  </r>
  <r>
    <x v="0"/>
    <x v="20"/>
    <x v="20"/>
    <x v="23"/>
    <x v="23"/>
    <x v="23"/>
    <x v="16"/>
    <x v="160"/>
    <x v="292"/>
    <x v="130"/>
    <x v="16"/>
    <x v="88"/>
    <x v="8"/>
    <x v="1"/>
  </r>
  <r>
    <x v="0"/>
    <x v="20"/>
    <x v="20"/>
    <x v="16"/>
    <x v="16"/>
    <x v="16"/>
    <x v="16"/>
    <x v="160"/>
    <x v="292"/>
    <x v="67"/>
    <x v="72"/>
    <x v="57"/>
    <x v="258"/>
    <x v="1"/>
  </r>
  <r>
    <x v="0"/>
    <x v="20"/>
    <x v="20"/>
    <x v="17"/>
    <x v="17"/>
    <x v="17"/>
    <x v="16"/>
    <x v="160"/>
    <x v="292"/>
    <x v="130"/>
    <x v="16"/>
    <x v="88"/>
    <x v="8"/>
    <x v="1"/>
  </r>
  <r>
    <x v="0"/>
    <x v="20"/>
    <x v="20"/>
    <x v="20"/>
    <x v="20"/>
    <x v="20"/>
    <x v="19"/>
    <x v="161"/>
    <x v="293"/>
    <x v="67"/>
    <x v="72"/>
    <x v="132"/>
    <x v="125"/>
    <x v="1"/>
  </r>
  <r>
    <x v="0"/>
    <x v="20"/>
    <x v="20"/>
    <x v="11"/>
    <x v="11"/>
    <x v="11"/>
    <x v="19"/>
    <x v="161"/>
    <x v="293"/>
    <x v="94"/>
    <x v="48"/>
    <x v="125"/>
    <x v="10"/>
    <x v="1"/>
  </r>
  <r>
    <x v="0"/>
    <x v="21"/>
    <x v="21"/>
    <x v="0"/>
    <x v="0"/>
    <x v="0"/>
    <x v="0"/>
    <x v="111"/>
    <x v="294"/>
    <x v="100"/>
    <x v="302"/>
    <x v="117"/>
    <x v="266"/>
    <x v="1"/>
  </r>
  <r>
    <x v="0"/>
    <x v="21"/>
    <x v="21"/>
    <x v="8"/>
    <x v="8"/>
    <x v="8"/>
    <x v="1"/>
    <x v="192"/>
    <x v="295"/>
    <x v="106"/>
    <x v="303"/>
    <x v="123"/>
    <x v="70"/>
    <x v="2"/>
  </r>
  <r>
    <x v="0"/>
    <x v="21"/>
    <x v="21"/>
    <x v="5"/>
    <x v="5"/>
    <x v="5"/>
    <x v="2"/>
    <x v="115"/>
    <x v="296"/>
    <x v="81"/>
    <x v="304"/>
    <x v="57"/>
    <x v="267"/>
    <x v="1"/>
  </r>
  <r>
    <x v="0"/>
    <x v="21"/>
    <x v="21"/>
    <x v="1"/>
    <x v="1"/>
    <x v="1"/>
    <x v="3"/>
    <x v="116"/>
    <x v="297"/>
    <x v="66"/>
    <x v="305"/>
    <x v="98"/>
    <x v="268"/>
    <x v="1"/>
  </r>
  <r>
    <x v="0"/>
    <x v="21"/>
    <x v="21"/>
    <x v="4"/>
    <x v="4"/>
    <x v="4"/>
    <x v="4"/>
    <x v="173"/>
    <x v="298"/>
    <x v="117"/>
    <x v="306"/>
    <x v="84"/>
    <x v="269"/>
    <x v="1"/>
  </r>
  <r>
    <x v="0"/>
    <x v="21"/>
    <x v="21"/>
    <x v="2"/>
    <x v="2"/>
    <x v="2"/>
    <x v="5"/>
    <x v="174"/>
    <x v="299"/>
    <x v="35"/>
    <x v="307"/>
    <x v="65"/>
    <x v="124"/>
    <x v="1"/>
  </r>
  <r>
    <x v="0"/>
    <x v="21"/>
    <x v="21"/>
    <x v="7"/>
    <x v="7"/>
    <x v="7"/>
    <x v="6"/>
    <x v="141"/>
    <x v="300"/>
    <x v="51"/>
    <x v="308"/>
    <x v="92"/>
    <x v="270"/>
    <x v="1"/>
  </r>
  <r>
    <x v="0"/>
    <x v="21"/>
    <x v="21"/>
    <x v="10"/>
    <x v="10"/>
    <x v="10"/>
    <x v="7"/>
    <x v="143"/>
    <x v="301"/>
    <x v="35"/>
    <x v="307"/>
    <x v="122"/>
    <x v="271"/>
    <x v="1"/>
  </r>
  <r>
    <x v="0"/>
    <x v="21"/>
    <x v="21"/>
    <x v="3"/>
    <x v="3"/>
    <x v="3"/>
    <x v="8"/>
    <x v="157"/>
    <x v="302"/>
    <x v="19"/>
    <x v="116"/>
    <x v="100"/>
    <x v="25"/>
    <x v="1"/>
  </r>
  <r>
    <x v="0"/>
    <x v="21"/>
    <x v="21"/>
    <x v="6"/>
    <x v="6"/>
    <x v="6"/>
    <x v="9"/>
    <x v="176"/>
    <x v="303"/>
    <x v="129"/>
    <x v="280"/>
    <x v="125"/>
    <x v="272"/>
    <x v="1"/>
  </r>
  <r>
    <x v="0"/>
    <x v="21"/>
    <x v="21"/>
    <x v="9"/>
    <x v="9"/>
    <x v="9"/>
    <x v="9"/>
    <x v="176"/>
    <x v="303"/>
    <x v="19"/>
    <x v="116"/>
    <x v="117"/>
    <x v="266"/>
    <x v="1"/>
  </r>
  <r>
    <x v="0"/>
    <x v="21"/>
    <x v="21"/>
    <x v="11"/>
    <x v="11"/>
    <x v="11"/>
    <x v="9"/>
    <x v="176"/>
    <x v="303"/>
    <x v="92"/>
    <x v="309"/>
    <x v="65"/>
    <x v="124"/>
    <x v="1"/>
  </r>
  <r>
    <x v="0"/>
    <x v="21"/>
    <x v="21"/>
    <x v="13"/>
    <x v="13"/>
    <x v="13"/>
    <x v="9"/>
    <x v="176"/>
    <x v="303"/>
    <x v="92"/>
    <x v="309"/>
    <x v="65"/>
    <x v="124"/>
    <x v="1"/>
  </r>
  <r>
    <x v="0"/>
    <x v="21"/>
    <x v="21"/>
    <x v="15"/>
    <x v="15"/>
    <x v="15"/>
    <x v="13"/>
    <x v="180"/>
    <x v="304"/>
    <x v="117"/>
    <x v="306"/>
    <x v="88"/>
    <x v="273"/>
    <x v="1"/>
  </r>
  <r>
    <x v="0"/>
    <x v="21"/>
    <x v="21"/>
    <x v="23"/>
    <x v="23"/>
    <x v="23"/>
    <x v="14"/>
    <x v="182"/>
    <x v="226"/>
    <x v="130"/>
    <x v="310"/>
    <x v="124"/>
    <x v="96"/>
    <x v="1"/>
  </r>
  <r>
    <x v="0"/>
    <x v="21"/>
    <x v="21"/>
    <x v="14"/>
    <x v="14"/>
    <x v="14"/>
    <x v="14"/>
    <x v="182"/>
    <x v="226"/>
    <x v="92"/>
    <x v="309"/>
    <x v="125"/>
    <x v="272"/>
    <x v="1"/>
  </r>
  <r>
    <x v="0"/>
    <x v="21"/>
    <x v="21"/>
    <x v="16"/>
    <x v="16"/>
    <x v="16"/>
    <x v="16"/>
    <x v="177"/>
    <x v="200"/>
    <x v="130"/>
    <x v="310"/>
    <x v="123"/>
    <x v="70"/>
    <x v="1"/>
  </r>
  <r>
    <x v="0"/>
    <x v="21"/>
    <x v="21"/>
    <x v="17"/>
    <x v="17"/>
    <x v="17"/>
    <x v="16"/>
    <x v="177"/>
    <x v="200"/>
    <x v="67"/>
    <x v="72"/>
    <x v="65"/>
    <x v="124"/>
    <x v="1"/>
  </r>
  <r>
    <x v="0"/>
    <x v="21"/>
    <x v="21"/>
    <x v="12"/>
    <x v="12"/>
    <x v="12"/>
    <x v="16"/>
    <x v="177"/>
    <x v="200"/>
    <x v="94"/>
    <x v="311"/>
    <x v="134"/>
    <x v="241"/>
    <x v="1"/>
  </r>
  <r>
    <x v="0"/>
    <x v="21"/>
    <x v="21"/>
    <x v="38"/>
    <x v="38"/>
    <x v="38"/>
    <x v="19"/>
    <x v="183"/>
    <x v="305"/>
    <x v="130"/>
    <x v="310"/>
    <x v="102"/>
    <x v="51"/>
    <x v="1"/>
  </r>
  <r>
    <x v="0"/>
    <x v="22"/>
    <x v="22"/>
    <x v="5"/>
    <x v="5"/>
    <x v="5"/>
    <x v="0"/>
    <x v="193"/>
    <x v="306"/>
    <x v="82"/>
    <x v="312"/>
    <x v="123"/>
    <x v="274"/>
    <x v="1"/>
  </r>
  <r>
    <x v="0"/>
    <x v="22"/>
    <x v="22"/>
    <x v="1"/>
    <x v="1"/>
    <x v="1"/>
    <x v="1"/>
    <x v="174"/>
    <x v="307"/>
    <x v="66"/>
    <x v="313"/>
    <x v="122"/>
    <x v="275"/>
    <x v="1"/>
  </r>
  <r>
    <x v="0"/>
    <x v="22"/>
    <x v="22"/>
    <x v="4"/>
    <x v="4"/>
    <x v="4"/>
    <x v="2"/>
    <x v="117"/>
    <x v="308"/>
    <x v="94"/>
    <x v="22"/>
    <x v="49"/>
    <x v="276"/>
    <x v="1"/>
  </r>
  <r>
    <x v="0"/>
    <x v="22"/>
    <x v="22"/>
    <x v="0"/>
    <x v="0"/>
    <x v="0"/>
    <x v="3"/>
    <x v="153"/>
    <x v="309"/>
    <x v="114"/>
    <x v="314"/>
    <x v="134"/>
    <x v="241"/>
    <x v="1"/>
  </r>
  <r>
    <x v="0"/>
    <x v="22"/>
    <x v="22"/>
    <x v="2"/>
    <x v="2"/>
    <x v="2"/>
    <x v="4"/>
    <x v="141"/>
    <x v="310"/>
    <x v="129"/>
    <x v="315"/>
    <x v="132"/>
    <x v="277"/>
    <x v="1"/>
  </r>
  <r>
    <x v="0"/>
    <x v="22"/>
    <x v="22"/>
    <x v="6"/>
    <x v="6"/>
    <x v="6"/>
    <x v="5"/>
    <x v="143"/>
    <x v="311"/>
    <x v="80"/>
    <x v="316"/>
    <x v="98"/>
    <x v="278"/>
    <x v="1"/>
  </r>
  <r>
    <x v="0"/>
    <x v="22"/>
    <x v="22"/>
    <x v="10"/>
    <x v="10"/>
    <x v="10"/>
    <x v="6"/>
    <x v="161"/>
    <x v="312"/>
    <x v="129"/>
    <x v="315"/>
    <x v="134"/>
    <x v="241"/>
    <x v="1"/>
  </r>
  <r>
    <x v="0"/>
    <x v="22"/>
    <x v="22"/>
    <x v="43"/>
    <x v="43"/>
    <x v="43"/>
    <x v="7"/>
    <x v="162"/>
    <x v="209"/>
    <x v="117"/>
    <x v="317"/>
    <x v="124"/>
    <x v="279"/>
    <x v="1"/>
  </r>
  <r>
    <x v="0"/>
    <x v="22"/>
    <x v="22"/>
    <x v="35"/>
    <x v="35"/>
    <x v="35"/>
    <x v="8"/>
    <x v="182"/>
    <x v="313"/>
    <x v="130"/>
    <x v="89"/>
    <x v="124"/>
    <x v="279"/>
    <x v="1"/>
  </r>
  <r>
    <x v="0"/>
    <x v="22"/>
    <x v="22"/>
    <x v="7"/>
    <x v="7"/>
    <x v="7"/>
    <x v="9"/>
    <x v="177"/>
    <x v="282"/>
    <x v="19"/>
    <x v="318"/>
    <x v="125"/>
    <x v="31"/>
    <x v="1"/>
  </r>
  <r>
    <x v="0"/>
    <x v="22"/>
    <x v="22"/>
    <x v="9"/>
    <x v="9"/>
    <x v="9"/>
    <x v="10"/>
    <x v="183"/>
    <x v="314"/>
    <x v="117"/>
    <x v="317"/>
    <x v="102"/>
    <x v="280"/>
    <x v="1"/>
  </r>
  <r>
    <x v="0"/>
    <x v="22"/>
    <x v="22"/>
    <x v="8"/>
    <x v="8"/>
    <x v="8"/>
    <x v="10"/>
    <x v="183"/>
    <x v="314"/>
    <x v="117"/>
    <x v="317"/>
    <x v="122"/>
    <x v="275"/>
    <x v="1"/>
  </r>
  <r>
    <x v="0"/>
    <x v="22"/>
    <x v="22"/>
    <x v="12"/>
    <x v="12"/>
    <x v="12"/>
    <x v="12"/>
    <x v="186"/>
    <x v="198"/>
    <x v="19"/>
    <x v="318"/>
    <x v="122"/>
    <x v="275"/>
    <x v="1"/>
  </r>
  <r>
    <x v="0"/>
    <x v="22"/>
    <x v="22"/>
    <x v="19"/>
    <x v="19"/>
    <x v="19"/>
    <x v="12"/>
    <x v="186"/>
    <x v="198"/>
    <x v="67"/>
    <x v="72"/>
    <x v="102"/>
    <x v="280"/>
    <x v="1"/>
  </r>
  <r>
    <x v="0"/>
    <x v="22"/>
    <x v="22"/>
    <x v="15"/>
    <x v="15"/>
    <x v="15"/>
    <x v="14"/>
    <x v="187"/>
    <x v="227"/>
    <x v="107"/>
    <x v="319"/>
    <x v="102"/>
    <x v="280"/>
    <x v="1"/>
  </r>
  <r>
    <x v="0"/>
    <x v="22"/>
    <x v="22"/>
    <x v="14"/>
    <x v="14"/>
    <x v="14"/>
    <x v="15"/>
    <x v="188"/>
    <x v="315"/>
    <x v="117"/>
    <x v="317"/>
    <x v="122"/>
    <x v="275"/>
    <x v="1"/>
  </r>
  <r>
    <x v="0"/>
    <x v="22"/>
    <x v="22"/>
    <x v="34"/>
    <x v="34"/>
    <x v="34"/>
    <x v="16"/>
    <x v="189"/>
    <x v="316"/>
    <x v="107"/>
    <x v="319"/>
    <x v="131"/>
    <x v="281"/>
    <x v="1"/>
  </r>
  <r>
    <x v="0"/>
    <x v="22"/>
    <x v="22"/>
    <x v="13"/>
    <x v="13"/>
    <x v="13"/>
    <x v="16"/>
    <x v="189"/>
    <x v="316"/>
    <x v="107"/>
    <x v="319"/>
    <x v="131"/>
    <x v="281"/>
    <x v="1"/>
  </r>
  <r>
    <x v="0"/>
    <x v="22"/>
    <x v="22"/>
    <x v="37"/>
    <x v="37"/>
    <x v="37"/>
    <x v="16"/>
    <x v="189"/>
    <x v="316"/>
    <x v="107"/>
    <x v="319"/>
    <x v="131"/>
    <x v="281"/>
    <x v="1"/>
  </r>
  <r>
    <x v="0"/>
    <x v="22"/>
    <x v="22"/>
    <x v="39"/>
    <x v="39"/>
    <x v="39"/>
    <x v="16"/>
    <x v="189"/>
    <x v="316"/>
    <x v="107"/>
    <x v="319"/>
    <x v="131"/>
    <x v="281"/>
    <x v="1"/>
  </r>
  <r>
    <x v="0"/>
    <x v="23"/>
    <x v="23"/>
    <x v="0"/>
    <x v="0"/>
    <x v="0"/>
    <x v="0"/>
    <x v="194"/>
    <x v="317"/>
    <x v="39"/>
    <x v="320"/>
    <x v="65"/>
    <x v="282"/>
    <x v="1"/>
  </r>
  <r>
    <x v="0"/>
    <x v="23"/>
    <x v="23"/>
    <x v="4"/>
    <x v="4"/>
    <x v="4"/>
    <x v="1"/>
    <x v="156"/>
    <x v="318"/>
    <x v="65"/>
    <x v="321"/>
    <x v="115"/>
    <x v="283"/>
    <x v="1"/>
  </r>
  <r>
    <x v="0"/>
    <x v="23"/>
    <x v="23"/>
    <x v="1"/>
    <x v="1"/>
    <x v="1"/>
    <x v="2"/>
    <x v="114"/>
    <x v="319"/>
    <x v="49"/>
    <x v="322"/>
    <x v="125"/>
    <x v="284"/>
    <x v="1"/>
  </r>
  <r>
    <x v="0"/>
    <x v="23"/>
    <x v="23"/>
    <x v="2"/>
    <x v="2"/>
    <x v="2"/>
    <x v="3"/>
    <x v="140"/>
    <x v="320"/>
    <x v="37"/>
    <x v="323"/>
    <x v="49"/>
    <x v="285"/>
    <x v="1"/>
  </r>
  <r>
    <x v="0"/>
    <x v="23"/>
    <x v="23"/>
    <x v="5"/>
    <x v="5"/>
    <x v="5"/>
    <x v="4"/>
    <x v="193"/>
    <x v="321"/>
    <x v="119"/>
    <x v="324"/>
    <x v="100"/>
    <x v="286"/>
    <x v="1"/>
  </r>
  <r>
    <x v="0"/>
    <x v="23"/>
    <x v="23"/>
    <x v="3"/>
    <x v="3"/>
    <x v="3"/>
    <x v="5"/>
    <x v="117"/>
    <x v="322"/>
    <x v="19"/>
    <x v="103"/>
    <x v="130"/>
    <x v="287"/>
    <x v="1"/>
  </r>
  <r>
    <x v="0"/>
    <x v="23"/>
    <x v="23"/>
    <x v="7"/>
    <x v="7"/>
    <x v="7"/>
    <x v="6"/>
    <x v="141"/>
    <x v="244"/>
    <x v="51"/>
    <x v="222"/>
    <x v="92"/>
    <x v="288"/>
    <x v="1"/>
  </r>
  <r>
    <x v="0"/>
    <x v="23"/>
    <x v="23"/>
    <x v="8"/>
    <x v="8"/>
    <x v="8"/>
    <x v="7"/>
    <x v="179"/>
    <x v="323"/>
    <x v="119"/>
    <x v="324"/>
    <x v="102"/>
    <x v="190"/>
    <x v="1"/>
  </r>
  <r>
    <x v="0"/>
    <x v="23"/>
    <x v="23"/>
    <x v="6"/>
    <x v="6"/>
    <x v="6"/>
    <x v="8"/>
    <x v="154"/>
    <x v="324"/>
    <x v="35"/>
    <x v="325"/>
    <x v="131"/>
    <x v="199"/>
    <x v="1"/>
  </r>
  <r>
    <x v="0"/>
    <x v="23"/>
    <x v="23"/>
    <x v="9"/>
    <x v="9"/>
    <x v="9"/>
    <x v="9"/>
    <x v="143"/>
    <x v="325"/>
    <x v="129"/>
    <x v="326"/>
    <x v="65"/>
    <x v="282"/>
    <x v="1"/>
  </r>
  <r>
    <x v="0"/>
    <x v="23"/>
    <x v="23"/>
    <x v="14"/>
    <x v="14"/>
    <x v="14"/>
    <x v="10"/>
    <x v="157"/>
    <x v="326"/>
    <x v="119"/>
    <x v="324"/>
    <x v="131"/>
    <x v="199"/>
    <x v="1"/>
  </r>
  <r>
    <x v="0"/>
    <x v="23"/>
    <x v="23"/>
    <x v="10"/>
    <x v="10"/>
    <x v="10"/>
    <x v="11"/>
    <x v="158"/>
    <x v="327"/>
    <x v="119"/>
    <x v="324"/>
    <x v="134"/>
    <x v="241"/>
    <x v="1"/>
  </r>
  <r>
    <x v="0"/>
    <x v="23"/>
    <x v="23"/>
    <x v="13"/>
    <x v="13"/>
    <x v="13"/>
    <x v="12"/>
    <x v="176"/>
    <x v="328"/>
    <x v="51"/>
    <x v="222"/>
    <x v="123"/>
    <x v="289"/>
    <x v="1"/>
  </r>
  <r>
    <x v="0"/>
    <x v="23"/>
    <x v="23"/>
    <x v="12"/>
    <x v="12"/>
    <x v="12"/>
    <x v="13"/>
    <x v="161"/>
    <x v="329"/>
    <x v="19"/>
    <x v="103"/>
    <x v="123"/>
    <x v="289"/>
    <x v="1"/>
  </r>
  <r>
    <x v="0"/>
    <x v="23"/>
    <x v="23"/>
    <x v="11"/>
    <x v="11"/>
    <x v="11"/>
    <x v="13"/>
    <x v="161"/>
    <x v="329"/>
    <x v="38"/>
    <x v="327"/>
    <x v="131"/>
    <x v="199"/>
    <x v="1"/>
  </r>
  <r>
    <x v="0"/>
    <x v="23"/>
    <x v="23"/>
    <x v="21"/>
    <x v="21"/>
    <x v="21"/>
    <x v="15"/>
    <x v="182"/>
    <x v="184"/>
    <x v="19"/>
    <x v="103"/>
    <x v="102"/>
    <x v="190"/>
    <x v="1"/>
  </r>
  <r>
    <x v="0"/>
    <x v="23"/>
    <x v="23"/>
    <x v="18"/>
    <x v="18"/>
    <x v="18"/>
    <x v="16"/>
    <x v="183"/>
    <x v="74"/>
    <x v="107"/>
    <x v="53"/>
    <x v="123"/>
    <x v="289"/>
    <x v="1"/>
  </r>
  <r>
    <x v="0"/>
    <x v="23"/>
    <x v="23"/>
    <x v="15"/>
    <x v="15"/>
    <x v="15"/>
    <x v="17"/>
    <x v="186"/>
    <x v="330"/>
    <x v="67"/>
    <x v="72"/>
    <x v="123"/>
    <x v="289"/>
    <x v="1"/>
  </r>
  <r>
    <x v="0"/>
    <x v="23"/>
    <x v="23"/>
    <x v="20"/>
    <x v="20"/>
    <x v="20"/>
    <x v="18"/>
    <x v="187"/>
    <x v="331"/>
    <x v="130"/>
    <x v="328"/>
    <x v="125"/>
    <x v="284"/>
    <x v="1"/>
  </r>
  <r>
    <x v="0"/>
    <x v="23"/>
    <x v="23"/>
    <x v="19"/>
    <x v="19"/>
    <x v="19"/>
    <x v="18"/>
    <x v="187"/>
    <x v="331"/>
    <x v="67"/>
    <x v="72"/>
    <x v="98"/>
    <x v="12"/>
    <x v="1"/>
  </r>
  <r>
    <x v="0"/>
    <x v="24"/>
    <x v="24"/>
    <x v="26"/>
    <x v="26"/>
    <x v="26"/>
    <x v="0"/>
    <x v="146"/>
    <x v="332"/>
    <x v="140"/>
    <x v="329"/>
    <x v="55"/>
    <x v="290"/>
    <x v="1"/>
  </r>
  <r>
    <x v="0"/>
    <x v="24"/>
    <x v="24"/>
    <x v="1"/>
    <x v="1"/>
    <x v="1"/>
    <x v="1"/>
    <x v="82"/>
    <x v="333"/>
    <x v="99"/>
    <x v="330"/>
    <x v="90"/>
    <x v="291"/>
    <x v="1"/>
  </r>
  <r>
    <x v="0"/>
    <x v="24"/>
    <x v="24"/>
    <x v="4"/>
    <x v="4"/>
    <x v="4"/>
    <x v="2"/>
    <x v="149"/>
    <x v="334"/>
    <x v="87"/>
    <x v="331"/>
    <x v="72"/>
    <x v="292"/>
    <x v="1"/>
  </r>
  <r>
    <x v="0"/>
    <x v="24"/>
    <x v="24"/>
    <x v="2"/>
    <x v="2"/>
    <x v="2"/>
    <x v="3"/>
    <x v="73"/>
    <x v="335"/>
    <x v="48"/>
    <x v="332"/>
    <x v="116"/>
    <x v="293"/>
    <x v="2"/>
  </r>
  <r>
    <x v="0"/>
    <x v="24"/>
    <x v="24"/>
    <x v="6"/>
    <x v="6"/>
    <x v="6"/>
    <x v="4"/>
    <x v="97"/>
    <x v="336"/>
    <x v="68"/>
    <x v="333"/>
    <x v="101"/>
    <x v="294"/>
    <x v="2"/>
  </r>
  <r>
    <x v="0"/>
    <x v="24"/>
    <x v="24"/>
    <x v="0"/>
    <x v="0"/>
    <x v="0"/>
    <x v="5"/>
    <x v="74"/>
    <x v="189"/>
    <x v="111"/>
    <x v="334"/>
    <x v="88"/>
    <x v="59"/>
    <x v="1"/>
  </r>
  <r>
    <x v="0"/>
    <x v="24"/>
    <x v="24"/>
    <x v="5"/>
    <x v="5"/>
    <x v="5"/>
    <x v="6"/>
    <x v="150"/>
    <x v="337"/>
    <x v="141"/>
    <x v="335"/>
    <x v="117"/>
    <x v="78"/>
    <x v="1"/>
  </r>
  <r>
    <x v="0"/>
    <x v="24"/>
    <x v="24"/>
    <x v="3"/>
    <x v="3"/>
    <x v="3"/>
    <x v="7"/>
    <x v="142"/>
    <x v="52"/>
    <x v="123"/>
    <x v="310"/>
    <x v="93"/>
    <x v="90"/>
    <x v="1"/>
  </r>
  <r>
    <x v="0"/>
    <x v="24"/>
    <x v="24"/>
    <x v="7"/>
    <x v="7"/>
    <x v="7"/>
    <x v="8"/>
    <x v="179"/>
    <x v="338"/>
    <x v="65"/>
    <x v="165"/>
    <x v="123"/>
    <x v="295"/>
    <x v="1"/>
  </r>
  <r>
    <x v="0"/>
    <x v="24"/>
    <x v="24"/>
    <x v="18"/>
    <x v="18"/>
    <x v="18"/>
    <x v="9"/>
    <x v="154"/>
    <x v="339"/>
    <x v="107"/>
    <x v="336"/>
    <x v="70"/>
    <x v="296"/>
    <x v="1"/>
  </r>
  <r>
    <x v="0"/>
    <x v="24"/>
    <x v="24"/>
    <x v="8"/>
    <x v="8"/>
    <x v="8"/>
    <x v="10"/>
    <x v="143"/>
    <x v="340"/>
    <x v="38"/>
    <x v="244"/>
    <x v="102"/>
    <x v="297"/>
    <x v="1"/>
  </r>
  <r>
    <x v="0"/>
    <x v="24"/>
    <x v="24"/>
    <x v="13"/>
    <x v="13"/>
    <x v="13"/>
    <x v="11"/>
    <x v="175"/>
    <x v="56"/>
    <x v="51"/>
    <x v="66"/>
    <x v="88"/>
    <x v="59"/>
    <x v="1"/>
  </r>
  <r>
    <x v="0"/>
    <x v="24"/>
    <x v="24"/>
    <x v="9"/>
    <x v="9"/>
    <x v="9"/>
    <x v="12"/>
    <x v="159"/>
    <x v="200"/>
    <x v="38"/>
    <x v="244"/>
    <x v="123"/>
    <x v="295"/>
    <x v="1"/>
  </r>
  <r>
    <x v="0"/>
    <x v="24"/>
    <x v="24"/>
    <x v="14"/>
    <x v="14"/>
    <x v="14"/>
    <x v="12"/>
    <x v="159"/>
    <x v="200"/>
    <x v="129"/>
    <x v="223"/>
    <x v="102"/>
    <x v="297"/>
    <x v="1"/>
  </r>
  <r>
    <x v="0"/>
    <x v="24"/>
    <x v="24"/>
    <x v="10"/>
    <x v="10"/>
    <x v="10"/>
    <x v="14"/>
    <x v="176"/>
    <x v="341"/>
    <x v="90"/>
    <x v="101"/>
    <x v="131"/>
    <x v="205"/>
    <x v="1"/>
  </r>
  <r>
    <x v="0"/>
    <x v="24"/>
    <x v="24"/>
    <x v="37"/>
    <x v="37"/>
    <x v="37"/>
    <x v="15"/>
    <x v="180"/>
    <x v="36"/>
    <x v="19"/>
    <x v="337"/>
    <x v="124"/>
    <x v="85"/>
    <x v="1"/>
  </r>
  <r>
    <x v="0"/>
    <x v="24"/>
    <x v="24"/>
    <x v="29"/>
    <x v="29"/>
    <x v="29"/>
    <x v="16"/>
    <x v="160"/>
    <x v="39"/>
    <x v="67"/>
    <x v="72"/>
    <x v="132"/>
    <x v="298"/>
    <x v="2"/>
  </r>
  <r>
    <x v="0"/>
    <x v="24"/>
    <x v="24"/>
    <x v="21"/>
    <x v="21"/>
    <x v="21"/>
    <x v="17"/>
    <x v="161"/>
    <x v="342"/>
    <x v="19"/>
    <x v="337"/>
    <x v="123"/>
    <x v="295"/>
    <x v="1"/>
  </r>
  <r>
    <x v="0"/>
    <x v="24"/>
    <x v="24"/>
    <x v="12"/>
    <x v="12"/>
    <x v="12"/>
    <x v="18"/>
    <x v="162"/>
    <x v="343"/>
    <x v="19"/>
    <x v="337"/>
    <x v="98"/>
    <x v="299"/>
    <x v="1"/>
  </r>
  <r>
    <x v="0"/>
    <x v="24"/>
    <x v="24"/>
    <x v="30"/>
    <x v="30"/>
    <x v="30"/>
    <x v="18"/>
    <x v="162"/>
    <x v="343"/>
    <x v="19"/>
    <x v="337"/>
    <x v="98"/>
    <x v="299"/>
    <x v="1"/>
  </r>
  <r>
    <x v="0"/>
    <x v="25"/>
    <x v="25"/>
    <x v="0"/>
    <x v="0"/>
    <x v="0"/>
    <x v="0"/>
    <x v="181"/>
    <x v="344"/>
    <x v="26"/>
    <x v="338"/>
    <x v="102"/>
    <x v="59"/>
    <x v="1"/>
  </r>
  <r>
    <x v="0"/>
    <x v="25"/>
    <x v="25"/>
    <x v="6"/>
    <x v="6"/>
    <x v="6"/>
    <x v="1"/>
    <x v="150"/>
    <x v="345"/>
    <x v="52"/>
    <x v="339"/>
    <x v="123"/>
    <x v="300"/>
    <x v="0"/>
  </r>
  <r>
    <x v="0"/>
    <x v="25"/>
    <x v="25"/>
    <x v="4"/>
    <x v="4"/>
    <x v="4"/>
    <x v="2"/>
    <x v="100"/>
    <x v="134"/>
    <x v="82"/>
    <x v="274"/>
    <x v="68"/>
    <x v="301"/>
    <x v="1"/>
  </r>
  <r>
    <x v="0"/>
    <x v="25"/>
    <x v="25"/>
    <x v="5"/>
    <x v="5"/>
    <x v="5"/>
    <x v="3"/>
    <x v="139"/>
    <x v="41"/>
    <x v="93"/>
    <x v="340"/>
    <x v="57"/>
    <x v="302"/>
    <x v="1"/>
  </r>
  <r>
    <x v="0"/>
    <x v="25"/>
    <x v="25"/>
    <x v="1"/>
    <x v="1"/>
    <x v="1"/>
    <x v="3"/>
    <x v="139"/>
    <x v="41"/>
    <x v="142"/>
    <x v="341"/>
    <x v="125"/>
    <x v="137"/>
    <x v="1"/>
  </r>
  <r>
    <x v="0"/>
    <x v="25"/>
    <x v="25"/>
    <x v="2"/>
    <x v="2"/>
    <x v="2"/>
    <x v="5"/>
    <x v="156"/>
    <x v="346"/>
    <x v="95"/>
    <x v="342"/>
    <x v="70"/>
    <x v="303"/>
    <x v="1"/>
  </r>
  <r>
    <x v="0"/>
    <x v="25"/>
    <x v="25"/>
    <x v="7"/>
    <x v="7"/>
    <x v="7"/>
    <x v="6"/>
    <x v="142"/>
    <x v="347"/>
    <x v="129"/>
    <x v="296"/>
    <x v="132"/>
    <x v="304"/>
    <x v="1"/>
  </r>
  <r>
    <x v="0"/>
    <x v="25"/>
    <x v="25"/>
    <x v="9"/>
    <x v="9"/>
    <x v="9"/>
    <x v="7"/>
    <x v="176"/>
    <x v="303"/>
    <x v="129"/>
    <x v="296"/>
    <x v="125"/>
    <x v="137"/>
    <x v="1"/>
  </r>
  <r>
    <x v="0"/>
    <x v="25"/>
    <x v="25"/>
    <x v="12"/>
    <x v="12"/>
    <x v="12"/>
    <x v="8"/>
    <x v="161"/>
    <x v="70"/>
    <x v="33"/>
    <x v="9"/>
    <x v="122"/>
    <x v="305"/>
    <x v="1"/>
  </r>
  <r>
    <x v="0"/>
    <x v="25"/>
    <x v="25"/>
    <x v="8"/>
    <x v="8"/>
    <x v="8"/>
    <x v="9"/>
    <x v="162"/>
    <x v="348"/>
    <x v="51"/>
    <x v="343"/>
    <x v="125"/>
    <x v="137"/>
    <x v="1"/>
  </r>
  <r>
    <x v="0"/>
    <x v="25"/>
    <x v="25"/>
    <x v="14"/>
    <x v="14"/>
    <x v="14"/>
    <x v="9"/>
    <x v="162"/>
    <x v="348"/>
    <x v="51"/>
    <x v="343"/>
    <x v="125"/>
    <x v="137"/>
    <x v="1"/>
  </r>
  <r>
    <x v="0"/>
    <x v="25"/>
    <x v="25"/>
    <x v="27"/>
    <x v="27"/>
    <x v="27"/>
    <x v="11"/>
    <x v="182"/>
    <x v="349"/>
    <x v="130"/>
    <x v="154"/>
    <x v="123"/>
    <x v="300"/>
    <x v="2"/>
  </r>
  <r>
    <x v="0"/>
    <x v="25"/>
    <x v="25"/>
    <x v="30"/>
    <x v="30"/>
    <x v="30"/>
    <x v="11"/>
    <x v="182"/>
    <x v="349"/>
    <x v="19"/>
    <x v="344"/>
    <x v="102"/>
    <x v="59"/>
    <x v="1"/>
  </r>
  <r>
    <x v="0"/>
    <x v="25"/>
    <x v="25"/>
    <x v="35"/>
    <x v="35"/>
    <x v="35"/>
    <x v="13"/>
    <x v="177"/>
    <x v="200"/>
    <x v="123"/>
    <x v="137"/>
    <x v="102"/>
    <x v="59"/>
    <x v="1"/>
  </r>
  <r>
    <x v="0"/>
    <x v="25"/>
    <x v="25"/>
    <x v="21"/>
    <x v="21"/>
    <x v="21"/>
    <x v="14"/>
    <x v="183"/>
    <x v="305"/>
    <x v="19"/>
    <x v="344"/>
    <x v="131"/>
    <x v="299"/>
    <x v="1"/>
  </r>
  <r>
    <x v="0"/>
    <x v="25"/>
    <x v="25"/>
    <x v="11"/>
    <x v="11"/>
    <x v="11"/>
    <x v="15"/>
    <x v="186"/>
    <x v="18"/>
    <x v="92"/>
    <x v="34"/>
    <x v="134"/>
    <x v="241"/>
    <x v="1"/>
  </r>
  <r>
    <x v="0"/>
    <x v="25"/>
    <x v="25"/>
    <x v="26"/>
    <x v="26"/>
    <x v="26"/>
    <x v="15"/>
    <x v="186"/>
    <x v="18"/>
    <x v="130"/>
    <x v="154"/>
    <x v="125"/>
    <x v="137"/>
    <x v="2"/>
  </r>
  <r>
    <x v="0"/>
    <x v="25"/>
    <x v="25"/>
    <x v="22"/>
    <x v="22"/>
    <x v="22"/>
    <x v="17"/>
    <x v="187"/>
    <x v="350"/>
    <x v="123"/>
    <x v="137"/>
    <x v="122"/>
    <x v="305"/>
    <x v="1"/>
  </r>
  <r>
    <x v="0"/>
    <x v="25"/>
    <x v="25"/>
    <x v="43"/>
    <x v="43"/>
    <x v="43"/>
    <x v="17"/>
    <x v="187"/>
    <x v="350"/>
    <x v="130"/>
    <x v="154"/>
    <x v="125"/>
    <x v="137"/>
    <x v="1"/>
  </r>
  <r>
    <x v="0"/>
    <x v="25"/>
    <x v="25"/>
    <x v="13"/>
    <x v="13"/>
    <x v="13"/>
    <x v="17"/>
    <x v="187"/>
    <x v="350"/>
    <x v="123"/>
    <x v="137"/>
    <x v="122"/>
    <x v="305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6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8"/>
    <x v="9"/>
    <x v="9"/>
    <x v="9"/>
    <x v="9"/>
    <x v="0"/>
  </r>
  <r>
    <x v="0"/>
    <x v="0"/>
    <x v="0"/>
    <x v="10"/>
    <x v="10"/>
    <x v="10"/>
    <x v="10"/>
    <x v="10"/>
    <x v="9"/>
    <x v="10"/>
    <x v="10"/>
    <x v="10"/>
    <x v="4"/>
    <x v="0"/>
  </r>
  <r>
    <x v="0"/>
    <x v="0"/>
    <x v="0"/>
    <x v="11"/>
    <x v="11"/>
    <x v="11"/>
    <x v="11"/>
    <x v="11"/>
    <x v="10"/>
    <x v="11"/>
    <x v="11"/>
    <x v="11"/>
    <x v="10"/>
    <x v="2"/>
  </r>
  <r>
    <x v="0"/>
    <x v="0"/>
    <x v="0"/>
    <x v="12"/>
    <x v="12"/>
    <x v="12"/>
    <x v="12"/>
    <x v="12"/>
    <x v="11"/>
    <x v="12"/>
    <x v="12"/>
    <x v="12"/>
    <x v="11"/>
    <x v="0"/>
  </r>
  <r>
    <x v="0"/>
    <x v="0"/>
    <x v="0"/>
    <x v="13"/>
    <x v="13"/>
    <x v="13"/>
    <x v="13"/>
    <x v="13"/>
    <x v="12"/>
    <x v="13"/>
    <x v="13"/>
    <x v="13"/>
    <x v="12"/>
    <x v="0"/>
  </r>
  <r>
    <x v="0"/>
    <x v="0"/>
    <x v="0"/>
    <x v="14"/>
    <x v="14"/>
    <x v="14"/>
    <x v="14"/>
    <x v="14"/>
    <x v="13"/>
    <x v="14"/>
    <x v="14"/>
    <x v="14"/>
    <x v="13"/>
    <x v="1"/>
  </r>
  <r>
    <x v="0"/>
    <x v="0"/>
    <x v="0"/>
    <x v="15"/>
    <x v="15"/>
    <x v="15"/>
    <x v="15"/>
    <x v="15"/>
    <x v="14"/>
    <x v="15"/>
    <x v="15"/>
    <x v="15"/>
    <x v="14"/>
    <x v="1"/>
  </r>
  <r>
    <x v="0"/>
    <x v="0"/>
    <x v="0"/>
    <x v="16"/>
    <x v="16"/>
    <x v="16"/>
    <x v="16"/>
    <x v="16"/>
    <x v="15"/>
    <x v="16"/>
    <x v="16"/>
    <x v="16"/>
    <x v="15"/>
    <x v="0"/>
  </r>
  <r>
    <x v="0"/>
    <x v="0"/>
    <x v="0"/>
    <x v="17"/>
    <x v="17"/>
    <x v="17"/>
    <x v="17"/>
    <x v="17"/>
    <x v="16"/>
    <x v="17"/>
    <x v="17"/>
    <x v="17"/>
    <x v="16"/>
    <x v="0"/>
  </r>
  <r>
    <x v="0"/>
    <x v="0"/>
    <x v="0"/>
    <x v="18"/>
    <x v="18"/>
    <x v="18"/>
    <x v="18"/>
    <x v="18"/>
    <x v="17"/>
    <x v="18"/>
    <x v="18"/>
    <x v="18"/>
    <x v="17"/>
    <x v="2"/>
  </r>
  <r>
    <x v="0"/>
    <x v="0"/>
    <x v="0"/>
    <x v="19"/>
    <x v="19"/>
    <x v="19"/>
    <x v="19"/>
    <x v="19"/>
    <x v="18"/>
    <x v="19"/>
    <x v="16"/>
    <x v="19"/>
    <x v="18"/>
    <x v="0"/>
  </r>
  <r>
    <x v="0"/>
    <x v="1"/>
    <x v="1"/>
    <x v="0"/>
    <x v="0"/>
    <x v="0"/>
    <x v="0"/>
    <x v="20"/>
    <x v="19"/>
    <x v="20"/>
    <x v="19"/>
    <x v="20"/>
    <x v="19"/>
    <x v="0"/>
  </r>
  <r>
    <x v="0"/>
    <x v="1"/>
    <x v="1"/>
    <x v="1"/>
    <x v="1"/>
    <x v="1"/>
    <x v="1"/>
    <x v="21"/>
    <x v="20"/>
    <x v="21"/>
    <x v="20"/>
    <x v="19"/>
    <x v="20"/>
    <x v="0"/>
  </r>
  <r>
    <x v="0"/>
    <x v="1"/>
    <x v="1"/>
    <x v="3"/>
    <x v="3"/>
    <x v="3"/>
    <x v="2"/>
    <x v="22"/>
    <x v="21"/>
    <x v="22"/>
    <x v="21"/>
    <x v="21"/>
    <x v="21"/>
    <x v="0"/>
  </r>
  <r>
    <x v="0"/>
    <x v="1"/>
    <x v="1"/>
    <x v="2"/>
    <x v="2"/>
    <x v="2"/>
    <x v="3"/>
    <x v="23"/>
    <x v="22"/>
    <x v="23"/>
    <x v="22"/>
    <x v="22"/>
    <x v="22"/>
    <x v="0"/>
  </r>
  <r>
    <x v="0"/>
    <x v="1"/>
    <x v="1"/>
    <x v="6"/>
    <x v="6"/>
    <x v="6"/>
    <x v="4"/>
    <x v="24"/>
    <x v="23"/>
    <x v="24"/>
    <x v="23"/>
    <x v="23"/>
    <x v="23"/>
    <x v="0"/>
  </r>
  <r>
    <x v="0"/>
    <x v="1"/>
    <x v="1"/>
    <x v="4"/>
    <x v="4"/>
    <x v="4"/>
    <x v="5"/>
    <x v="25"/>
    <x v="24"/>
    <x v="25"/>
    <x v="24"/>
    <x v="24"/>
    <x v="24"/>
    <x v="0"/>
  </r>
  <r>
    <x v="0"/>
    <x v="1"/>
    <x v="1"/>
    <x v="15"/>
    <x v="15"/>
    <x v="15"/>
    <x v="6"/>
    <x v="26"/>
    <x v="25"/>
    <x v="26"/>
    <x v="25"/>
    <x v="25"/>
    <x v="25"/>
    <x v="0"/>
  </r>
  <r>
    <x v="0"/>
    <x v="1"/>
    <x v="1"/>
    <x v="10"/>
    <x v="10"/>
    <x v="10"/>
    <x v="7"/>
    <x v="27"/>
    <x v="26"/>
    <x v="27"/>
    <x v="26"/>
    <x v="26"/>
    <x v="26"/>
    <x v="0"/>
  </r>
  <r>
    <x v="0"/>
    <x v="1"/>
    <x v="1"/>
    <x v="5"/>
    <x v="5"/>
    <x v="5"/>
    <x v="8"/>
    <x v="28"/>
    <x v="27"/>
    <x v="28"/>
    <x v="27"/>
    <x v="27"/>
    <x v="27"/>
    <x v="0"/>
  </r>
  <r>
    <x v="0"/>
    <x v="1"/>
    <x v="1"/>
    <x v="8"/>
    <x v="8"/>
    <x v="8"/>
    <x v="9"/>
    <x v="29"/>
    <x v="28"/>
    <x v="29"/>
    <x v="28"/>
    <x v="28"/>
    <x v="28"/>
    <x v="0"/>
  </r>
  <r>
    <x v="0"/>
    <x v="1"/>
    <x v="1"/>
    <x v="17"/>
    <x v="17"/>
    <x v="17"/>
    <x v="10"/>
    <x v="30"/>
    <x v="29"/>
    <x v="30"/>
    <x v="29"/>
    <x v="29"/>
    <x v="29"/>
    <x v="0"/>
  </r>
  <r>
    <x v="0"/>
    <x v="1"/>
    <x v="1"/>
    <x v="13"/>
    <x v="13"/>
    <x v="13"/>
    <x v="11"/>
    <x v="31"/>
    <x v="12"/>
    <x v="31"/>
    <x v="30"/>
    <x v="30"/>
    <x v="30"/>
    <x v="0"/>
  </r>
  <r>
    <x v="0"/>
    <x v="1"/>
    <x v="1"/>
    <x v="16"/>
    <x v="16"/>
    <x v="16"/>
    <x v="12"/>
    <x v="32"/>
    <x v="30"/>
    <x v="32"/>
    <x v="31"/>
    <x v="31"/>
    <x v="31"/>
    <x v="0"/>
  </r>
  <r>
    <x v="0"/>
    <x v="1"/>
    <x v="1"/>
    <x v="11"/>
    <x v="11"/>
    <x v="11"/>
    <x v="13"/>
    <x v="33"/>
    <x v="31"/>
    <x v="33"/>
    <x v="32"/>
    <x v="32"/>
    <x v="32"/>
    <x v="0"/>
  </r>
  <r>
    <x v="0"/>
    <x v="1"/>
    <x v="1"/>
    <x v="12"/>
    <x v="12"/>
    <x v="12"/>
    <x v="14"/>
    <x v="34"/>
    <x v="32"/>
    <x v="34"/>
    <x v="33"/>
    <x v="33"/>
    <x v="33"/>
    <x v="0"/>
  </r>
  <r>
    <x v="0"/>
    <x v="1"/>
    <x v="1"/>
    <x v="20"/>
    <x v="20"/>
    <x v="20"/>
    <x v="15"/>
    <x v="35"/>
    <x v="33"/>
    <x v="32"/>
    <x v="31"/>
    <x v="34"/>
    <x v="34"/>
    <x v="0"/>
  </r>
  <r>
    <x v="0"/>
    <x v="1"/>
    <x v="1"/>
    <x v="21"/>
    <x v="21"/>
    <x v="21"/>
    <x v="16"/>
    <x v="36"/>
    <x v="34"/>
    <x v="35"/>
    <x v="34"/>
    <x v="35"/>
    <x v="35"/>
    <x v="0"/>
  </r>
  <r>
    <x v="0"/>
    <x v="1"/>
    <x v="1"/>
    <x v="19"/>
    <x v="19"/>
    <x v="19"/>
    <x v="17"/>
    <x v="37"/>
    <x v="35"/>
    <x v="36"/>
    <x v="35"/>
    <x v="21"/>
    <x v="21"/>
    <x v="0"/>
  </r>
  <r>
    <x v="0"/>
    <x v="1"/>
    <x v="1"/>
    <x v="22"/>
    <x v="22"/>
    <x v="22"/>
    <x v="17"/>
    <x v="37"/>
    <x v="35"/>
    <x v="37"/>
    <x v="36"/>
    <x v="36"/>
    <x v="36"/>
    <x v="0"/>
  </r>
  <r>
    <x v="0"/>
    <x v="1"/>
    <x v="1"/>
    <x v="23"/>
    <x v="23"/>
    <x v="23"/>
    <x v="19"/>
    <x v="38"/>
    <x v="36"/>
    <x v="38"/>
    <x v="37"/>
    <x v="37"/>
    <x v="37"/>
    <x v="0"/>
  </r>
  <r>
    <x v="0"/>
    <x v="2"/>
    <x v="2"/>
    <x v="0"/>
    <x v="0"/>
    <x v="0"/>
    <x v="0"/>
    <x v="39"/>
    <x v="37"/>
    <x v="39"/>
    <x v="38"/>
    <x v="38"/>
    <x v="38"/>
    <x v="0"/>
  </r>
  <r>
    <x v="0"/>
    <x v="2"/>
    <x v="2"/>
    <x v="1"/>
    <x v="1"/>
    <x v="1"/>
    <x v="1"/>
    <x v="40"/>
    <x v="38"/>
    <x v="40"/>
    <x v="39"/>
    <x v="39"/>
    <x v="39"/>
    <x v="0"/>
  </r>
  <r>
    <x v="0"/>
    <x v="2"/>
    <x v="2"/>
    <x v="3"/>
    <x v="3"/>
    <x v="3"/>
    <x v="2"/>
    <x v="41"/>
    <x v="39"/>
    <x v="41"/>
    <x v="40"/>
    <x v="38"/>
    <x v="38"/>
    <x v="0"/>
  </r>
  <r>
    <x v="0"/>
    <x v="2"/>
    <x v="2"/>
    <x v="2"/>
    <x v="2"/>
    <x v="2"/>
    <x v="3"/>
    <x v="42"/>
    <x v="40"/>
    <x v="42"/>
    <x v="41"/>
    <x v="40"/>
    <x v="40"/>
    <x v="0"/>
  </r>
  <r>
    <x v="0"/>
    <x v="2"/>
    <x v="2"/>
    <x v="5"/>
    <x v="5"/>
    <x v="5"/>
    <x v="4"/>
    <x v="43"/>
    <x v="23"/>
    <x v="43"/>
    <x v="42"/>
    <x v="41"/>
    <x v="41"/>
    <x v="0"/>
  </r>
  <r>
    <x v="0"/>
    <x v="2"/>
    <x v="2"/>
    <x v="4"/>
    <x v="4"/>
    <x v="4"/>
    <x v="5"/>
    <x v="44"/>
    <x v="41"/>
    <x v="44"/>
    <x v="43"/>
    <x v="42"/>
    <x v="24"/>
    <x v="0"/>
  </r>
  <r>
    <x v="0"/>
    <x v="2"/>
    <x v="2"/>
    <x v="24"/>
    <x v="24"/>
    <x v="24"/>
    <x v="6"/>
    <x v="45"/>
    <x v="42"/>
    <x v="45"/>
    <x v="44"/>
    <x v="43"/>
    <x v="42"/>
    <x v="0"/>
  </r>
  <r>
    <x v="0"/>
    <x v="2"/>
    <x v="2"/>
    <x v="10"/>
    <x v="10"/>
    <x v="10"/>
    <x v="7"/>
    <x v="46"/>
    <x v="43"/>
    <x v="46"/>
    <x v="45"/>
    <x v="40"/>
    <x v="40"/>
    <x v="0"/>
  </r>
  <r>
    <x v="0"/>
    <x v="2"/>
    <x v="2"/>
    <x v="25"/>
    <x v="25"/>
    <x v="25"/>
    <x v="8"/>
    <x v="47"/>
    <x v="10"/>
    <x v="32"/>
    <x v="46"/>
    <x v="44"/>
    <x v="43"/>
    <x v="0"/>
  </r>
  <r>
    <x v="0"/>
    <x v="2"/>
    <x v="2"/>
    <x v="13"/>
    <x v="13"/>
    <x v="13"/>
    <x v="9"/>
    <x v="48"/>
    <x v="44"/>
    <x v="26"/>
    <x v="9"/>
    <x v="45"/>
    <x v="44"/>
    <x v="0"/>
  </r>
  <r>
    <x v="0"/>
    <x v="2"/>
    <x v="2"/>
    <x v="14"/>
    <x v="14"/>
    <x v="14"/>
    <x v="9"/>
    <x v="48"/>
    <x v="44"/>
    <x v="47"/>
    <x v="47"/>
    <x v="43"/>
    <x v="42"/>
    <x v="0"/>
  </r>
  <r>
    <x v="0"/>
    <x v="2"/>
    <x v="2"/>
    <x v="8"/>
    <x v="8"/>
    <x v="8"/>
    <x v="11"/>
    <x v="49"/>
    <x v="45"/>
    <x v="47"/>
    <x v="47"/>
    <x v="46"/>
    <x v="45"/>
    <x v="0"/>
  </r>
  <r>
    <x v="0"/>
    <x v="2"/>
    <x v="2"/>
    <x v="26"/>
    <x v="26"/>
    <x v="26"/>
    <x v="12"/>
    <x v="50"/>
    <x v="13"/>
    <x v="36"/>
    <x v="48"/>
    <x v="47"/>
    <x v="46"/>
    <x v="0"/>
  </r>
  <r>
    <x v="0"/>
    <x v="2"/>
    <x v="2"/>
    <x v="16"/>
    <x v="16"/>
    <x v="16"/>
    <x v="13"/>
    <x v="51"/>
    <x v="46"/>
    <x v="48"/>
    <x v="49"/>
    <x v="48"/>
    <x v="47"/>
    <x v="0"/>
  </r>
  <r>
    <x v="0"/>
    <x v="2"/>
    <x v="2"/>
    <x v="15"/>
    <x v="15"/>
    <x v="15"/>
    <x v="14"/>
    <x v="52"/>
    <x v="15"/>
    <x v="49"/>
    <x v="50"/>
    <x v="39"/>
    <x v="39"/>
    <x v="0"/>
  </r>
  <r>
    <x v="0"/>
    <x v="2"/>
    <x v="2"/>
    <x v="11"/>
    <x v="11"/>
    <x v="11"/>
    <x v="15"/>
    <x v="53"/>
    <x v="47"/>
    <x v="48"/>
    <x v="49"/>
    <x v="49"/>
    <x v="48"/>
    <x v="0"/>
  </r>
  <r>
    <x v="0"/>
    <x v="2"/>
    <x v="2"/>
    <x v="18"/>
    <x v="18"/>
    <x v="18"/>
    <x v="16"/>
    <x v="54"/>
    <x v="35"/>
    <x v="50"/>
    <x v="51"/>
    <x v="50"/>
    <x v="49"/>
    <x v="0"/>
  </r>
  <r>
    <x v="0"/>
    <x v="2"/>
    <x v="2"/>
    <x v="7"/>
    <x v="7"/>
    <x v="7"/>
    <x v="17"/>
    <x v="55"/>
    <x v="48"/>
    <x v="33"/>
    <x v="29"/>
    <x v="51"/>
    <x v="50"/>
    <x v="0"/>
  </r>
  <r>
    <x v="0"/>
    <x v="2"/>
    <x v="2"/>
    <x v="17"/>
    <x v="17"/>
    <x v="17"/>
    <x v="17"/>
    <x v="55"/>
    <x v="48"/>
    <x v="51"/>
    <x v="52"/>
    <x v="52"/>
    <x v="51"/>
    <x v="0"/>
  </r>
  <r>
    <x v="0"/>
    <x v="2"/>
    <x v="2"/>
    <x v="27"/>
    <x v="27"/>
    <x v="27"/>
    <x v="19"/>
    <x v="56"/>
    <x v="49"/>
    <x v="52"/>
    <x v="53"/>
    <x v="53"/>
    <x v="52"/>
    <x v="0"/>
  </r>
  <r>
    <x v="0"/>
    <x v="3"/>
    <x v="3"/>
    <x v="0"/>
    <x v="0"/>
    <x v="0"/>
    <x v="0"/>
    <x v="57"/>
    <x v="50"/>
    <x v="53"/>
    <x v="54"/>
    <x v="53"/>
    <x v="33"/>
    <x v="0"/>
  </r>
  <r>
    <x v="0"/>
    <x v="3"/>
    <x v="3"/>
    <x v="1"/>
    <x v="1"/>
    <x v="1"/>
    <x v="1"/>
    <x v="58"/>
    <x v="51"/>
    <x v="54"/>
    <x v="55"/>
    <x v="43"/>
    <x v="53"/>
    <x v="0"/>
  </r>
  <r>
    <x v="0"/>
    <x v="3"/>
    <x v="3"/>
    <x v="2"/>
    <x v="2"/>
    <x v="2"/>
    <x v="2"/>
    <x v="36"/>
    <x v="52"/>
    <x v="13"/>
    <x v="56"/>
    <x v="54"/>
    <x v="36"/>
    <x v="0"/>
  </r>
  <r>
    <x v="0"/>
    <x v="3"/>
    <x v="3"/>
    <x v="9"/>
    <x v="9"/>
    <x v="9"/>
    <x v="3"/>
    <x v="59"/>
    <x v="53"/>
    <x v="55"/>
    <x v="57"/>
    <x v="55"/>
    <x v="54"/>
    <x v="0"/>
  </r>
  <r>
    <x v="0"/>
    <x v="3"/>
    <x v="3"/>
    <x v="3"/>
    <x v="3"/>
    <x v="3"/>
    <x v="3"/>
    <x v="59"/>
    <x v="53"/>
    <x v="56"/>
    <x v="23"/>
    <x v="56"/>
    <x v="55"/>
    <x v="0"/>
  </r>
  <r>
    <x v="0"/>
    <x v="3"/>
    <x v="3"/>
    <x v="7"/>
    <x v="7"/>
    <x v="7"/>
    <x v="5"/>
    <x v="60"/>
    <x v="54"/>
    <x v="57"/>
    <x v="58"/>
    <x v="57"/>
    <x v="56"/>
    <x v="0"/>
  </r>
  <r>
    <x v="0"/>
    <x v="3"/>
    <x v="3"/>
    <x v="4"/>
    <x v="4"/>
    <x v="4"/>
    <x v="6"/>
    <x v="61"/>
    <x v="5"/>
    <x v="58"/>
    <x v="59"/>
    <x v="58"/>
    <x v="2"/>
    <x v="0"/>
  </r>
  <r>
    <x v="0"/>
    <x v="3"/>
    <x v="3"/>
    <x v="5"/>
    <x v="5"/>
    <x v="5"/>
    <x v="7"/>
    <x v="62"/>
    <x v="55"/>
    <x v="43"/>
    <x v="60"/>
    <x v="49"/>
    <x v="57"/>
    <x v="0"/>
  </r>
  <r>
    <x v="0"/>
    <x v="3"/>
    <x v="3"/>
    <x v="8"/>
    <x v="8"/>
    <x v="8"/>
    <x v="8"/>
    <x v="63"/>
    <x v="42"/>
    <x v="50"/>
    <x v="61"/>
    <x v="49"/>
    <x v="57"/>
    <x v="0"/>
  </r>
  <r>
    <x v="0"/>
    <x v="3"/>
    <x v="3"/>
    <x v="14"/>
    <x v="14"/>
    <x v="14"/>
    <x v="9"/>
    <x v="46"/>
    <x v="56"/>
    <x v="59"/>
    <x v="62"/>
    <x v="59"/>
    <x v="58"/>
    <x v="0"/>
  </r>
  <r>
    <x v="0"/>
    <x v="3"/>
    <x v="3"/>
    <x v="6"/>
    <x v="6"/>
    <x v="6"/>
    <x v="10"/>
    <x v="64"/>
    <x v="57"/>
    <x v="60"/>
    <x v="63"/>
    <x v="36"/>
    <x v="59"/>
    <x v="0"/>
  </r>
  <r>
    <x v="0"/>
    <x v="3"/>
    <x v="3"/>
    <x v="10"/>
    <x v="10"/>
    <x v="10"/>
    <x v="11"/>
    <x v="65"/>
    <x v="10"/>
    <x v="61"/>
    <x v="64"/>
    <x v="60"/>
    <x v="60"/>
    <x v="0"/>
  </r>
  <r>
    <x v="0"/>
    <x v="3"/>
    <x v="3"/>
    <x v="11"/>
    <x v="11"/>
    <x v="11"/>
    <x v="12"/>
    <x v="66"/>
    <x v="44"/>
    <x v="62"/>
    <x v="65"/>
    <x v="57"/>
    <x v="56"/>
    <x v="1"/>
  </r>
  <r>
    <x v="0"/>
    <x v="3"/>
    <x v="3"/>
    <x v="17"/>
    <x v="17"/>
    <x v="17"/>
    <x v="12"/>
    <x v="66"/>
    <x v="44"/>
    <x v="32"/>
    <x v="66"/>
    <x v="26"/>
    <x v="61"/>
    <x v="0"/>
  </r>
  <r>
    <x v="0"/>
    <x v="3"/>
    <x v="3"/>
    <x v="28"/>
    <x v="28"/>
    <x v="28"/>
    <x v="14"/>
    <x v="48"/>
    <x v="58"/>
    <x v="51"/>
    <x v="67"/>
    <x v="61"/>
    <x v="62"/>
    <x v="0"/>
  </r>
  <r>
    <x v="0"/>
    <x v="3"/>
    <x v="3"/>
    <x v="13"/>
    <x v="13"/>
    <x v="13"/>
    <x v="15"/>
    <x v="49"/>
    <x v="59"/>
    <x v="63"/>
    <x v="68"/>
    <x v="62"/>
    <x v="63"/>
    <x v="0"/>
  </r>
  <r>
    <x v="0"/>
    <x v="3"/>
    <x v="3"/>
    <x v="16"/>
    <x v="16"/>
    <x v="16"/>
    <x v="16"/>
    <x v="52"/>
    <x v="33"/>
    <x v="64"/>
    <x v="69"/>
    <x v="63"/>
    <x v="64"/>
    <x v="0"/>
  </r>
  <r>
    <x v="0"/>
    <x v="3"/>
    <x v="3"/>
    <x v="12"/>
    <x v="12"/>
    <x v="12"/>
    <x v="16"/>
    <x v="52"/>
    <x v="33"/>
    <x v="65"/>
    <x v="70"/>
    <x v="64"/>
    <x v="65"/>
    <x v="0"/>
  </r>
  <r>
    <x v="0"/>
    <x v="3"/>
    <x v="3"/>
    <x v="29"/>
    <x v="29"/>
    <x v="29"/>
    <x v="18"/>
    <x v="67"/>
    <x v="34"/>
    <x v="55"/>
    <x v="57"/>
    <x v="65"/>
    <x v="66"/>
    <x v="0"/>
  </r>
  <r>
    <x v="0"/>
    <x v="3"/>
    <x v="3"/>
    <x v="23"/>
    <x v="23"/>
    <x v="23"/>
    <x v="19"/>
    <x v="55"/>
    <x v="60"/>
    <x v="33"/>
    <x v="71"/>
    <x v="51"/>
    <x v="67"/>
    <x v="0"/>
  </r>
  <r>
    <x v="0"/>
    <x v="4"/>
    <x v="4"/>
    <x v="0"/>
    <x v="0"/>
    <x v="0"/>
    <x v="0"/>
    <x v="68"/>
    <x v="61"/>
    <x v="66"/>
    <x v="72"/>
    <x v="66"/>
    <x v="68"/>
    <x v="0"/>
  </r>
  <r>
    <x v="0"/>
    <x v="4"/>
    <x v="4"/>
    <x v="1"/>
    <x v="1"/>
    <x v="1"/>
    <x v="1"/>
    <x v="37"/>
    <x v="1"/>
    <x v="67"/>
    <x v="73"/>
    <x v="67"/>
    <x v="69"/>
    <x v="0"/>
  </r>
  <r>
    <x v="0"/>
    <x v="4"/>
    <x v="4"/>
    <x v="3"/>
    <x v="3"/>
    <x v="3"/>
    <x v="2"/>
    <x v="69"/>
    <x v="62"/>
    <x v="68"/>
    <x v="74"/>
    <x v="68"/>
    <x v="70"/>
    <x v="0"/>
  </r>
  <r>
    <x v="0"/>
    <x v="4"/>
    <x v="4"/>
    <x v="2"/>
    <x v="2"/>
    <x v="2"/>
    <x v="3"/>
    <x v="70"/>
    <x v="63"/>
    <x v="69"/>
    <x v="75"/>
    <x v="69"/>
    <x v="71"/>
    <x v="0"/>
  </r>
  <r>
    <x v="0"/>
    <x v="4"/>
    <x v="4"/>
    <x v="7"/>
    <x v="7"/>
    <x v="7"/>
    <x v="4"/>
    <x v="45"/>
    <x v="64"/>
    <x v="70"/>
    <x v="76"/>
    <x v="70"/>
    <x v="72"/>
    <x v="0"/>
  </r>
  <r>
    <x v="0"/>
    <x v="4"/>
    <x v="4"/>
    <x v="8"/>
    <x v="8"/>
    <x v="8"/>
    <x v="5"/>
    <x v="46"/>
    <x v="65"/>
    <x v="71"/>
    <x v="77"/>
    <x v="22"/>
    <x v="73"/>
    <x v="0"/>
  </r>
  <r>
    <x v="0"/>
    <x v="4"/>
    <x v="4"/>
    <x v="5"/>
    <x v="5"/>
    <x v="5"/>
    <x v="6"/>
    <x v="71"/>
    <x v="66"/>
    <x v="72"/>
    <x v="78"/>
    <x v="48"/>
    <x v="74"/>
    <x v="0"/>
  </r>
  <r>
    <x v="0"/>
    <x v="4"/>
    <x v="4"/>
    <x v="14"/>
    <x v="14"/>
    <x v="14"/>
    <x v="7"/>
    <x v="47"/>
    <x v="67"/>
    <x v="70"/>
    <x v="76"/>
    <x v="22"/>
    <x v="73"/>
    <x v="0"/>
  </r>
  <r>
    <x v="0"/>
    <x v="4"/>
    <x v="4"/>
    <x v="9"/>
    <x v="9"/>
    <x v="9"/>
    <x v="8"/>
    <x v="72"/>
    <x v="57"/>
    <x v="73"/>
    <x v="79"/>
    <x v="39"/>
    <x v="75"/>
    <x v="0"/>
  </r>
  <r>
    <x v="0"/>
    <x v="4"/>
    <x v="4"/>
    <x v="11"/>
    <x v="11"/>
    <x v="11"/>
    <x v="9"/>
    <x v="50"/>
    <x v="68"/>
    <x v="31"/>
    <x v="80"/>
    <x v="71"/>
    <x v="76"/>
    <x v="0"/>
  </r>
  <r>
    <x v="0"/>
    <x v="4"/>
    <x v="4"/>
    <x v="10"/>
    <x v="10"/>
    <x v="10"/>
    <x v="10"/>
    <x v="73"/>
    <x v="69"/>
    <x v="74"/>
    <x v="81"/>
    <x v="72"/>
    <x v="77"/>
    <x v="0"/>
  </r>
  <r>
    <x v="0"/>
    <x v="4"/>
    <x v="4"/>
    <x v="4"/>
    <x v="4"/>
    <x v="4"/>
    <x v="10"/>
    <x v="73"/>
    <x v="69"/>
    <x v="60"/>
    <x v="82"/>
    <x v="54"/>
    <x v="78"/>
    <x v="0"/>
  </r>
  <r>
    <x v="0"/>
    <x v="4"/>
    <x v="4"/>
    <x v="6"/>
    <x v="6"/>
    <x v="6"/>
    <x v="12"/>
    <x v="52"/>
    <x v="58"/>
    <x v="75"/>
    <x v="14"/>
    <x v="47"/>
    <x v="79"/>
    <x v="0"/>
  </r>
  <r>
    <x v="0"/>
    <x v="4"/>
    <x v="4"/>
    <x v="21"/>
    <x v="21"/>
    <x v="21"/>
    <x v="13"/>
    <x v="53"/>
    <x v="13"/>
    <x v="76"/>
    <x v="83"/>
    <x v="56"/>
    <x v="80"/>
    <x v="0"/>
  </r>
  <r>
    <x v="0"/>
    <x v="4"/>
    <x v="4"/>
    <x v="16"/>
    <x v="16"/>
    <x v="16"/>
    <x v="14"/>
    <x v="55"/>
    <x v="70"/>
    <x v="63"/>
    <x v="66"/>
    <x v="63"/>
    <x v="27"/>
    <x v="0"/>
  </r>
  <r>
    <x v="0"/>
    <x v="4"/>
    <x v="4"/>
    <x v="17"/>
    <x v="17"/>
    <x v="17"/>
    <x v="15"/>
    <x v="74"/>
    <x v="34"/>
    <x v="77"/>
    <x v="84"/>
    <x v="73"/>
    <x v="81"/>
    <x v="0"/>
  </r>
  <r>
    <x v="0"/>
    <x v="4"/>
    <x v="4"/>
    <x v="24"/>
    <x v="24"/>
    <x v="24"/>
    <x v="16"/>
    <x v="75"/>
    <x v="36"/>
    <x v="78"/>
    <x v="85"/>
    <x v="47"/>
    <x v="79"/>
    <x v="0"/>
  </r>
  <r>
    <x v="0"/>
    <x v="4"/>
    <x v="4"/>
    <x v="13"/>
    <x v="13"/>
    <x v="13"/>
    <x v="17"/>
    <x v="76"/>
    <x v="48"/>
    <x v="79"/>
    <x v="86"/>
    <x v="24"/>
    <x v="47"/>
    <x v="0"/>
  </r>
  <r>
    <x v="0"/>
    <x v="4"/>
    <x v="4"/>
    <x v="19"/>
    <x v="19"/>
    <x v="19"/>
    <x v="18"/>
    <x v="77"/>
    <x v="71"/>
    <x v="80"/>
    <x v="87"/>
    <x v="74"/>
    <x v="82"/>
    <x v="0"/>
  </r>
  <r>
    <x v="0"/>
    <x v="4"/>
    <x v="4"/>
    <x v="12"/>
    <x v="12"/>
    <x v="12"/>
    <x v="18"/>
    <x v="77"/>
    <x v="71"/>
    <x v="78"/>
    <x v="85"/>
    <x v="75"/>
    <x v="83"/>
    <x v="0"/>
  </r>
  <r>
    <x v="0"/>
    <x v="5"/>
    <x v="5"/>
    <x v="0"/>
    <x v="0"/>
    <x v="0"/>
    <x v="0"/>
    <x v="78"/>
    <x v="50"/>
    <x v="81"/>
    <x v="88"/>
    <x v="76"/>
    <x v="3"/>
    <x v="0"/>
  </r>
  <r>
    <x v="0"/>
    <x v="5"/>
    <x v="5"/>
    <x v="1"/>
    <x v="1"/>
    <x v="1"/>
    <x v="1"/>
    <x v="79"/>
    <x v="72"/>
    <x v="36"/>
    <x v="89"/>
    <x v="49"/>
    <x v="84"/>
    <x v="0"/>
  </r>
  <r>
    <x v="0"/>
    <x v="5"/>
    <x v="5"/>
    <x v="2"/>
    <x v="2"/>
    <x v="2"/>
    <x v="2"/>
    <x v="44"/>
    <x v="73"/>
    <x v="82"/>
    <x v="90"/>
    <x v="69"/>
    <x v="85"/>
    <x v="0"/>
  </r>
  <r>
    <x v="0"/>
    <x v="5"/>
    <x v="5"/>
    <x v="30"/>
    <x v="30"/>
    <x v="30"/>
    <x v="3"/>
    <x v="46"/>
    <x v="74"/>
    <x v="52"/>
    <x v="91"/>
    <x v="62"/>
    <x v="86"/>
    <x v="0"/>
  </r>
  <r>
    <x v="0"/>
    <x v="5"/>
    <x v="5"/>
    <x v="9"/>
    <x v="9"/>
    <x v="9"/>
    <x v="4"/>
    <x v="66"/>
    <x v="75"/>
    <x v="55"/>
    <x v="92"/>
    <x v="77"/>
    <x v="87"/>
    <x v="0"/>
  </r>
  <r>
    <x v="0"/>
    <x v="5"/>
    <x v="5"/>
    <x v="4"/>
    <x v="4"/>
    <x v="4"/>
    <x v="5"/>
    <x v="49"/>
    <x v="76"/>
    <x v="83"/>
    <x v="93"/>
    <x v="72"/>
    <x v="88"/>
    <x v="0"/>
  </r>
  <r>
    <x v="0"/>
    <x v="5"/>
    <x v="5"/>
    <x v="5"/>
    <x v="5"/>
    <x v="5"/>
    <x v="6"/>
    <x v="67"/>
    <x v="77"/>
    <x v="51"/>
    <x v="94"/>
    <x v="78"/>
    <x v="89"/>
    <x v="0"/>
  </r>
  <r>
    <x v="0"/>
    <x v="5"/>
    <x v="5"/>
    <x v="3"/>
    <x v="3"/>
    <x v="3"/>
    <x v="6"/>
    <x v="67"/>
    <x v="77"/>
    <x v="43"/>
    <x v="95"/>
    <x v="42"/>
    <x v="90"/>
    <x v="0"/>
  </r>
  <r>
    <x v="0"/>
    <x v="5"/>
    <x v="5"/>
    <x v="8"/>
    <x v="8"/>
    <x v="8"/>
    <x v="8"/>
    <x v="80"/>
    <x v="66"/>
    <x v="75"/>
    <x v="82"/>
    <x v="36"/>
    <x v="91"/>
    <x v="0"/>
  </r>
  <r>
    <x v="0"/>
    <x v="5"/>
    <x v="5"/>
    <x v="7"/>
    <x v="7"/>
    <x v="7"/>
    <x v="9"/>
    <x v="81"/>
    <x v="78"/>
    <x v="84"/>
    <x v="96"/>
    <x v="76"/>
    <x v="3"/>
    <x v="0"/>
  </r>
  <r>
    <x v="0"/>
    <x v="5"/>
    <x v="5"/>
    <x v="13"/>
    <x v="13"/>
    <x v="13"/>
    <x v="10"/>
    <x v="74"/>
    <x v="9"/>
    <x v="85"/>
    <x v="97"/>
    <x v="57"/>
    <x v="92"/>
    <x v="0"/>
  </r>
  <r>
    <x v="0"/>
    <x v="5"/>
    <x v="5"/>
    <x v="10"/>
    <x v="10"/>
    <x v="10"/>
    <x v="11"/>
    <x v="75"/>
    <x v="56"/>
    <x v="71"/>
    <x v="98"/>
    <x v="79"/>
    <x v="93"/>
    <x v="0"/>
  </r>
  <r>
    <x v="0"/>
    <x v="5"/>
    <x v="5"/>
    <x v="12"/>
    <x v="12"/>
    <x v="12"/>
    <x v="11"/>
    <x v="75"/>
    <x v="56"/>
    <x v="86"/>
    <x v="99"/>
    <x v="66"/>
    <x v="94"/>
    <x v="0"/>
  </r>
  <r>
    <x v="0"/>
    <x v="5"/>
    <x v="5"/>
    <x v="14"/>
    <x v="14"/>
    <x v="14"/>
    <x v="13"/>
    <x v="76"/>
    <x v="79"/>
    <x v="87"/>
    <x v="100"/>
    <x v="66"/>
    <x v="94"/>
    <x v="0"/>
  </r>
  <r>
    <x v="0"/>
    <x v="5"/>
    <x v="5"/>
    <x v="11"/>
    <x v="11"/>
    <x v="11"/>
    <x v="14"/>
    <x v="82"/>
    <x v="11"/>
    <x v="63"/>
    <x v="101"/>
    <x v="46"/>
    <x v="95"/>
    <x v="0"/>
  </r>
  <r>
    <x v="0"/>
    <x v="5"/>
    <x v="5"/>
    <x v="19"/>
    <x v="19"/>
    <x v="19"/>
    <x v="15"/>
    <x v="83"/>
    <x v="59"/>
    <x v="80"/>
    <x v="102"/>
    <x v="22"/>
    <x v="96"/>
    <x v="0"/>
  </r>
  <r>
    <x v="0"/>
    <x v="5"/>
    <x v="5"/>
    <x v="31"/>
    <x v="31"/>
    <x v="31"/>
    <x v="16"/>
    <x v="84"/>
    <x v="80"/>
    <x v="88"/>
    <x v="103"/>
    <x v="65"/>
    <x v="44"/>
    <x v="0"/>
  </r>
  <r>
    <x v="0"/>
    <x v="5"/>
    <x v="5"/>
    <x v="32"/>
    <x v="32"/>
    <x v="32"/>
    <x v="17"/>
    <x v="85"/>
    <x v="14"/>
    <x v="85"/>
    <x v="97"/>
    <x v="43"/>
    <x v="10"/>
    <x v="0"/>
  </r>
  <r>
    <x v="0"/>
    <x v="5"/>
    <x v="5"/>
    <x v="18"/>
    <x v="18"/>
    <x v="18"/>
    <x v="18"/>
    <x v="86"/>
    <x v="81"/>
    <x v="77"/>
    <x v="104"/>
    <x v="56"/>
    <x v="97"/>
    <x v="0"/>
  </r>
  <r>
    <x v="0"/>
    <x v="5"/>
    <x v="5"/>
    <x v="6"/>
    <x v="6"/>
    <x v="6"/>
    <x v="18"/>
    <x v="86"/>
    <x v="81"/>
    <x v="89"/>
    <x v="28"/>
    <x v="80"/>
    <x v="98"/>
    <x v="0"/>
  </r>
  <r>
    <x v="0"/>
    <x v="6"/>
    <x v="6"/>
    <x v="0"/>
    <x v="0"/>
    <x v="0"/>
    <x v="0"/>
    <x v="87"/>
    <x v="82"/>
    <x v="90"/>
    <x v="105"/>
    <x v="72"/>
    <x v="99"/>
    <x v="0"/>
  </r>
  <r>
    <x v="0"/>
    <x v="6"/>
    <x v="6"/>
    <x v="33"/>
    <x v="33"/>
    <x v="33"/>
    <x v="1"/>
    <x v="88"/>
    <x v="83"/>
    <x v="59"/>
    <x v="106"/>
    <x v="77"/>
    <x v="100"/>
    <x v="0"/>
  </r>
  <r>
    <x v="0"/>
    <x v="6"/>
    <x v="6"/>
    <x v="3"/>
    <x v="3"/>
    <x v="3"/>
    <x v="2"/>
    <x v="89"/>
    <x v="84"/>
    <x v="46"/>
    <x v="107"/>
    <x v="53"/>
    <x v="15"/>
    <x v="0"/>
  </r>
  <r>
    <x v="0"/>
    <x v="6"/>
    <x v="6"/>
    <x v="1"/>
    <x v="1"/>
    <x v="1"/>
    <x v="3"/>
    <x v="79"/>
    <x v="85"/>
    <x v="60"/>
    <x v="108"/>
    <x v="73"/>
    <x v="27"/>
    <x v="0"/>
  </r>
  <r>
    <x v="0"/>
    <x v="6"/>
    <x v="6"/>
    <x v="2"/>
    <x v="2"/>
    <x v="2"/>
    <x v="4"/>
    <x v="44"/>
    <x v="86"/>
    <x v="91"/>
    <x v="109"/>
    <x v="40"/>
    <x v="101"/>
    <x v="0"/>
  </r>
  <r>
    <x v="0"/>
    <x v="6"/>
    <x v="6"/>
    <x v="8"/>
    <x v="8"/>
    <x v="8"/>
    <x v="5"/>
    <x v="45"/>
    <x v="87"/>
    <x v="92"/>
    <x v="110"/>
    <x v="53"/>
    <x v="15"/>
    <x v="0"/>
  </r>
  <r>
    <x v="0"/>
    <x v="6"/>
    <x v="6"/>
    <x v="34"/>
    <x v="34"/>
    <x v="34"/>
    <x v="6"/>
    <x v="90"/>
    <x v="88"/>
    <x v="45"/>
    <x v="111"/>
    <x v="59"/>
    <x v="102"/>
    <x v="0"/>
  </r>
  <r>
    <x v="0"/>
    <x v="6"/>
    <x v="6"/>
    <x v="35"/>
    <x v="35"/>
    <x v="35"/>
    <x v="7"/>
    <x v="49"/>
    <x v="89"/>
    <x v="93"/>
    <x v="112"/>
    <x v="81"/>
    <x v="13"/>
    <x v="0"/>
  </r>
  <r>
    <x v="0"/>
    <x v="6"/>
    <x v="6"/>
    <x v="9"/>
    <x v="9"/>
    <x v="9"/>
    <x v="8"/>
    <x v="50"/>
    <x v="90"/>
    <x v="94"/>
    <x v="32"/>
    <x v="45"/>
    <x v="103"/>
    <x v="0"/>
  </r>
  <r>
    <x v="0"/>
    <x v="6"/>
    <x v="6"/>
    <x v="18"/>
    <x v="18"/>
    <x v="18"/>
    <x v="9"/>
    <x v="51"/>
    <x v="91"/>
    <x v="52"/>
    <x v="113"/>
    <x v="82"/>
    <x v="104"/>
    <x v="0"/>
  </r>
  <r>
    <x v="0"/>
    <x v="6"/>
    <x v="6"/>
    <x v="14"/>
    <x v="14"/>
    <x v="14"/>
    <x v="10"/>
    <x v="91"/>
    <x v="92"/>
    <x v="78"/>
    <x v="12"/>
    <x v="74"/>
    <x v="105"/>
    <x v="0"/>
  </r>
  <r>
    <x v="0"/>
    <x v="6"/>
    <x v="6"/>
    <x v="36"/>
    <x v="36"/>
    <x v="36"/>
    <x v="11"/>
    <x v="81"/>
    <x v="93"/>
    <x v="75"/>
    <x v="114"/>
    <x v="81"/>
    <x v="13"/>
    <x v="0"/>
  </r>
  <r>
    <x v="0"/>
    <x v="6"/>
    <x v="6"/>
    <x v="12"/>
    <x v="12"/>
    <x v="12"/>
    <x v="12"/>
    <x v="74"/>
    <x v="66"/>
    <x v="95"/>
    <x v="115"/>
    <x v="81"/>
    <x v="13"/>
    <x v="0"/>
  </r>
  <r>
    <x v="0"/>
    <x v="6"/>
    <x v="6"/>
    <x v="7"/>
    <x v="7"/>
    <x v="7"/>
    <x v="13"/>
    <x v="77"/>
    <x v="94"/>
    <x v="33"/>
    <x v="116"/>
    <x v="47"/>
    <x v="106"/>
    <x v="0"/>
  </r>
  <r>
    <x v="0"/>
    <x v="6"/>
    <x v="6"/>
    <x v="4"/>
    <x v="4"/>
    <x v="4"/>
    <x v="14"/>
    <x v="83"/>
    <x v="69"/>
    <x v="75"/>
    <x v="114"/>
    <x v="69"/>
    <x v="107"/>
    <x v="0"/>
  </r>
  <r>
    <x v="0"/>
    <x v="6"/>
    <x v="6"/>
    <x v="11"/>
    <x v="11"/>
    <x v="11"/>
    <x v="15"/>
    <x v="84"/>
    <x v="12"/>
    <x v="55"/>
    <x v="27"/>
    <x v="47"/>
    <x v="106"/>
    <x v="0"/>
  </r>
  <r>
    <x v="0"/>
    <x v="6"/>
    <x v="6"/>
    <x v="5"/>
    <x v="5"/>
    <x v="5"/>
    <x v="15"/>
    <x v="84"/>
    <x v="12"/>
    <x v="31"/>
    <x v="117"/>
    <x v="64"/>
    <x v="108"/>
    <x v="0"/>
  </r>
  <r>
    <x v="0"/>
    <x v="6"/>
    <x v="6"/>
    <x v="29"/>
    <x v="29"/>
    <x v="29"/>
    <x v="17"/>
    <x v="85"/>
    <x v="58"/>
    <x v="49"/>
    <x v="118"/>
    <x v="82"/>
    <x v="104"/>
    <x v="0"/>
  </r>
  <r>
    <x v="0"/>
    <x v="6"/>
    <x v="6"/>
    <x v="19"/>
    <x v="19"/>
    <x v="19"/>
    <x v="17"/>
    <x v="85"/>
    <x v="58"/>
    <x v="96"/>
    <x v="119"/>
    <x v="51"/>
    <x v="109"/>
    <x v="0"/>
  </r>
  <r>
    <x v="0"/>
    <x v="6"/>
    <x v="6"/>
    <x v="22"/>
    <x v="22"/>
    <x v="22"/>
    <x v="19"/>
    <x v="92"/>
    <x v="47"/>
    <x v="86"/>
    <x v="120"/>
    <x v="40"/>
    <x v="101"/>
    <x v="0"/>
  </r>
  <r>
    <x v="0"/>
    <x v="7"/>
    <x v="7"/>
    <x v="1"/>
    <x v="1"/>
    <x v="1"/>
    <x v="0"/>
    <x v="93"/>
    <x v="95"/>
    <x v="97"/>
    <x v="121"/>
    <x v="83"/>
    <x v="110"/>
    <x v="0"/>
  </r>
  <r>
    <x v="0"/>
    <x v="7"/>
    <x v="7"/>
    <x v="0"/>
    <x v="0"/>
    <x v="0"/>
    <x v="1"/>
    <x v="94"/>
    <x v="96"/>
    <x v="66"/>
    <x v="122"/>
    <x v="68"/>
    <x v="111"/>
    <x v="0"/>
  </r>
  <r>
    <x v="0"/>
    <x v="7"/>
    <x v="7"/>
    <x v="3"/>
    <x v="3"/>
    <x v="3"/>
    <x v="2"/>
    <x v="95"/>
    <x v="97"/>
    <x v="98"/>
    <x v="123"/>
    <x v="51"/>
    <x v="112"/>
    <x v="0"/>
  </r>
  <r>
    <x v="0"/>
    <x v="7"/>
    <x v="7"/>
    <x v="2"/>
    <x v="2"/>
    <x v="2"/>
    <x v="3"/>
    <x v="96"/>
    <x v="86"/>
    <x v="99"/>
    <x v="124"/>
    <x v="84"/>
    <x v="113"/>
    <x v="0"/>
  </r>
  <r>
    <x v="0"/>
    <x v="7"/>
    <x v="7"/>
    <x v="4"/>
    <x v="4"/>
    <x v="4"/>
    <x v="4"/>
    <x v="97"/>
    <x v="54"/>
    <x v="100"/>
    <x v="125"/>
    <x v="58"/>
    <x v="114"/>
    <x v="1"/>
  </r>
  <r>
    <x v="0"/>
    <x v="7"/>
    <x v="7"/>
    <x v="5"/>
    <x v="5"/>
    <x v="5"/>
    <x v="5"/>
    <x v="98"/>
    <x v="92"/>
    <x v="76"/>
    <x v="126"/>
    <x v="85"/>
    <x v="115"/>
    <x v="0"/>
  </r>
  <r>
    <x v="0"/>
    <x v="7"/>
    <x v="7"/>
    <x v="15"/>
    <x v="15"/>
    <x v="15"/>
    <x v="5"/>
    <x v="98"/>
    <x v="92"/>
    <x v="62"/>
    <x v="127"/>
    <x v="86"/>
    <x v="116"/>
    <x v="0"/>
  </r>
  <r>
    <x v="0"/>
    <x v="7"/>
    <x v="7"/>
    <x v="6"/>
    <x v="6"/>
    <x v="6"/>
    <x v="7"/>
    <x v="44"/>
    <x v="98"/>
    <x v="83"/>
    <x v="128"/>
    <x v="59"/>
    <x v="13"/>
    <x v="0"/>
  </r>
  <r>
    <x v="0"/>
    <x v="7"/>
    <x v="7"/>
    <x v="10"/>
    <x v="10"/>
    <x v="10"/>
    <x v="8"/>
    <x v="99"/>
    <x v="93"/>
    <x v="101"/>
    <x v="129"/>
    <x v="87"/>
    <x v="117"/>
    <x v="0"/>
  </r>
  <r>
    <x v="0"/>
    <x v="7"/>
    <x v="7"/>
    <x v="7"/>
    <x v="7"/>
    <x v="7"/>
    <x v="9"/>
    <x v="64"/>
    <x v="99"/>
    <x v="87"/>
    <x v="70"/>
    <x v="71"/>
    <x v="57"/>
    <x v="0"/>
  </r>
  <r>
    <x v="0"/>
    <x v="7"/>
    <x v="7"/>
    <x v="9"/>
    <x v="9"/>
    <x v="9"/>
    <x v="10"/>
    <x v="47"/>
    <x v="28"/>
    <x v="102"/>
    <x v="15"/>
    <x v="88"/>
    <x v="118"/>
    <x v="0"/>
  </r>
  <r>
    <x v="0"/>
    <x v="7"/>
    <x v="7"/>
    <x v="13"/>
    <x v="13"/>
    <x v="13"/>
    <x v="11"/>
    <x v="49"/>
    <x v="68"/>
    <x v="94"/>
    <x v="130"/>
    <x v="89"/>
    <x v="119"/>
    <x v="0"/>
  </r>
  <r>
    <x v="0"/>
    <x v="7"/>
    <x v="7"/>
    <x v="11"/>
    <x v="11"/>
    <x v="11"/>
    <x v="12"/>
    <x v="51"/>
    <x v="30"/>
    <x v="73"/>
    <x v="13"/>
    <x v="26"/>
    <x v="120"/>
    <x v="0"/>
  </r>
  <r>
    <x v="0"/>
    <x v="7"/>
    <x v="7"/>
    <x v="8"/>
    <x v="8"/>
    <x v="8"/>
    <x v="13"/>
    <x v="53"/>
    <x v="32"/>
    <x v="78"/>
    <x v="131"/>
    <x v="46"/>
    <x v="121"/>
    <x v="0"/>
  </r>
  <r>
    <x v="0"/>
    <x v="7"/>
    <x v="7"/>
    <x v="14"/>
    <x v="14"/>
    <x v="14"/>
    <x v="14"/>
    <x v="67"/>
    <x v="100"/>
    <x v="103"/>
    <x v="113"/>
    <x v="75"/>
    <x v="122"/>
    <x v="0"/>
  </r>
  <r>
    <x v="0"/>
    <x v="7"/>
    <x v="7"/>
    <x v="12"/>
    <x v="12"/>
    <x v="12"/>
    <x v="15"/>
    <x v="54"/>
    <x v="14"/>
    <x v="86"/>
    <x v="132"/>
    <x v="59"/>
    <x v="13"/>
    <x v="0"/>
  </r>
  <r>
    <x v="0"/>
    <x v="7"/>
    <x v="7"/>
    <x v="20"/>
    <x v="20"/>
    <x v="20"/>
    <x v="16"/>
    <x v="74"/>
    <x v="17"/>
    <x v="94"/>
    <x v="130"/>
    <x v="71"/>
    <x v="57"/>
    <x v="0"/>
  </r>
  <r>
    <x v="0"/>
    <x v="7"/>
    <x v="7"/>
    <x v="22"/>
    <x v="22"/>
    <x v="22"/>
    <x v="17"/>
    <x v="76"/>
    <x v="60"/>
    <x v="76"/>
    <x v="126"/>
    <x v="69"/>
    <x v="123"/>
    <x v="0"/>
  </r>
  <r>
    <x v="0"/>
    <x v="7"/>
    <x v="7"/>
    <x v="16"/>
    <x v="16"/>
    <x v="16"/>
    <x v="18"/>
    <x v="100"/>
    <x v="101"/>
    <x v="79"/>
    <x v="68"/>
    <x v="78"/>
    <x v="124"/>
    <x v="0"/>
  </r>
  <r>
    <x v="0"/>
    <x v="7"/>
    <x v="7"/>
    <x v="37"/>
    <x v="37"/>
    <x v="37"/>
    <x v="19"/>
    <x v="82"/>
    <x v="102"/>
    <x v="104"/>
    <x v="133"/>
    <x v="57"/>
    <x v="125"/>
    <x v="0"/>
  </r>
  <r>
    <x v="0"/>
    <x v="8"/>
    <x v="8"/>
    <x v="0"/>
    <x v="0"/>
    <x v="0"/>
    <x v="0"/>
    <x v="88"/>
    <x v="103"/>
    <x v="34"/>
    <x v="134"/>
    <x v="81"/>
    <x v="126"/>
    <x v="0"/>
  </r>
  <r>
    <x v="0"/>
    <x v="8"/>
    <x v="8"/>
    <x v="1"/>
    <x v="1"/>
    <x v="1"/>
    <x v="1"/>
    <x v="101"/>
    <x v="104"/>
    <x v="105"/>
    <x v="135"/>
    <x v="63"/>
    <x v="127"/>
    <x v="0"/>
  </r>
  <r>
    <x v="0"/>
    <x v="8"/>
    <x v="8"/>
    <x v="2"/>
    <x v="2"/>
    <x v="2"/>
    <x v="2"/>
    <x v="73"/>
    <x v="21"/>
    <x v="30"/>
    <x v="136"/>
    <x v="40"/>
    <x v="78"/>
    <x v="0"/>
  </r>
  <r>
    <x v="0"/>
    <x v="8"/>
    <x v="8"/>
    <x v="3"/>
    <x v="3"/>
    <x v="3"/>
    <x v="3"/>
    <x v="52"/>
    <x v="105"/>
    <x v="106"/>
    <x v="137"/>
    <x v="56"/>
    <x v="128"/>
    <x v="0"/>
  </r>
  <r>
    <x v="0"/>
    <x v="8"/>
    <x v="8"/>
    <x v="5"/>
    <x v="5"/>
    <x v="5"/>
    <x v="4"/>
    <x v="102"/>
    <x v="106"/>
    <x v="33"/>
    <x v="6"/>
    <x v="74"/>
    <x v="129"/>
    <x v="0"/>
  </r>
  <r>
    <x v="0"/>
    <x v="8"/>
    <x v="8"/>
    <x v="12"/>
    <x v="12"/>
    <x v="12"/>
    <x v="5"/>
    <x v="75"/>
    <x v="40"/>
    <x v="86"/>
    <x v="138"/>
    <x v="66"/>
    <x v="130"/>
    <x v="0"/>
  </r>
  <r>
    <x v="0"/>
    <x v="8"/>
    <x v="8"/>
    <x v="4"/>
    <x v="4"/>
    <x v="4"/>
    <x v="6"/>
    <x v="82"/>
    <x v="75"/>
    <x v="65"/>
    <x v="139"/>
    <x v="72"/>
    <x v="131"/>
    <x v="0"/>
  </r>
  <r>
    <x v="0"/>
    <x v="8"/>
    <x v="8"/>
    <x v="10"/>
    <x v="10"/>
    <x v="10"/>
    <x v="7"/>
    <x v="103"/>
    <x v="107"/>
    <x v="70"/>
    <x v="140"/>
    <x v="79"/>
    <x v="132"/>
    <x v="0"/>
  </r>
  <r>
    <x v="0"/>
    <x v="8"/>
    <x v="8"/>
    <x v="6"/>
    <x v="6"/>
    <x v="6"/>
    <x v="7"/>
    <x v="103"/>
    <x v="107"/>
    <x v="89"/>
    <x v="141"/>
    <x v="81"/>
    <x v="126"/>
    <x v="0"/>
  </r>
  <r>
    <x v="0"/>
    <x v="8"/>
    <x v="8"/>
    <x v="11"/>
    <x v="11"/>
    <x v="11"/>
    <x v="9"/>
    <x v="84"/>
    <x v="26"/>
    <x v="48"/>
    <x v="47"/>
    <x v="53"/>
    <x v="133"/>
    <x v="0"/>
  </r>
  <r>
    <x v="0"/>
    <x v="8"/>
    <x v="8"/>
    <x v="9"/>
    <x v="9"/>
    <x v="9"/>
    <x v="10"/>
    <x v="104"/>
    <x v="41"/>
    <x v="102"/>
    <x v="142"/>
    <x v="46"/>
    <x v="134"/>
    <x v="0"/>
  </r>
  <r>
    <x v="0"/>
    <x v="8"/>
    <x v="8"/>
    <x v="7"/>
    <x v="7"/>
    <x v="7"/>
    <x v="10"/>
    <x v="104"/>
    <x v="41"/>
    <x v="55"/>
    <x v="143"/>
    <x v="36"/>
    <x v="135"/>
    <x v="0"/>
  </r>
  <r>
    <x v="0"/>
    <x v="8"/>
    <x v="8"/>
    <x v="13"/>
    <x v="13"/>
    <x v="13"/>
    <x v="12"/>
    <x v="105"/>
    <x v="67"/>
    <x v="94"/>
    <x v="144"/>
    <x v="73"/>
    <x v="136"/>
    <x v="0"/>
  </r>
  <r>
    <x v="0"/>
    <x v="8"/>
    <x v="8"/>
    <x v="16"/>
    <x v="16"/>
    <x v="16"/>
    <x v="13"/>
    <x v="106"/>
    <x v="56"/>
    <x v="107"/>
    <x v="145"/>
    <x v="76"/>
    <x v="57"/>
    <x v="0"/>
  </r>
  <r>
    <x v="0"/>
    <x v="8"/>
    <x v="8"/>
    <x v="14"/>
    <x v="14"/>
    <x v="14"/>
    <x v="14"/>
    <x v="107"/>
    <x v="108"/>
    <x v="31"/>
    <x v="146"/>
    <x v="80"/>
    <x v="137"/>
    <x v="0"/>
  </r>
  <r>
    <x v="0"/>
    <x v="8"/>
    <x v="8"/>
    <x v="8"/>
    <x v="8"/>
    <x v="8"/>
    <x v="14"/>
    <x v="107"/>
    <x v="108"/>
    <x v="48"/>
    <x v="47"/>
    <x v="84"/>
    <x v="138"/>
    <x v="0"/>
  </r>
  <r>
    <x v="0"/>
    <x v="8"/>
    <x v="8"/>
    <x v="18"/>
    <x v="18"/>
    <x v="18"/>
    <x v="16"/>
    <x v="108"/>
    <x v="109"/>
    <x v="79"/>
    <x v="147"/>
    <x v="56"/>
    <x v="128"/>
    <x v="0"/>
  </r>
  <r>
    <x v="0"/>
    <x v="8"/>
    <x v="8"/>
    <x v="29"/>
    <x v="29"/>
    <x v="29"/>
    <x v="16"/>
    <x v="108"/>
    <x v="109"/>
    <x v="79"/>
    <x v="147"/>
    <x v="56"/>
    <x v="128"/>
    <x v="0"/>
  </r>
  <r>
    <x v="0"/>
    <x v="8"/>
    <x v="8"/>
    <x v="17"/>
    <x v="17"/>
    <x v="17"/>
    <x v="18"/>
    <x v="109"/>
    <x v="34"/>
    <x v="85"/>
    <x v="46"/>
    <x v="36"/>
    <x v="135"/>
    <x v="0"/>
  </r>
  <r>
    <x v="0"/>
    <x v="8"/>
    <x v="8"/>
    <x v="15"/>
    <x v="15"/>
    <x v="15"/>
    <x v="18"/>
    <x v="109"/>
    <x v="34"/>
    <x v="88"/>
    <x v="30"/>
    <x v="64"/>
    <x v="139"/>
    <x v="0"/>
  </r>
  <r>
    <x v="0"/>
    <x v="8"/>
    <x v="8"/>
    <x v="21"/>
    <x v="21"/>
    <x v="21"/>
    <x v="18"/>
    <x v="109"/>
    <x v="34"/>
    <x v="63"/>
    <x v="148"/>
    <x v="60"/>
    <x v="140"/>
    <x v="0"/>
  </r>
  <r>
    <x v="0"/>
    <x v="9"/>
    <x v="9"/>
    <x v="0"/>
    <x v="0"/>
    <x v="0"/>
    <x v="0"/>
    <x v="110"/>
    <x v="110"/>
    <x v="108"/>
    <x v="149"/>
    <x v="56"/>
    <x v="141"/>
    <x v="0"/>
  </r>
  <r>
    <x v="0"/>
    <x v="9"/>
    <x v="9"/>
    <x v="1"/>
    <x v="1"/>
    <x v="1"/>
    <x v="1"/>
    <x v="98"/>
    <x v="111"/>
    <x v="109"/>
    <x v="150"/>
    <x v="51"/>
    <x v="142"/>
    <x v="0"/>
  </r>
  <r>
    <x v="0"/>
    <x v="9"/>
    <x v="9"/>
    <x v="2"/>
    <x v="2"/>
    <x v="2"/>
    <x v="2"/>
    <x v="111"/>
    <x v="52"/>
    <x v="110"/>
    <x v="151"/>
    <x v="69"/>
    <x v="143"/>
    <x v="0"/>
  </r>
  <r>
    <x v="0"/>
    <x v="9"/>
    <x v="9"/>
    <x v="3"/>
    <x v="3"/>
    <x v="3"/>
    <x v="3"/>
    <x v="80"/>
    <x v="112"/>
    <x v="36"/>
    <x v="4"/>
    <x v="84"/>
    <x v="144"/>
    <x v="0"/>
  </r>
  <r>
    <x v="0"/>
    <x v="9"/>
    <x v="9"/>
    <x v="7"/>
    <x v="7"/>
    <x v="7"/>
    <x v="4"/>
    <x v="77"/>
    <x v="53"/>
    <x v="89"/>
    <x v="64"/>
    <x v="76"/>
    <x v="115"/>
    <x v="0"/>
  </r>
  <r>
    <x v="0"/>
    <x v="9"/>
    <x v="9"/>
    <x v="22"/>
    <x v="22"/>
    <x v="22"/>
    <x v="4"/>
    <x v="77"/>
    <x v="53"/>
    <x v="43"/>
    <x v="152"/>
    <x v="79"/>
    <x v="145"/>
    <x v="0"/>
  </r>
  <r>
    <x v="0"/>
    <x v="9"/>
    <x v="9"/>
    <x v="4"/>
    <x v="4"/>
    <x v="4"/>
    <x v="6"/>
    <x v="100"/>
    <x v="113"/>
    <x v="43"/>
    <x v="152"/>
    <x v="90"/>
    <x v="146"/>
    <x v="0"/>
  </r>
  <r>
    <x v="0"/>
    <x v="9"/>
    <x v="9"/>
    <x v="5"/>
    <x v="5"/>
    <x v="5"/>
    <x v="7"/>
    <x v="85"/>
    <x v="5"/>
    <x v="31"/>
    <x v="7"/>
    <x v="75"/>
    <x v="147"/>
    <x v="0"/>
  </r>
  <r>
    <x v="0"/>
    <x v="9"/>
    <x v="9"/>
    <x v="9"/>
    <x v="9"/>
    <x v="9"/>
    <x v="8"/>
    <x v="112"/>
    <x v="114"/>
    <x v="111"/>
    <x v="153"/>
    <x v="65"/>
    <x v="148"/>
    <x v="0"/>
  </r>
  <r>
    <x v="0"/>
    <x v="9"/>
    <x v="9"/>
    <x v="16"/>
    <x v="16"/>
    <x v="16"/>
    <x v="8"/>
    <x v="112"/>
    <x v="114"/>
    <x v="63"/>
    <x v="154"/>
    <x v="59"/>
    <x v="149"/>
    <x v="0"/>
  </r>
  <r>
    <x v="0"/>
    <x v="9"/>
    <x v="9"/>
    <x v="11"/>
    <x v="11"/>
    <x v="11"/>
    <x v="10"/>
    <x v="113"/>
    <x v="115"/>
    <x v="112"/>
    <x v="47"/>
    <x v="75"/>
    <x v="147"/>
    <x v="0"/>
  </r>
  <r>
    <x v="0"/>
    <x v="9"/>
    <x v="9"/>
    <x v="6"/>
    <x v="6"/>
    <x v="6"/>
    <x v="11"/>
    <x v="86"/>
    <x v="41"/>
    <x v="64"/>
    <x v="155"/>
    <x v="50"/>
    <x v="150"/>
    <x v="0"/>
  </r>
  <r>
    <x v="0"/>
    <x v="9"/>
    <x v="9"/>
    <x v="8"/>
    <x v="8"/>
    <x v="8"/>
    <x v="12"/>
    <x v="105"/>
    <x v="56"/>
    <x v="77"/>
    <x v="156"/>
    <x v="87"/>
    <x v="151"/>
    <x v="0"/>
  </r>
  <r>
    <x v="0"/>
    <x v="9"/>
    <x v="9"/>
    <x v="10"/>
    <x v="10"/>
    <x v="10"/>
    <x v="13"/>
    <x v="106"/>
    <x v="57"/>
    <x v="72"/>
    <x v="157"/>
    <x v="40"/>
    <x v="152"/>
    <x v="0"/>
  </r>
  <r>
    <x v="0"/>
    <x v="9"/>
    <x v="9"/>
    <x v="38"/>
    <x v="38"/>
    <x v="38"/>
    <x v="14"/>
    <x v="114"/>
    <x v="58"/>
    <x v="113"/>
    <x v="158"/>
    <x v="51"/>
    <x v="142"/>
    <x v="0"/>
  </r>
  <r>
    <x v="0"/>
    <x v="9"/>
    <x v="9"/>
    <x v="14"/>
    <x v="14"/>
    <x v="14"/>
    <x v="15"/>
    <x v="107"/>
    <x v="13"/>
    <x v="51"/>
    <x v="159"/>
    <x v="54"/>
    <x v="153"/>
    <x v="1"/>
  </r>
  <r>
    <x v="0"/>
    <x v="9"/>
    <x v="9"/>
    <x v="17"/>
    <x v="17"/>
    <x v="17"/>
    <x v="15"/>
    <x v="107"/>
    <x v="13"/>
    <x v="73"/>
    <x v="160"/>
    <x v="66"/>
    <x v="154"/>
    <x v="0"/>
  </r>
  <r>
    <x v="0"/>
    <x v="9"/>
    <x v="9"/>
    <x v="39"/>
    <x v="39"/>
    <x v="39"/>
    <x v="15"/>
    <x v="107"/>
    <x v="13"/>
    <x v="77"/>
    <x v="156"/>
    <x v="54"/>
    <x v="153"/>
    <x v="0"/>
  </r>
  <r>
    <x v="0"/>
    <x v="9"/>
    <x v="9"/>
    <x v="13"/>
    <x v="13"/>
    <x v="13"/>
    <x v="18"/>
    <x v="115"/>
    <x v="70"/>
    <x v="79"/>
    <x v="101"/>
    <x v="81"/>
    <x v="155"/>
    <x v="0"/>
  </r>
  <r>
    <x v="0"/>
    <x v="9"/>
    <x v="9"/>
    <x v="34"/>
    <x v="34"/>
    <x v="34"/>
    <x v="18"/>
    <x v="115"/>
    <x v="70"/>
    <x v="55"/>
    <x v="161"/>
    <x v="58"/>
    <x v="156"/>
    <x v="0"/>
  </r>
  <r>
    <x v="0"/>
    <x v="10"/>
    <x v="10"/>
    <x v="0"/>
    <x v="0"/>
    <x v="0"/>
    <x v="0"/>
    <x v="85"/>
    <x v="116"/>
    <x v="103"/>
    <x v="162"/>
    <x v="40"/>
    <x v="157"/>
    <x v="0"/>
  </r>
  <r>
    <x v="0"/>
    <x v="10"/>
    <x v="10"/>
    <x v="2"/>
    <x v="2"/>
    <x v="2"/>
    <x v="1"/>
    <x v="116"/>
    <x v="83"/>
    <x v="52"/>
    <x v="163"/>
    <x v="69"/>
    <x v="35"/>
    <x v="0"/>
  </r>
  <r>
    <x v="0"/>
    <x v="10"/>
    <x v="10"/>
    <x v="3"/>
    <x v="3"/>
    <x v="3"/>
    <x v="2"/>
    <x v="117"/>
    <x v="117"/>
    <x v="48"/>
    <x v="164"/>
    <x v="58"/>
    <x v="158"/>
    <x v="0"/>
  </r>
  <r>
    <x v="0"/>
    <x v="10"/>
    <x v="10"/>
    <x v="9"/>
    <x v="9"/>
    <x v="9"/>
    <x v="3"/>
    <x v="118"/>
    <x v="118"/>
    <x v="113"/>
    <x v="50"/>
    <x v="75"/>
    <x v="159"/>
    <x v="0"/>
  </r>
  <r>
    <x v="0"/>
    <x v="10"/>
    <x v="10"/>
    <x v="8"/>
    <x v="8"/>
    <x v="8"/>
    <x v="4"/>
    <x v="119"/>
    <x v="119"/>
    <x v="26"/>
    <x v="165"/>
    <x v="60"/>
    <x v="160"/>
    <x v="0"/>
  </r>
  <r>
    <x v="0"/>
    <x v="10"/>
    <x v="10"/>
    <x v="4"/>
    <x v="4"/>
    <x v="4"/>
    <x v="4"/>
    <x v="119"/>
    <x v="119"/>
    <x v="63"/>
    <x v="166"/>
    <x v="69"/>
    <x v="35"/>
    <x v="0"/>
  </r>
  <r>
    <x v="0"/>
    <x v="10"/>
    <x v="10"/>
    <x v="12"/>
    <x v="12"/>
    <x v="12"/>
    <x v="6"/>
    <x v="120"/>
    <x v="120"/>
    <x v="79"/>
    <x v="167"/>
    <x v="72"/>
    <x v="144"/>
    <x v="0"/>
  </r>
  <r>
    <x v="0"/>
    <x v="10"/>
    <x v="10"/>
    <x v="6"/>
    <x v="6"/>
    <x v="6"/>
    <x v="7"/>
    <x v="121"/>
    <x v="114"/>
    <x v="73"/>
    <x v="82"/>
    <x v="54"/>
    <x v="94"/>
    <x v="0"/>
  </r>
  <r>
    <x v="0"/>
    <x v="10"/>
    <x v="10"/>
    <x v="14"/>
    <x v="14"/>
    <x v="14"/>
    <x v="8"/>
    <x v="122"/>
    <x v="27"/>
    <x v="85"/>
    <x v="168"/>
    <x v="58"/>
    <x v="158"/>
    <x v="0"/>
  </r>
  <r>
    <x v="0"/>
    <x v="10"/>
    <x v="10"/>
    <x v="1"/>
    <x v="1"/>
    <x v="1"/>
    <x v="8"/>
    <x v="122"/>
    <x v="27"/>
    <x v="96"/>
    <x v="169"/>
    <x v="54"/>
    <x v="94"/>
    <x v="0"/>
  </r>
  <r>
    <x v="0"/>
    <x v="10"/>
    <x v="10"/>
    <x v="7"/>
    <x v="7"/>
    <x v="7"/>
    <x v="10"/>
    <x v="123"/>
    <x v="121"/>
    <x v="73"/>
    <x v="82"/>
    <x v="40"/>
    <x v="157"/>
    <x v="0"/>
  </r>
  <r>
    <x v="0"/>
    <x v="10"/>
    <x v="10"/>
    <x v="18"/>
    <x v="18"/>
    <x v="18"/>
    <x v="10"/>
    <x v="123"/>
    <x v="121"/>
    <x v="26"/>
    <x v="165"/>
    <x v="69"/>
    <x v="35"/>
    <x v="0"/>
  </r>
  <r>
    <x v="0"/>
    <x v="10"/>
    <x v="10"/>
    <x v="5"/>
    <x v="5"/>
    <x v="5"/>
    <x v="10"/>
    <x v="123"/>
    <x v="121"/>
    <x v="94"/>
    <x v="170"/>
    <x v="58"/>
    <x v="158"/>
    <x v="0"/>
  </r>
  <r>
    <x v="0"/>
    <x v="10"/>
    <x v="10"/>
    <x v="39"/>
    <x v="39"/>
    <x v="39"/>
    <x v="10"/>
    <x v="123"/>
    <x v="121"/>
    <x v="73"/>
    <x v="82"/>
    <x v="40"/>
    <x v="157"/>
    <x v="0"/>
  </r>
  <r>
    <x v="0"/>
    <x v="10"/>
    <x v="10"/>
    <x v="40"/>
    <x v="40"/>
    <x v="40"/>
    <x v="14"/>
    <x v="124"/>
    <x v="10"/>
    <x v="94"/>
    <x v="170"/>
    <x v="72"/>
    <x v="144"/>
    <x v="0"/>
  </r>
  <r>
    <x v="0"/>
    <x v="10"/>
    <x v="10"/>
    <x v="11"/>
    <x v="11"/>
    <x v="11"/>
    <x v="15"/>
    <x v="125"/>
    <x v="59"/>
    <x v="88"/>
    <x v="171"/>
    <x v="80"/>
    <x v="161"/>
    <x v="0"/>
  </r>
  <r>
    <x v="0"/>
    <x v="10"/>
    <x v="10"/>
    <x v="17"/>
    <x v="17"/>
    <x v="17"/>
    <x v="15"/>
    <x v="125"/>
    <x v="59"/>
    <x v="49"/>
    <x v="172"/>
    <x v="58"/>
    <x v="158"/>
    <x v="0"/>
  </r>
  <r>
    <x v="0"/>
    <x v="10"/>
    <x v="10"/>
    <x v="34"/>
    <x v="34"/>
    <x v="34"/>
    <x v="15"/>
    <x v="125"/>
    <x v="59"/>
    <x v="26"/>
    <x v="165"/>
    <x v="79"/>
    <x v="77"/>
    <x v="0"/>
  </r>
  <r>
    <x v="0"/>
    <x v="10"/>
    <x v="10"/>
    <x v="23"/>
    <x v="23"/>
    <x v="23"/>
    <x v="15"/>
    <x v="125"/>
    <x v="59"/>
    <x v="96"/>
    <x v="169"/>
    <x v="40"/>
    <x v="157"/>
    <x v="0"/>
  </r>
  <r>
    <x v="0"/>
    <x v="10"/>
    <x v="10"/>
    <x v="13"/>
    <x v="13"/>
    <x v="13"/>
    <x v="19"/>
    <x v="126"/>
    <x v="109"/>
    <x v="113"/>
    <x v="50"/>
    <x v="87"/>
    <x v="162"/>
    <x v="0"/>
  </r>
  <r>
    <x v="0"/>
    <x v="10"/>
    <x v="10"/>
    <x v="29"/>
    <x v="29"/>
    <x v="29"/>
    <x v="19"/>
    <x v="126"/>
    <x v="109"/>
    <x v="114"/>
    <x v="173"/>
    <x v="42"/>
    <x v="163"/>
    <x v="0"/>
  </r>
  <r>
    <x v="0"/>
    <x v="10"/>
    <x v="10"/>
    <x v="10"/>
    <x v="10"/>
    <x v="10"/>
    <x v="19"/>
    <x v="126"/>
    <x v="109"/>
    <x v="26"/>
    <x v="165"/>
    <x v="90"/>
    <x v="146"/>
    <x v="0"/>
  </r>
  <r>
    <x v="0"/>
    <x v="11"/>
    <x v="11"/>
    <x v="0"/>
    <x v="0"/>
    <x v="0"/>
    <x v="0"/>
    <x v="30"/>
    <x v="122"/>
    <x v="115"/>
    <x v="174"/>
    <x v="66"/>
    <x v="13"/>
    <x v="0"/>
  </r>
  <r>
    <x v="0"/>
    <x v="11"/>
    <x v="11"/>
    <x v="3"/>
    <x v="3"/>
    <x v="3"/>
    <x v="1"/>
    <x v="127"/>
    <x v="1"/>
    <x v="69"/>
    <x v="175"/>
    <x v="75"/>
    <x v="164"/>
    <x v="0"/>
  </r>
  <r>
    <x v="0"/>
    <x v="11"/>
    <x v="11"/>
    <x v="2"/>
    <x v="2"/>
    <x v="2"/>
    <x v="2"/>
    <x v="110"/>
    <x v="123"/>
    <x v="67"/>
    <x v="176"/>
    <x v="40"/>
    <x v="165"/>
    <x v="0"/>
  </r>
  <r>
    <x v="0"/>
    <x v="11"/>
    <x v="11"/>
    <x v="1"/>
    <x v="1"/>
    <x v="1"/>
    <x v="3"/>
    <x v="61"/>
    <x v="63"/>
    <x v="93"/>
    <x v="177"/>
    <x v="91"/>
    <x v="166"/>
    <x v="0"/>
  </r>
  <r>
    <x v="0"/>
    <x v="11"/>
    <x v="11"/>
    <x v="10"/>
    <x v="10"/>
    <x v="10"/>
    <x v="4"/>
    <x v="128"/>
    <x v="74"/>
    <x v="116"/>
    <x v="178"/>
    <x v="42"/>
    <x v="167"/>
    <x v="0"/>
  </r>
  <r>
    <x v="0"/>
    <x v="11"/>
    <x v="11"/>
    <x v="4"/>
    <x v="4"/>
    <x v="4"/>
    <x v="5"/>
    <x v="129"/>
    <x v="23"/>
    <x v="117"/>
    <x v="164"/>
    <x v="42"/>
    <x v="167"/>
    <x v="0"/>
  </r>
  <r>
    <x v="0"/>
    <x v="11"/>
    <x v="11"/>
    <x v="5"/>
    <x v="5"/>
    <x v="5"/>
    <x v="6"/>
    <x v="64"/>
    <x v="124"/>
    <x v="47"/>
    <x v="179"/>
    <x v="70"/>
    <x v="168"/>
    <x v="0"/>
  </r>
  <r>
    <x v="0"/>
    <x v="11"/>
    <x v="11"/>
    <x v="7"/>
    <x v="7"/>
    <x v="7"/>
    <x v="7"/>
    <x v="66"/>
    <x v="125"/>
    <x v="118"/>
    <x v="168"/>
    <x v="82"/>
    <x v="139"/>
    <x v="0"/>
  </r>
  <r>
    <x v="0"/>
    <x v="11"/>
    <x v="11"/>
    <x v="6"/>
    <x v="6"/>
    <x v="6"/>
    <x v="8"/>
    <x v="72"/>
    <x v="126"/>
    <x v="106"/>
    <x v="180"/>
    <x v="76"/>
    <x v="79"/>
    <x v="1"/>
  </r>
  <r>
    <x v="0"/>
    <x v="11"/>
    <x v="11"/>
    <x v="8"/>
    <x v="8"/>
    <x v="8"/>
    <x v="9"/>
    <x v="73"/>
    <x v="55"/>
    <x v="65"/>
    <x v="181"/>
    <x v="59"/>
    <x v="8"/>
    <x v="0"/>
  </r>
  <r>
    <x v="0"/>
    <x v="11"/>
    <x v="11"/>
    <x v="9"/>
    <x v="9"/>
    <x v="9"/>
    <x v="10"/>
    <x v="91"/>
    <x v="127"/>
    <x v="96"/>
    <x v="182"/>
    <x v="92"/>
    <x v="169"/>
    <x v="0"/>
  </r>
  <r>
    <x v="0"/>
    <x v="11"/>
    <x v="11"/>
    <x v="40"/>
    <x v="40"/>
    <x v="40"/>
    <x v="11"/>
    <x v="53"/>
    <x v="94"/>
    <x v="52"/>
    <x v="183"/>
    <x v="52"/>
    <x v="47"/>
    <x v="0"/>
  </r>
  <r>
    <x v="0"/>
    <x v="11"/>
    <x v="11"/>
    <x v="12"/>
    <x v="12"/>
    <x v="12"/>
    <x v="11"/>
    <x v="53"/>
    <x v="94"/>
    <x v="47"/>
    <x v="179"/>
    <x v="38"/>
    <x v="144"/>
    <x v="0"/>
  </r>
  <r>
    <x v="0"/>
    <x v="11"/>
    <x v="11"/>
    <x v="11"/>
    <x v="11"/>
    <x v="11"/>
    <x v="13"/>
    <x v="67"/>
    <x v="9"/>
    <x v="55"/>
    <x v="184"/>
    <x v="24"/>
    <x v="170"/>
    <x v="1"/>
  </r>
  <r>
    <x v="0"/>
    <x v="11"/>
    <x v="11"/>
    <x v="13"/>
    <x v="13"/>
    <x v="13"/>
    <x v="14"/>
    <x v="80"/>
    <x v="128"/>
    <x v="48"/>
    <x v="171"/>
    <x v="63"/>
    <x v="12"/>
    <x v="0"/>
  </r>
  <r>
    <x v="0"/>
    <x v="11"/>
    <x v="11"/>
    <x v="39"/>
    <x v="39"/>
    <x v="39"/>
    <x v="15"/>
    <x v="55"/>
    <x v="129"/>
    <x v="65"/>
    <x v="181"/>
    <x v="81"/>
    <x v="122"/>
    <x v="0"/>
  </r>
  <r>
    <x v="0"/>
    <x v="11"/>
    <x v="11"/>
    <x v="18"/>
    <x v="18"/>
    <x v="18"/>
    <x v="16"/>
    <x v="130"/>
    <x v="130"/>
    <x v="87"/>
    <x v="185"/>
    <x v="56"/>
    <x v="171"/>
    <x v="0"/>
  </r>
  <r>
    <x v="0"/>
    <x v="11"/>
    <x v="11"/>
    <x v="23"/>
    <x v="23"/>
    <x v="23"/>
    <x v="17"/>
    <x v="83"/>
    <x v="16"/>
    <x v="78"/>
    <x v="61"/>
    <x v="81"/>
    <x v="122"/>
    <x v="0"/>
  </r>
  <r>
    <x v="0"/>
    <x v="11"/>
    <x v="11"/>
    <x v="14"/>
    <x v="14"/>
    <x v="14"/>
    <x v="18"/>
    <x v="84"/>
    <x v="34"/>
    <x v="33"/>
    <x v="186"/>
    <x v="50"/>
    <x v="172"/>
    <x v="0"/>
  </r>
  <r>
    <x v="0"/>
    <x v="11"/>
    <x v="11"/>
    <x v="34"/>
    <x v="34"/>
    <x v="34"/>
    <x v="19"/>
    <x v="85"/>
    <x v="131"/>
    <x v="87"/>
    <x v="185"/>
    <x v="60"/>
    <x v="173"/>
    <x v="0"/>
  </r>
  <r>
    <x v="0"/>
    <x v="12"/>
    <x v="12"/>
    <x v="0"/>
    <x v="0"/>
    <x v="0"/>
    <x v="0"/>
    <x v="130"/>
    <x v="132"/>
    <x v="75"/>
    <x v="187"/>
    <x v="72"/>
    <x v="50"/>
    <x v="0"/>
  </r>
  <r>
    <x v="0"/>
    <x v="12"/>
    <x v="12"/>
    <x v="2"/>
    <x v="2"/>
    <x v="2"/>
    <x v="1"/>
    <x v="92"/>
    <x v="133"/>
    <x v="87"/>
    <x v="188"/>
    <x v="69"/>
    <x v="90"/>
    <x v="0"/>
  </r>
  <r>
    <x v="0"/>
    <x v="12"/>
    <x v="12"/>
    <x v="9"/>
    <x v="9"/>
    <x v="9"/>
    <x v="2"/>
    <x v="107"/>
    <x v="38"/>
    <x v="114"/>
    <x v="173"/>
    <x v="22"/>
    <x v="174"/>
    <x v="0"/>
  </r>
  <r>
    <x v="0"/>
    <x v="12"/>
    <x v="12"/>
    <x v="6"/>
    <x v="6"/>
    <x v="6"/>
    <x v="3"/>
    <x v="131"/>
    <x v="134"/>
    <x v="32"/>
    <x v="189"/>
    <x v="87"/>
    <x v="72"/>
    <x v="0"/>
  </r>
  <r>
    <x v="0"/>
    <x v="12"/>
    <x v="12"/>
    <x v="8"/>
    <x v="8"/>
    <x v="8"/>
    <x v="4"/>
    <x v="117"/>
    <x v="135"/>
    <x v="107"/>
    <x v="95"/>
    <x v="60"/>
    <x v="175"/>
    <x v="0"/>
  </r>
  <r>
    <x v="0"/>
    <x v="12"/>
    <x v="12"/>
    <x v="14"/>
    <x v="14"/>
    <x v="14"/>
    <x v="5"/>
    <x v="132"/>
    <x v="113"/>
    <x v="48"/>
    <x v="190"/>
    <x v="54"/>
    <x v="172"/>
    <x v="0"/>
  </r>
  <r>
    <x v="0"/>
    <x v="12"/>
    <x v="12"/>
    <x v="12"/>
    <x v="12"/>
    <x v="12"/>
    <x v="6"/>
    <x v="120"/>
    <x v="136"/>
    <x v="48"/>
    <x v="190"/>
    <x v="79"/>
    <x v="176"/>
    <x v="0"/>
  </r>
  <r>
    <x v="0"/>
    <x v="12"/>
    <x v="12"/>
    <x v="5"/>
    <x v="5"/>
    <x v="5"/>
    <x v="7"/>
    <x v="121"/>
    <x v="67"/>
    <x v="85"/>
    <x v="34"/>
    <x v="80"/>
    <x v="177"/>
    <x v="0"/>
  </r>
  <r>
    <x v="0"/>
    <x v="12"/>
    <x v="12"/>
    <x v="4"/>
    <x v="4"/>
    <x v="4"/>
    <x v="7"/>
    <x v="121"/>
    <x v="67"/>
    <x v="80"/>
    <x v="191"/>
    <x v="40"/>
    <x v="178"/>
    <x v="0"/>
  </r>
  <r>
    <x v="0"/>
    <x v="12"/>
    <x v="12"/>
    <x v="40"/>
    <x v="40"/>
    <x v="40"/>
    <x v="9"/>
    <x v="122"/>
    <x v="129"/>
    <x v="85"/>
    <x v="34"/>
    <x v="58"/>
    <x v="179"/>
    <x v="0"/>
  </r>
  <r>
    <x v="0"/>
    <x v="12"/>
    <x v="12"/>
    <x v="17"/>
    <x v="17"/>
    <x v="17"/>
    <x v="9"/>
    <x v="122"/>
    <x v="129"/>
    <x v="102"/>
    <x v="192"/>
    <x v="60"/>
    <x v="175"/>
    <x v="0"/>
  </r>
  <r>
    <x v="0"/>
    <x v="12"/>
    <x v="12"/>
    <x v="3"/>
    <x v="3"/>
    <x v="3"/>
    <x v="9"/>
    <x v="122"/>
    <x v="129"/>
    <x v="79"/>
    <x v="193"/>
    <x v="40"/>
    <x v="178"/>
    <x v="0"/>
  </r>
  <r>
    <x v="0"/>
    <x v="12"/>
    <x v="12"/>
    <x v="21"/>
    <x v="21"/>
    <x v="21"/>
    <x v="9"/>
    <x v="122"/>
    <x v="129"/>
    <x v="85"/>
    <x v="34"/>
    <x v="58"/>
    <x v="179"/>
    <x v="0"/>
  </r>
  <r>
    <x v="0"/>
    <x v="12"/>
    <x v="12"/>
    <x v="11"/>
    <x v="11"/>
    <x v="11"/>
    <x v="13"/>
    <x v="123"/>
    <x v="30"/>
    <x v="102"/>
    <x v="192"/>
    <x v="80"/>
    <x v="177"/>
    <x v="0"/>
  </r>
  <r>
    <x v="0"/>
    <x v="12"/>
    <x v="12"/>
    <x v="41"/>
    <x v="41"/>
    <x v="41"/>
    <x v="13"/>
    <x v="123"/>
    <x v="30"/>
    <x v="26"/>
    <x v="194"/>
    <x v="69"/>
    <x v="90"/>
    <x v="0"/>
  </r>
  <r>
    <x v="0"/>
    <x v="12"/>
    <x v="12"/>
    <x v="29"/>
    <x v="29"/>
    <x v="29"/>
    <x v="13"/>
    <x v="123"/>
    <x v="30"/>
    <x v="111"/>
    <x v="195"/>
    <x v="84"/>
    <x v="180"/>
    <x v="0"/>
  </r>
  <r>
    <x v="0"/>
    <x v="12"/>
    <x v="12"/>
    <x v="1"/>
    <x v="1"/>
    <x v="1"/>
    <x v="13"/>
    <x v="123"/>
    <x v="30"/>
    <x v="85"/>
    <x v="34"/>
    <x v="72"/>
    <x v="50"/>
    <x v="0"/>
  </r>
  <r>
    <x v="0"/>
    <x v="12"/>
    <x v="12"/>
    <x v="19"/>
    <x v="19"/>
    <x v="19"/>
    <x v="13"/>
    <x v="123"/>
    <x v="30"/>
    <x v="88"/>
    <x v="196"/>
    <x v="60"/>
    <x v="175"/>
    <x v="0"/>
  </r>
  <r>
    <x v="0"/>
    <x v="12"/>
    <x v="12"/>
    <x v="34"/>
    <x v="34"/>
    <x v="34"/>
    <x v="13"/>
    <x v="123"/>
    <x v="30"/>
    <x v="85"/>
    <x v="34"/>
    <x v="72"/>
    <x v="50"/>
    <x v="0"/>
  </r>
  <r>
    <x v="0"/>
    <x v="12"/>
    <x v="12"/>
    <x v="42"/>
    <x v="42"/>
    <x v="42"/>
    <x v="19"/>
    <x v="124"/>
    <x v="80"/>
    <x v="102"/>
    <x v="192"/>
    <x v="58"/>
    <x v="179"/>
    <x v="0"/>
  </r>
  <r>
    <x v="0"/>
    <x v="12"/>
    <x v="12"/>
    <x v="10"/>
    <x v="10"/>
    <x v="10"/>
    <x v="19"/>
    <x v="124"/>
    <x v="80"/>
    <x v="79"/>
    <x v="193"/>
    <x v="90"/>
    <x v="146"/>
    <x v="0"/>
  </r>
  <r>
    <x v="0"/>
    <x v="13"/>
    <x v="13"/>
    <x v="0"/>
    <x v="0"/>
    <x v="0"/>
    <x v="0"/>
    <x v="103"/>
    <x v="61"/>
    <x v="70"/>
    <x v="197"/>
    <x v="79"/>
    <x v="2"/>
    <x v="0"/>
  </r>
  <r>
    <x v="0"/>
    <x v="13"/>
    <x v="13"/>
    <x v="2"/>
    <x v="2"/>
    <x v="2"/>
    <x v="1"/>
    <x v="107"/>
    <x v="137"/>
    <x v="52"/>
    <x v="198"/>
    <x v="79"/>
    <x v="2"/>
    <x v="0"/>
  </r>
  <r>
    <x v="0"/>
    <x v="13"/>
    <x v="13"/>
    <x v="5"/>
    <x v="5"/>
    <x v="5"/>
    <x v="2"/>
    <x v="109"/>
    <x v="117"/>
    <x v="73"/>
    <x v="199"/>
    <x v="56"/>
    <x v="129"/>
    <x v="0"/>
  </r>
  <r>
    <x v="0"/>
    <x v="13"/>
    <x v="13"/>
    <x v="3"/>
    <x v="3"/>
    <x v="3"/>
    <x v="2"/>
    <x v="109"/>
    <x v="117"/>
    <x v="31"/>
    <x v="200"/>
    <x v="69"/>
    <x v="46"/>
    <x v="0"/>
  </r>
  <r>
    <x v="0"/>
    <x v="13"/>
    <x v="13"/>
    <x v="7"/>
    <x v="7"/>
    <x v="7"/>
    <x v="4"/>
    <x v="118"/>
    <x v="90"/>
    <x v="80"/>
    <x v="201"/>
    <x v="58"/>
    <x v="181"/>
    <x v="0"/>
  </r>
  <r>
    <x v="0"/>
    <x v="13"/>
    <x v="13"/>
    <x v="9"/>
    <x v="9"/>
    <x v="9"/>
    <x v="5"/>
    <x v="119"/>
    <x v="138"/>
    <x v="88"/>
    <x v="17"/>
    <x v="50"/>
    <x v="182"/>
    <x v="0"/>
  </r>
  <r>
    <x v="0"/>
    <x v="13"/>
    <x v="13"/>
    <x v="11"/>
    <x v="11"/>
    <x v="11"/>
    <x v="6"/>
    <x v="121"/>
    <x v="139"/>
    <x v="102"/>
    <x v="202"/>
    <x v="87"/>
    <x v="183"/>
    <x v="0"/>
  </r>
  <r>
    <x v="0"/>
    <x v="13"/>
    <x v="13"/>
    <x v="41"/>
    <x v="41"/>
    <x v="41"/>
    <x v="6"/>
    <x v="121"/>
    <x v="139"/>
    <x v="80"/>
    <x v="201"/>
    <x v="40"/>
    <x v="184"/>
    <x v="0"/>
  </r>
  <r>
    <x v="0"/>
    <x v="13"/>
    <x v="13"/>
    <x v="18"/>
    <x v="18"/>
    <x v="18"/>
    <x v="6"/>
    <x v="121"/>
    <x v="139"/>
    <x v="94"/>
    <x v="203"/>
    <x v="80"/>
    <x v="10"/>
    <x v="1"/>
  </r>
  <r>
    <x v="0"/>
    <x v="13"/>
    <x v="13"/>
    <x v="14"/>
    <x v="14"/>
    <x v="14"/>
    <x v="9"/>
    <x v="123"/>
    <x v="140"/>
    <x v="26"/>
    <x v="204"/>
    <x v="69"/>
    <x v="46"/>
    <x v="0"/>
  </r>
  <r>
    <x v="0"/>
    <x v="13"/>
    <x v="13"/>
    <x v="12"/>
    <x v="12"/>
    <x v="12"/>
    <x v="9"/>
    <x v="123"/>
    <x v="140"/>
    <x v="26"/>
    <x v="204"/>
    <x v="69"/>
    <x v="46"/>
    <x v="0"/>
  </r>
  <r>
    <x v="0"/>
    <x v="13"/>
    <x v="13"/>
    <x v="43"/>
    <x v="43"/>
    <x v="43"/>
    <x v="11"/>
    <x v="124"/>
    <x v="44"/>
    <x v="26"/>
    <x v="204"/>
    <x v="40"/>
    <x v="184"/>
    <x v="0"/>
  </r>
  <r>
    <x v="0"/>
    <x v="13"/>
    <x v="13"/>
    <x v="1"/>
    <x v="1"/>
    <x v="1"/>
    <x v="11"/>
    <x v="124"/>
    <x v="44"/>
    <x v="96"/>
    <x v="76"/>
    <x v="69"/>
    <x v="46"/>
    <x v="0"/>
  </r>
  <r>
    <x v="0"/>
    <x v="13"/>
    <x v="13"/>
    <x v="6"/>
    <x v="6"/>
    <x v="6"/>
    <x v="11"/>
    <x v="124"/>
    <x v="44"/>
    <x v="94"/>
    <x v="203"/>
    <x v="72"/>
    <x v="185"/>
    <x v="0"/>
  </r>
  <r>
    <x v="0"/>
    <x v="13"/>
    <x v="13"/>
    <x v="13"/>
    <x v="13"/>
    <x v="13"/>
    <x v="14"/>
    <x v="125"/>
    <x v="141"/>
    <x v="88"/>
    <x v="17"/>
    <x v="80"/>
    <x v="10"/>
    <x v="0"/>
  </r>
  <r>
    <x v="0"/>
    <x v="13"/>
    <x v="13"/>
    <x v="16"/>
    <x v="16"/>
    <x v="16"/>
    <x v="15"/>
    <x v="126"/>
    <x v="34"/>
    <x v="102"/>
    <x v="202"/>
    <x v="54"/>
    <x v="164"/>
    <x v="0"/>
  </r>
  <r>
    <x v="0"/>
    <x v="13"/>
    <x v="13"/>
    <x v="8"/>
    <x v="8"/>
    <x v="8"/>
    <x v="15"/>
    <x v="126"/>
    <x v="34"/>
    <x v="102"/>
    <x v="202"/>
    <x v="54"/>
    <x v="164"/>
    <x v="0"/>
  </r>
  <r>
    <x v="0"/>
    <x v="13"/>
    <x v="13"/>
    <x v="23"/>
    <x v="23"/>
    <x v="23"/>
    <x v="15"/>
    <x v="126"/>
    <x v="34"/>
    <x v="102"/>
    <x v="202"/>
    <x v="54"/>
    <x v="164"/>
    <x v="0"/>
  </r>
  <r>
    <x v="0"/>
    <x v="13"/>
    <x v="13"/>
    <x v="4"/>
    <x v="4"/>
    <x v="4"/>
    <x v="15"/>
    <x v="126"/>
    <x v="34"/>
    <x v="26"/>
    <x v="204"/>
    <x v="90"/>
    <x v="146"/>
    <x v="0"/>
  </r>
  <r>
    <x v="0"/>
    <x v="13"/>
    <x v="13"/>
    <x v="44"/>
    <x v="44"/>
    <x v="44"/>
    <x v="19"/>
    <x v="133"/>
    <x v="101"/>
    <x v="104"/>
    <x v="68"/>
    <x v="58"/>
    <x v="181"/>
    <x v="0"/>
  </r>
  <r>
    <x v="0"/>
    <x v="13"/>
    <x v="13"/>
    <x v="40"/>
    <x v="40"/>
    <x v="40"/>
    <x v="19"/>
    <x v="133"/>
    <x v="101"/>
    <x v="102"/>
    <x v="202"/>
    <x v="69"/>
    <x v="46"/>
    <x v="0"/>
  </r>
  <r>
    <x v="0"/>
    <x v="13"/>
    <x v="13"/>
    <x v="27"/>
    <x v="27"/>
    <x v="27"/>
    <x v="19"/>
    <x v="133"/>
    <x v="101"/>
    <x v="49"/>
    <x v="71"/>
    <x v="54"/>
    <x v="164"/>
    <x v="0"/>
  </r>
  <r>
    <x v="0"/>
    <x v="13"/>
    <x v="13"/>
    <x v="35"/>
    <x v="35"/>
    <x v="35"/>
    <x v="19"/>
    <x v="133"/>
    <x v="101"/>
    <x v="85"/>
    <x v="205"/>
    <x v="79"/>
    <x v="2"/>
    <x v="0"/>
  </r>
  <r>
    <x v="0"/>
    <x v="13"/>
    <x v="13"/>
    <x v="10"/>
    <x v="10"/>
    <x v="10"/>
    <x v="19"/>
    <x v="133"/>
    <x v="101"/>
    <x v="96"/>
    <x v="76"/>
    <x v="90"/>
    <x v="146"/>
    <x v="0"/>
  </r>
  <r>
    <x v="0"/>
    <x v="13"/>
    <x v="13"/>
    <x v="21"/>
    <x v="21"/>
    <x v="21"/>
    <x v="19"/>
    <x v="133"/>
    <x v="101"/>
    <x v="85"/>
    <x v="205"/>
    <x v="79"/>
    <x v="2"/>
    <x v="0"/>
  </r>
  <r>
    <x v="0"/>
    <x v="14"/>
    <x v="14"/>
    <x v="1"/>
    <x v="1"/>
    <x v="1"/>
    <x v="0"/>
    <x v="88"/>
    <x v="142"/>
    <x v="44"/>
    <x v="206"/>
    <x v="46"/>
    <x v="186"/>
    <x v="0"/>
  </r>
  <r>
    <x v="0"/>
    <x v="14"/>
    <x v="14"/>
    <x v="0"/>
    <x v="0"/>
    <x v="0"/>
    <x v="1"/>
    <x v="51"/>
    <x v="143"/>
    <x v="105"/>
    <x v="207"/>
    <x v="58"/>
    <x v="187"/>
    <x v="0"/>
  </r>
  <r>
    <x v="0"/>
    <x v="14"/>
    <x v="14"/>
    <x v="2"/>
    <x v="2"/>
    <x v="2"/>
    <x v="2"/>
    <x v="75"/>
    <x v="144"/>
    <x v="43"/>
    <x v="208"/>
    <x v="69"/>
    <x v="98"/>
    <x v="0"/>
  </r>
  <r>
    <x v="0"/>
    <x v="14"/>
    <x v="14"/>
    <x v="9"/>
    <x v="9"/>
    <x v="9"/>
    <x v="3"/>
    <x v="104"/>
    <x v="145"/>
    <x v="113"/>
    <x v="133"/>
    <x v="82"/>
    <x v="188"/>
    <x v="0"/>
  </r>
  <r>
    <x v="0"/>
    <x v="14"/>
    <x v="14"/>
    <x v="6"/>
    <x v="6"/>
    <x v="6"/>
    <x v="3"/>
    <x v="104"/>
    <x v="145"/>
    <x v="89"/>
    <x v="209"/>
    <x v="58"/>
    <x v="187"/>
    <x v="0"/>
  </r>
  <r>
    <x v="0"/>
    <x v="14"/>
    <x v="14"/>
    <x v="4"/>
    <x v="4"/>
    <x v="4"/>
    <x v="5"/>
    <x v="106"/>
    <x v="146"/>
    <x v="87"/>
    <x v="210"/>
    <x v="79"/>
    <x v="101"/>
    <x v="0"/>
  </r>
  <r>
    <x v="0"/>
    <x v="14"/>
    <x v="14"/>
    <x v="19"/>
    <x v="19"/>
    <x v="19"/>
    <x v="6"/>
    <x v="116"/>
    <x v="147"/>
    <x v="85"/>
    <x v="53"/>
    <x v="47"/>
    <x v="86"/>
    <x v="0"/>
  </r>
  <r>
    <x v="0"/>
    <x v="14"/>
    <x v="14"/>
    <x v="3"/>
    <x v="3"/>
    <x v="3"/>
    <x v="7"/>
    <x v="107"/>
    <x v="148"/>
    <x v="64"/>
    <x v="211"/>
    <x v="58"/>
    <x v="187"/>
    <x v="0"/>
  </r>
  <r>
    <x v="0"/>
    <x v="14"/>
    <x v="14"/>
    <x v="7"/>
    <x v="7"/>
    <x v="7"/>
    <x v="8"/>
    <x v="108"/>
    <x v="55"/>
    <x v="55"/>
    <x v="191"/>
    <x v="72"/>
    <x v="189"/>
    <x v="0"/>
  </r>
  <r>
    <x v="0"/>
    <x v="14"/>
    <x v="14"/>
    <x v="13"/>
    <x v="13"/>
    <x v="13"/>
    <x v="9"/>
    <x v="117"/>
    <x v="94"/>
    <x v="104"/>
    <x v="212"/>
    <x v="64"/>
    <x v="190"/>
    <x v="0"/>
  </r>
  <r>
    <x v="0"/>
    <x v="14"/>
    <x v="14"/>
    <x v="21"/>
    <x v="21"/>
    <x v="21"/>
    <x v="9"/>
    <x v="117"/>
    <x v="94"/>
    <x v="80"/>
    <x v="28"/>
    <x v="87"/>
    <x v="28"/>
    <x v="0"/>
  </r>
  <r>
    <x v="0"/>
    <x v="14"/>
    <x v="14"/>
    <x v="5"/>
    <x v="5"/>
    <x v="5"/>
    <x v="11"/>
    <x v="134"/>
    <x v="149"/>
    <x v="49"/>
    <x v="213"/>
    <x v="66"/>
    <x v="191"/>
    <x v="0"/>
  </r>
  <r>
    <x v="0"/>
    <x v="14"/>
    <x v="14"/>
    <x v="8"/>
    <x v="8"/>
    <x v="8"/>
    <x v="11"/>
    <x v="134"/>
    <x v="149"/>
    <x v="48"/>
    <x v="214"/>
    <x v="72"/>
    <x v="189"/>
    <x v="0"/>
  </r>
  <r>
    <x v="0"/>
    <x v="14"/>
    <x v="14"/>
    <x v="11"/>
    <x v="11"/>
    <x v="11"/>
    <x v="13"/>
    <x v="132"/>
    <x v="150"/>
    <x v="94"/>
    <x v="101"/>
    <x v="81"/>
    <x v="192"/>
    <x v="0"/>
  </r>
  <r>
    <x v="0"/>
    <x v="14"/>
    <x v="14"/>
    <x v="20"/>
    <x v="20"/>
    <x v="20"/>
    <x v="14"/>
    <x v="118"/>
    <x v="30"/>
    <x v="113"/>
    <x v="133"/>
    <x v="75"/>
    <x v="193"/>
    <x v="0"/>
  </r>
  <r>
    <x v="0"/>
    <x v="14"/>
    <x v="14"/>
    <x v="17"/>
    <x v="17"/>
    <x v="17"/>
    <x v="15"/>
    <x v="119"/>
    <x v="59"/>
    <x v="111"/>
    <x v="215"/>
    <x v="66"/>
    <x v="191"/>
    <x v="0"/>
  </r>
  <r>
    <x v="0"/>
    <x v="14"/>
    <x v="14"/>
    <x v="29"/>
    <x v="29"/>
    <x v="29"/>
    <x v="16"/>
    <x v="120"/>
    <x v="151"/>
    <x v="88"/>
    <x v="87"/>
    <x v="81"/>
    <x v="192"/>
    <x v="0"/>
  </r>
  <r>
    <x v="0"/>
    <x v="14"/>
    <x v="14"/>
    <x v="10"/>
    <x v="10"/>
    <x v="10"/>
    <x v="17"/>
    <x v="135"/>
    <x v="16"/>
    <x v="80"/>
    <x v="28"/>
    <x v="69"/>
    <x v="98"/>
    <x v="0"/>
  </r>
  <r>
    <x v="0"/>
    <x v="14"/>
    <x v="14"/>
    <x v="16"/>
    <x v="16"/>
    <x v="16"/>
    <x v="18"/>
    <x v="121"/>
    <x v="48"/>
    <x v="113"/>
    <x v="133"/>
    <x v="50"/>
    <x v="147"/>
    <x v="0"/>
  </r>
  <r>
    <x v="0"/>
    <x v="14"/>
    <x v="14"/>
    <x v="45"/>
    <x v="45"/>
    <x v="45"/>
    <x v="19"/>
    <x v="122"/>
    <x v="152"/>
    <x v="26"/>
    <x v="216"/>
    <x v="54"/>
    <x v="194"/>
    <x v="0"/>
  </r>
  <r>
    <x v="0"/>
    <x v="14"/>
    <x v="14"/>
    <x v="23"/>
    <x v="23"/>
    <x v="23"/>
    <x v="19"/>
    <x v="122"/>
    <x v="152"/>
    <x v="85"/>
    <x v="53"/>
    <x v="58"/>
    <x v="187"/>
    <x v="0"/>
  </r>
  <r>
    <x v="0"/>
    <x v="14"/>
    <x v="14"/>
    <x v="12"/>
    <x v="12"/>
    <x v="12"/>
    <x v="19"/>
    <x v="122"/>
    <x v="152"/>
    <x v="73"/>
    <x v="161"/>
    <x v="69"/>
    <x v="98"/>
    <x v="0"/>
  </r>
  <r>
    <x v="0"/>
    <x v="15"/>
    <x v="15"/>
    <x v="1"/>
    <x v="1"/>
    <x v="1"/>
    <x v="0"/>
    <x v="107"/>
    <x v="153"/>
    <x v="112"/>
    <x v="217"/>
    <x v="87"/>
    <x v="180"/>
    <x v="0"/>
  </r>
  <r>
    <x v="0"/>
    <x v="15"/>
    <x v="15"/>
    <x v="2"/>
    <x v="2"/>
    <x v="2"/>
    <x v="0"/>
    <x v="107"/>
    <x v="153"/>
    <x v="62"/>
    <x v="218"/>
    <x v="69"/>
    <x v="122"/>
    <x v="0"/>
  </r>
  <r>
    <x v="0"/>
    <x v="15"/>
    <x v="15"/>
    <x v="0"/>
    <x v="0"/>
    <x v="0"/>
    <x v="2"/>
    <x v="108"/>
    <x v="154"/>
    <x v="51"/>
    <x v="219"/>
    <x v="40"/>
    <x v="195"/>
    <x v="0"/>
  </r>
  <r>
    <x v="0"/>
    <x v="15"/>
    <x v="15"/>
    <x v="13"/>
    <x v="13"/>
    <x v="13"/>
    <x v="3"/>
    <x v="134"/>
    <x v="155"/>
    <x v="114"/>
    <x v="173"/>
    <x v="38"/>
    <x v="196"/>
    <x v="0"/>
  </r>
  <r>
    <x v="0"/>
    <x v="15"/>
    <x v="15"/>
    <x v="7"/>
    <x v="7"/>
    <x v="7"/>
    <x v="4"/>
    <x v="119"/>
    <x v="156"/>
    <x v="102"/>
    <x v="220"/>
    <x v="56"/>
    <x v="197"/>
    <x v="0"/>
  </r>
  <r>
    <x v="0"/>
    <x v="15"/>
    <x v="15"/>
    <x v="5"/>
    <x v="5"/>
    <x v="5"/>
    <x v="5"/>
    <x v="135"/>
    <x v="135"/>
    <x v="96"/>
    <x v="221"/>
    <x v="80"/>
    <x v="198"/>
    <x v="0"/>
  </r>
  <r>
    <x v="0"/>
    <x v="15"/>
    <x v="15"/>
    <x v="9"/>
    <x v="9"/>
    <x v="9"/>
    <x v="6"/>
    <x v="123"/>
    <x v="125"/>
    <x v="104"/>
    <x v="52"/>
    <x v="42"/>
    <x v="199"/>
    <x v="0"/>
  </r>
  <r>
    <x v="0"/>
    <x v="15"/>
    <x v="15"/>
    <x v="6"/>
    <x v="6"/>
    <x v="6"/>
    <x v="6"/>
    <x v="123"/>
    <x v="125"/>
    <x v="96"/>
    <x v="221"/>
    <x v="54"/>
    <x v="151"/>
    <x v="0"/>
  </r>
  <r>
    <x v="0"/>
    <x v="15"/>
    <x v="15"/>
    <x v="11"/>
    <x v="11"/>
    <x v="11"/>
    <x v="8"/>
    <x v="124"/>
    <x v="55"/>
    <x v="111"/>
    <x v="222"/>
    <x v="42"/>
    <x v="199"/>
    <x v="0"/>
  </r>
  <r>
    <x v="0"/>
    <x v="15"/>
    <x v="15"/>
    <x v="45"/>
    <x v="45"/>
    <x v="45"/>
    <x v="9"/>
    <x v="125"/>
    <x v="94"/>
    <x v="96"/>
    <x v="221"/>
    <x v="40"/>
    <x v="195"/>
    <x v="0"/>
  </r>
  <r>
    <x v="0"/>
    <x v="15"/>
    <x v="15"/>
    <x v="4"/>
    <x v="4"/>
    <x v="4"/>
    <x v="9"/>
    <x v="125"/>
    <x v="94"/>
    <x v="73"/>
    <x v="223"/>
    <x v="90"/>
    <x v="146"/>
    <x v="0"/>
  </r>
  <r>
    <x v="0"/>
    <x v="15"/>
    <x v="15"/>
    <x v="15"/>
    <x v="15"/>
    <x v="15"/>
    <x v="11"/>
    <x v="126"/>
    <x v="150"/>
    <x v="111"/>
    <x v="222"/>
    <x v="60"/>
    <x v="147"/>
    <x v="0"/>
  </r>
  <r>
    <x v="0"/>
    <x v="15"/>
    <x v="15"/>
    <x v="3"/>
    <x v="3"/>
    <x v="3"/>
    <x v="11"/>
    <x v="126"/>
    <x v="150"/>
    <x v="94"/>
    <x v="165"/>
    <x v="69"/>
    <x v="122"/>
    <x v="0"/>
  </r>
  <r>
    <x v="0"/>
    <x v="15"/>
    <x v="15"/>
    <x v="21"/>
    <x v="21"/>
    <x v="21"/>
    <x v="11"/>
    <x v="126"/>
    <x v="150"/>
    <x v="49"/>
    <x v="224"/>
    <x v="72"/>
    <x v="200"/>
    <x v="0"/>
  </r>
  <r>
    <x v="0"/>
    <x v="15"/>
    <x v="15"/>
    <x v="12"/>
    <x v="12"/>
    <x v="12"/>
    <x v="11"/>
    <x v="126"/>
    <x v="150"/>
    <x v="49"/>
    <x v="224"/>
    <x v="72"/>
    <x v="200"/>
    <x v="0"/>
  </r>
  <r>
    <x v="0"/>
    <x v="15"/>
    <x v="15"/>
    <x v="46"/>
    <x v="46"/>
    <x v="46"/>
    <x v="15"/>
    <x v="133"/>
    <x v="59"/>
    <x v="104"/>
    <x v="52"/>
    <x v="58"/>
    <x v="29"/>
    <x v="0"/>
  </r>
  <r>
    <x v="0"/>
    <x v="15"/>
    <x v="15"/>
    <x v="17"/>
    <x v="17"/>
    <x v="17"/>
    <x v="15"/>
    <x v="133"/>
    <x v="59"/>
    <x v="113"/>
    <x v="31"/>
    <x v="60"/>
    <x v="147"/>
    <x v="0"/>
  </r>
  <r>
    <x v="0"/>
    <x v="15"/>
    <x v="15"/>
    <x v="10"/>
    <x v="10"/>
    <x v="10"/>
    <x v="15"/>
    <x v="133"/>
    <x v="59"/>
    <x v="96"/>
    <x v="221"/>
    <x v="90"/>
    <x v="146"/>
    <x v="0"/>
  </r>
  <r>
    <x v="0"/>
    <x v="15"/>
    <x v="15"/>
    <x v="28"/>
    <x v="28"/>
    <x v="28"/>
    <x v="18"/>
    <x v="136"/>
    <x v="16"/>
    <x v="88"/>
    <x v="225"/>
    <x v="54"/>
    <x v="151"/>
    <x v="0"/>
  </r>
  <r>
    <x v="0"/>
    <x v="15"/>
    <x v="15"/>
    <x v="16"/>
    <x v="16"/>
    <x v="16"/>
    <x v="18"/>
    <x v="136"/>
    <x v="16"/>
    <x v="104"/>
    <x v="52"/>
    <x v="72"/>
    <x v="200"/>
    <x v="0"/>
  </r>
  <r>
    <x v="0"/>
    <x v="15"/>
    <x v="15"/>
    <x v="29"/>
    <x v="29"/>
    <x v="29"/>
    <x v="18"/>
    <x v="136"/>
    <x v="16"/>
    <x v="113"/>
    <x v="31"/>
    <x v="80"/>
    <x v="198"/>
    <x v="0"/>
  </r>
  <r>
    <x v="0"/>
    <x v="15"/>
    <x v="15"/>
    <x v="34"/>
    <x v="34"/>
    <x v="34"/>
    <x v="18"/>
    <x v="136"/>
    <x v="16"/>
    <x v="49"/>
    <x v="224"/>
    <x v="69"/>
    <x v="122"/>
    <x v="0"/>
  </r>
  <r>
    <x v="0"/>
    <x v="16"/>
    <x v="16"/>
    <x v="47"/>
    <x v="47"/>
    <x v="47"/>
    <x v="0"/>
    <x v="137"/>
    <x v="157"/>
    <x v="119"/>
    <x v="226"/>
    <x v="81"/>
    <x v="201"/>
    <x v="0"/>
  </r>
  <r>
    <x v="0"/>
    <x v="16"/>
    <x v="16"/>
    <x v="48"/>
    <x v="48"/>
    <x v="48"/>
    <x v="1"/>
    <x v="113"/>
    <x v="158"/>
    <x v="72"/>
    <x v="227"/>
    <x v="80"/>
    <x v="202"/>
    <x v="0"/>
  </r>
  <r>
    <x v="0"/>
    <x v="16"/>
    <x v="16"/>
    <x v="0"/>
    <x v="0"/>
    <x v="0"/>
    <x v="2"/>
    <x v="116"/>
    <x v="159"/>
    <x v="52"/>
    <x v="228"/>
    <x v="69"/>
    <x v="203"/>
    <x v="0"/>
  </r>
  <r>
    <x v="0"/>
    <x v="16"/>
    <x v="16"/>
    <x v="7"/>
    <x v="7"/>
    <x v="7"/>
    <x v="3"/>
    <x v="134"/>
    <x v="160"/>
    <x v="48"/>
    <x v="229"/>
    <x v="72"/>
    <x v="115"/>
    <x v="0"/>
  </r>
  <r>
    <x v="0"/>
    <x v="16"/>
    <x v="16"/>
    <x v="2"/>
    <x v="2"/>
    <x v="2"/>
    <x v="4"/>
    <x v="132"/>
    <x v="161"/>
    <x v="31"/>
    <x v="139"/>
    <x v="90"/>
    <x v="146"/>
    <x v="0"/>
  </r>
  <r>
    <x v="0"/>
    <x v="16"/>
    <x v="16"/>
    <x v="3"/>
    <x v="3"/>
    <x v="3"/>
    <x v="5"/>
    <x v="135"/>
    <x v="162"/>
    <x v="48"/>
    <x v="229"/>
    <x v="90"/>
    <x v="146"/>
    <x v="0"/>
  </r>
  <r>
    <x v="0"/>
    <x v="16"/>
    <x v="16"/>
    <x v="12"/>
    <x v="12"/>
    <x v="12"/>
    <x v="5"/>
    <x v="135"/>
    <x v="162"/>
    <x v="80"/>
    <x v="230"/>
    <x v="69"/>
    <x v="203"/>
    <x v="0"/>
  </r>
  <r>
    <x v="0"/>
    <x v="16"/>
    <x v="16"/>
    <x v="8"/>
    <x v="8"/>
    <x v="8"/>
    <x v="7"/>
    <x v="122"/>
    <x v="66"/>
    <x v="102"/>
    <x v="184"/>
    <x v="60"/>
    <x v="204"/>
    <x v="0"/>
  </r>
  <r>
    <x v="0"/>
    <x v="16"/>
    <x v="16"/>
    <x v="5"/>
    <x v="5"/>
    <x v="5"/>
    <x v="8"/>
    <x v="123"/>
    <x v="163"/>
    <x v="79"/>
    <x v="231"/>
    <x v="79"/>
    <x v="117"/>
    <x v="0"/>
  </r>
  <r>
    <x v="0"/>
    <x v="16"/>
    <x v="16"/>
    <x v="9"/>
    <x v="9"/>
    <x v="9"/>
    <x v="9"/>
    <x v="125"/>
    <x v="108"/>
    <x v="113"/>
    <x v="232"/>
    <x v="42"/>
    <x v="205"/>
    <x v="0"/>
  </r>
  <r>
    <x v="0"/>
    <x v="16"/>
    <x v="16"/>
    <x v="1"/>
    <x v="1"/>
    <x v="1"/>
    <x v="9"/>
    <x v="125"/>
    <x v="108"/>
    <x v="26"/>
    <x v="143"/>
    <x v="79"/>
    <x v="117"/>
    <x v="0"/>
  </r>
  <r>
    <x v="0"/>
    <x v="16"/>
    <x v="16"/>
    <x v="6"/>
    <x v="6"/>
    <x v="6"/>
    <x v="9"/>
    <x v="125"/>
    <x v="108"/>
    <x v="88"/>
    <x v="213"/>
    <x v="80"/>
    <x v="202"/>
    <x v="0"/>
  </r>
  <r>
    <x v="0"/>
    <x v="16"/>
    <x v="16"/>
    <x v="13"/>
    <x v="13"/>
    <x v="13"/>
    <x v="12"/>
    <x v="126"/>
    <x v="15"/>
    <x v="88"/>
    <x v="213"/>
    <x v="58"/>
    <x v="206"/>
    <x v="0"/>
  </r>
  <r>
    <x v="0"/>
    <x v="16"/>
    <x v="16"/>
    <x v="34"/>
    <x v="34"/>
    <x v="34"/>
    <x v="12"/>
    <x v="126"/>
    <x v="15"/>
    <x v="85"/>
    <x v="216"/>
    <x v="40"/>
    <x v="122"/>
    <x v="0"/>
  </r>
  <r>
    <x v="0"/>
    <x v="16"/>
    <x v="16"/>
    <x v="43"/>
    <x v="43"/>
    <x v="43"/>
    <x v="14"/>
    <x v="133"/>
    <x v="164"/>
    <x v="94"/>
    <x v="154"/>
    <x v="40"/>
    <x v="122"/>
    <x v="0"/>
  </r>
  <r>
    <x v="0"/>
    <x v="16"/>
    <x v="16"/>
    <x v="41"/>
    <x v="41"/>
    <x v="41"/>
    <x v="14"/>
    <x v="133"/>
    <x v="164"/>
    <x v="94"/>
    <x v="154"/>
    <x v="40"/>
    <x v="122"/>
    <x v="0"/>
  </r>
  <r>
    <x v="0"/>
    <x v="16"/>
    <x v="16"/>
    <x v="18"/>
    <x v="18"/>
    <x v="18"/>
    <x v="14"/>
    <x v="133"/>
    <x v="164"/>
    <x v="49"/>
    <x v="171"/>
    <x v="54"/>
    <x v="207"/>
    <x v="0"/>
  </r>
  <r>
    <x v="0"/>
    <x v="16"/>
    <x v="16"/>
    <x v="11"/>
    <x v="11"/>
    <x v="11"/>
    <x v="17"/>
    <x v="136"/>
    <x v="165"/>
    <x v="88"/>
    <x v="213"/>
    <x v="54"/>
    <x v="207"/>
    <x v="0"/>
  </r>
  <r>
    <x v="0"/>
    <x v="16"/>
    <x v="16"/>
    <x v="40"/>
    <x v="40"/>
    <x v="40"/>
    <x v="17"/>
    <x v="136"/>
    <x v="165"/>
    <x v="88"/>
    <x v="213"/>
    <x v="54"/>
    <x v="207"/>
    <x v="0"/>
  </r>
  <r>
    <x v="0"/>
    <x v="16"/>
    <x v="16"/>
    <x v="49"/>
    <x v="49"/>
    <x v="49"/>
    <x v="17"/>
    <x v="136"/>
    <x v="165"/>
    <x v="102"/>
    <x v="184"/>
    <x v="40"/>
    <x v="122"/>
    <x v="0"/>
  </r>
  <r>
    <x v="0"/>
    <x v="16"/>
    <x v="16"/>
    <x v="36"/>
    <x v="36"/>
    <x v="36"/>
    <x v="17"/>
    <x v="136"/>
    <x v="165"/>
    <x v="85"/>
    <x v="216"/>
    <x v="90"/>
    <x v="146"/>
    <x v="0"/>
  </r>
  <r>
    <x v="0"/>
    <x v="17"/>
    <x v="17"/>
    <x v="2"/>
    <x v="2"/>
    <x v="2"/>
    <x v="0"/>
    <x v="135"/>
    <x v="153"/>
    <x v="48"/>
    <x v="233"/>
    <x v="90"/>
    <x v="146"/>
    <x v="0"/>
  </r>
  <r>
    <x v="0"/>
    <x v="17"/>
    <x v="17"/>
    <x v="47"/>
    <x v="47"/>
    <x v="47"/>
    <x v="1"/>
    <x v="121"/>
    <x v="166"/>
    <x v="63"/>
    <x v="234"/>
    <x v="90"/>
    <x v="146"/>
    <x v="0"/>
  </r>
  <r>
    <x v="0"/>
    <x v="17"/>
    <x v="17"/>
    <x v="0"/>
    <x v="0"/>
    <x v="0"/>
    <x v="2"/>
    <x v="122"/>
    <x v="167"/>
    <x v="107"/>
    <x v="235"/>
    <x v="90"/>
    <x v="146"/>
    <x v="0"/>
  </r>
  <r>
    <x v="0"/>
    <x v="17"/>
    <x v="17"/>
    <x v="5"/>
    <x v="5"/>
    <x v="5"/>
    <x v="3"/>
    <x v="123"/>
    <x v="168"/>
    <x v="94"/>
    <x v="236"/>
    <x v="58"/>
    <x v="208"/>
    <x v="0"/>
  </r>
  <r>
    <x v="0"/>
    <x v="17"/>
    <x v="17"/>
    <x v="7"/>
    <x v="7"/>
    <x v="7"/>
    <x v="4"/>
    <x v="126"/>
    <x v="88"/>
    <x v="102"/>
    <x v="237"/>
    <x v="54"/>
    <x v="209"/>
    <x v="0"/>
  </r>
  <r>
    <x v="0"/>
    <x v="17"/>
    <x v="17"/>
    <x v="43"/>
    <x v="43"/>
    <x v="43"/>
    <x v="5"/>
    <x v="133"/>
    <x v="169"/>
    <x v="102"/>
    <x v="237"/>
    <x v="69"/>
    <x v="198"/>
    <x v="0"/>
  </r>
  <r>
    <x v="0"/>
    <x v="17"/>
    <x v="17"/>
    <x v="18"/>
    <x v="18"/>
    <x v="18"/>
    <x v="5"/>
    <x v="133"/>
    <x v="169"/>
    <x v="94"/>
    <x v="236"/>
    <x v="40"/>
    <x v="23"/>
    <x v="0"/>
  </r>
  <r>
    <x v="0"/>
    <x v="17"/>
    <x v="17"/>
    <x v="14"/>
    <x v="14"/>
    <x v="14"/>
    <x v="7"/>
    <x v="136"/>
    <x v="170"/>
    <x v="85"/>
    <x v="238"/>
    <x v="90"/>
    <x v="146"/>
    <x v="0"/>
  </r>
  <r>
    <x v="0"/>
    <x v="17"/>
    <x v="17"/>
    <x v="29"/>
    <x v="29"/>
    <x v="29"/>
    <x v="7"/>
    <x v="136"/>
    <x v="170"/>
    <x v="49"/>
    <x v="239"/>
    <x v="69"/>
    <x v="198"/>
    <x v="0"/>
  </r>
  <r>
    <x v="0"/>
    <x v="17"/>
    <x v="17"/>
    <x v="44"/>
    <x v="44"/>
    <x v="44"/>
    <x v="9"/>
    <x v="138"/>
    <x v="171"/>
    <x v="111"/>
    <x v="69"/>
    <x v="72"/>
    <x v="210"/>
    <x v="0"/>
  </r>
  <r>
    <x v="0"/>
    <x v="17"/>
    <x v="17"/>
    <x v="41"/>
    <x v="41"/>
    <x v="41"/>
    <x v="9"/>
    <x v="138"/>
    <x v="171"/>
    <x v="49"/>
    <x v="239"/>
    <x v="40"/>
    <x v="23"/>
    <x v="0"/>
  </r>
  <r>
    <x v="0"/>
    <x v="17"/>
    <x v="17"/>
    <x v="12"/>
    <x v="12"/>
    <x v="12"/>
    <x v="9"/>
    <x v="138"/>
    <x v="171"/>
    <x v="49"/>
    <x v="239"/>
    <x v="40"/>
    <x v="23"/>
    <x v="0"/>
  </r>
  <r>
    <x v="0"/>
    <x v="17"/>
    <x v="17"/>
    <x v="9"/>
    <x v="9"/>
    <x v="9"/>
    <x v="12"/>
    <x v="139"/>
    <x v="172"/>
    <x v="114"/>
    <x v="173"/>
    <x v="58"/>
    <x v="208"/>
    <x v="0"/>
  </r>
  <r>
    <x v="0"/>
    <x v="17"/>
    <x v="17"/>
    <x v="50"/>
    <x v="50"/>
    <x v="50"/>
    <x v="12"/>
    <x v="139"/>
    <x v="172"/>
    <x v="102"/>
    <x v="237"/>
    <x v="90"/>
    <x v="146"/>
    <x v="0"/>
  </r>
  <r>
    <x v="0"/>
    <x v="17"/>
    <x v="17"/>
    <x v="6"/>
    <x v="6"/>
    <x v="6"/>
    <x v="12"/>
    <x v="139"/>
    <x v="172"/>
    <x v="88"/>
    <x v="240"/>
    <x v="40"/>
    <x v="23"/>
    <x v="0"/>
  </r>
  <r>
    <x v="0"/>
    <x v="17"/>
    <x v="17"/>
    <x v="4"/>
    <x v="4"/>
    <x v="4"/>
    <x v="12"/>
    <x v="139"/>
    <x v="172"/>
    <x v="49"/>
    <x v="239"/>
    <x v="79"/>
    <x v="211"/>
    <x v="0"/>
  </r>
  <r>
    <x v="0"/>
    <x v="17"/>
    <x v="17"/>
    <x v="40"/>
    <x v="40"/>
    <x v="40"/>
    <x v="16"/>
    <x v="140"/>
    <x v="151"/>
    <x v="88"/>
    <x v="240"/>
    <x v="79"/>
    <x v="211"/>
    <x v="0"/>
  </r>
  <r>
    <x v="0"/>
    <x v="17"/>
    <x v="17"/>
    <x v="49"/>
    <x v="49"/>
    <x v="49"/>
    <x v="16"/>
    <x v="140"/>
    <x v="151"/>
    <x v="113"/>
    <x v="241"/>
    <x v="54"/>
    <x v="209"/>
    <x v="0"/>
  </r>
  <r>
    <x v="0"/>
    <x v="17"/>
    <x v="17"/>
    <x v="8"/>
    <x v="8"/>
    <x v="8"/>
    <x v="16"/>
    <x v="140"/>
    <x v="151"/>
    <x v="104"/>
    <x v="242"/>
    <x v="40"/>
    <x v="23"/>
    <x v="0"/>
  </r>
  <r>
    <x v="0"/>
    <x v="17"/>
    <x v="17"/>
    <x v="3"/>
    <x v="3"/>
    <x v="3"/>
    <x v="16"/>
    <x v="140"/>
    <x v="151"/>
    <x v="88"/>
    <x v="240"/>
    <x v="79"/>
    <x v="211"/>
    <x v="0"/>
  </r>
  <r>
    <x v="0"/>
    <x v="17"/>
    <x v="17"/>
    <x v="35"/>
    <x v="35"/>
    <x v="35"/>
    <x v="16"/>
    <x v="140"/>
    <x v="151"/>
    <x v="49"/>
    <x v="239"/>
    <x v="90"/>
    <x v="146"/>
    <x v="0"/>
  </r>
  <r>
    <x v="0"/>
    <x v="17"/>
    <x v="17"/>
    <x v="51"/>
    <x v="51"/>
    <x v="51"/>
    <x v="16"/>
    <x v="140"/>
    <x v="151"/>
    <x v="111"/>
    <x v="69"/>
    <x v="69"/>
    <x v="198"/>
    <x v="0"/>
  </r>
  <r>
    <x v="0"/>
    <x v="17"/>
    <x v="17"/>
    <x v="10"/>
    <x v="10"/>
    <x v="10"/>
    <x v="16"/>
    <x v="140"/>
    <x v="151"/>
    <x v="49"/>
    <x v="239"/>
    <x v="90"/>
    <x v="146"/>
    <x v="0"/>
  </r>
  <r>
    <x v="0"/>
    <x v="18"/>
    <x v="18"/>
    <x v="9"/>
    <x v="9"/>
    <x v="9"/>
    <x v="0"/>
    <x v="125"/>
    <x v="173"/>
    <x v="104"/>
    <x v="243"/>
    <x v="60"/>
    <x v="212"/>
    <x v="0"/>
  </r>
  <r>
    <x v="0"/>
    <x v="18"/>
    <x v="18"/>
    <x v="43"/>
    <x v="43"/>
    <x v="43"/>
    <x v="1"/>
    <x v="126"/>
    <x v="174"/>
    <x v="102"/>
    <x v="244"/>
    <x v="54"/>
    <x v="213"/>
    <x v="0"/>
  </r>
  <r>
    <x v="0"/>
    <x v="18"/>
    <x v="18"/>
    <x v="2"/>
    <x v="2"/>
    <x v="2"/>
    <x v="2"/>
    <x v="133"/>
    <x v="175"/>
    <x v="96"/>
    <x v="175"/>
    <x v="90"/>
    <x v="146"/>
    <x v="0"/>
  </r>
  <r>
    <x v="0"/>
    <x v="18"/>
    <x v="18"/>
    <x v="0"/>
    <x v="0"/>
    <x v="0"/>
    <x v="3"/>
    <x v="136"/>
    <x v="176"/>
    <x v="85"/>
    <x v="245"/>
    <x v="90"/>
    <x v="146"/>
    <x v="0"/>
  </r>
  <r>
    <x v="0"/>
    <x v="18"/>
    <x v="18"/>
    <x v="12"/>
    <x v="12"/>
    <x v="12"/>
    <x v="3"/>
    <x v="136"/>
    <x v="176"/>
    <x v="102"/>
    <x v="244"/>
    <x v="40"/>
    <x v="15"/>
    <x v="0"/>
  </r>
  <r>
    <x v="0"/>
    <x v="18"/>
    <x v="18"/>
    <x v="7"/>
    <x v="7"/>
    <x v="7"/>
    <x v="5"/>
    <x v="139"/>
    <x v="177"/>
    <x v="49"/>
    <x v="246"/>
    <x v="79"/>
    <x v="38"/>
    <x v="0"/>
  </r>
  <r>
    <x v="0"/>
    <x v="18"/>
    <x v="18"/>
    <x v="11"/>
    <x v="11"/>
    <x v="11"/>
    <x v="5"/>
    <x v="139"/>
    <x v="177"/>
    <x v="49"/>
    <x v="246"/>
    <x v="79"/>
    <x v="38"/>
    <x v="0"/>
  </r>
  <r>
    <x v="0"/>
    <x v="18"/>
    <x v="18"/>
    <x v="18"/>
    <x v="18"/>
    <x v="18"/>
    <x v="5"/>
    <x v="139"/>
    <x v="177"/>
    <x v="88"/>
    <x v="247"/>
    <x v="79"/>
    <x v="38"/>
    <x v="1"/>
  </r>
  <r>
    <x v="0"/>
    <x v="18"/>
    <x v="18"/>
    <x v="5"/>
    <x v="5"/>
    <x v="5"/>
    <x v="5"/>
    <x v="139"/>
    <x v="177"/>
    <x v="49"/>
    <x v="246"/>
    <x v="79"/>
    <x v="38"/>
    <x v="0"/>
  </r>
  <r>
    <x v="0"/>
    <x v="18"/>
    <x v="18"/>
    <x v="49"/>
    <x v="49"/>
    <x v="49"/>
    <x v="5"/>
    <x v="139"/>
    <x v="177"/>
    <x v="104"/>
    <x v="243"/>
    <x v="69"/>
    <x v="214"/>
    <x v="0"/>
  </r>
  <r>
    <x v="0"/>
    <x v="18"/>
    <x v="18"/>
    <x v="6"/>
    <x v="6"/>
    <x v="6"/>
    <x v="5"/>
    <x v="139"/>
    <x v="177"/>
    <x v="111"/>
    <x v="27"/>
    <x v="54"/>
    <x v="213"/>
    <x v="0"/>
  </r>
  <r>
    <x v="0"/>
    <x v="18"/>
    <x v="18"/>
    <x v="47"/>
    <x v="47"/>
    <x v="47"/>
    <x v="11"/>
    <x v="140"/>
    <x v="98"/>
    <x v="49"/>
    <x v="246"/>
    <x v="90"/>
    <x v="146"/>
    <x v="0"/>
  </r>
  <r>
    <x v="0"/>
    <x v="18"/>
    <x v="18"/>
    <x v="29"/>
    <x v="29"/>
    <x v="29"/>
    <x v="11"/>
    <x v="140"/>
    <x v="98"/>
    <x v="104"/>
    <x v="243"/>
    <x v="40"/>
    <x v="15"/>
    <x v="0"/>
  </r>
  <r>
    <x v="0"/>
    <x v="18"/>
    <x v="18"/>
    <x v="3"/>
    <x v="3"/>
    <x v="3"/>
    <x v="11"/>
    <x v="140"/>
    <x v="98"/>
    <x v="88"/>
    <x v="247"/>
    <x v="79"/>
    <x v="38"/>
    <x v="0"/>
  </r>
  <r>
    <x v="0"/>
    <x v="18"/>
    <x v="18"/>
    <x v="21"/>
    <x v="21"/>
    <x v="21"/>
    <x v="11"/>
    <x v="140"/>
    <x v="98"/>
    <x v="104"/>
    <x v="243"/>
    <x v="40"/>
    <x v="15"/>
    <x v="0"/>
  </r>
  <r>
    <x v="0"/>
    <x v="18"/>
    <x v="18"/>
    <x v="28"/>
    <x v="28"/>
    <x v="28"/>
    <x v="15"/>
    <x v="141"/>
    <x v="140"/>
    <x v="111"/>
    <x v="27"/>
    <x v="40"/>
    <x v="15"/>
    <x v="0"/>
  </r>
  <r>
    <x v="0"/>
    <x v="18"/>
    <x v="18"/>
    <x v="32"/>
    <x v="32"/>
    <x v="32"/>
    <x v="15"/>
    <x v="141"/>
    <x v="140"/>
    <x v="111"/>
    <x v="27"/>
    <x v="40"/>
    <x v="15"/>
    <x v="0"/>
  </r>
  <r>
    <x v="0"/>
    <x v="18"/>
    <x v="18"/>
    <x v="41"/>
    <x v="41"/>
    <x v="41"/>
    <x v="15"/>
    <x v="141"/>
    <x v="140"/>
    <x v="104"/>
    <x v="243"/>
    <x v="79"/>
    <x v="38"/>
    <x v="0"/>
  </r>
  <r>
    <x v="0"/>
    <x v="18"/>
    <x v="18"/>
    <x v="52"/>
    <x v="52"/>
    <x v="52"/>
    <x v="15"/>
    <x v="141"/>
    <x v="140"/>
    <x v="88"/>
    <x v="247"/>
    <x v="90"/>
    <x v="146"/>
    <x v="0"/>
  </r>
  <r>
    <x v="0"/>
    <x v="18"/>
    <x v="18"/>
    <x v="34"/>
    <x v="34"/>
    <x v="34"/>
    <x v="15"/>
    <x v="141"/>
    <x v="140"/>
    <x v="111"/>
    <x v="27"/>
    <x v="40"/>
    <x v="15"/>
    <x v="0"/>
  </r>
  <r>
    <x v="0"/>
    <x v="19"/>
    <x v="19"/>
    <x v="0"/>
    <x v="0"/>
    <x v="0"/>
    <x v="0"/>
    <x v="121"/>
    <x v="178"/>
    <x v="63"/>
    <x v="248"/>
    <x v="90"/>
    <x v="146"/>
    <x v="0"/>
  </r>
  <r>
    <x v="0"/>
    <x v="19"/>
    <x v="19"/>
    <x v="2"/>
    <x v="2"/>
    <x v="2"/>
    <x v="1"/>
    <x v="122"/>
    <x v="179"/>
    <x v="80"/>
    <x v="249"/>
    <x v="79"/>
    <x v="195"/>
    <x v="0"/>
  </r>
  <r>
    <x v="0"/>
    <x v="19"/>
    <x v="19"/>
    <x v="12"/>
    <x v="12"/>
    <x v="12"/>
    <x v="2"/>
    <x v="125"/>
    <x v="180"/>
    <x v="104"/>
    <x v="179"/>
    <x v="60"/>
    <x v="215"/>
    <x v="0"/>
  </r>
  <r>
    <x v="0"/>
    <x v="19"/>
    <x v="19"/>
    <x v="18"/>
    <x v="18"/>
    <x v="18"/>
    <x v="3"/>
    <x v="126"/>
    <x v="181"/>
    <x v="49"/>
    <x v="250"/>
    <x v="72"/>
    <x v="214"/>
    <x v="0"/>
  </r>
  <r>
    <x v="0"/>
    <x v="19"/>
    <x v="19"/>
    <x v="3"/>
    <x v="3"/>
    <x v="3"/>
    <x v="3"/>
    <x v="126"/>
    <x v="181"/>
    <x v="85"/>
    <x v="251"/>
    <x v="40"/>
    <x v="79"/>
    <x v="0"/>
  </r>
  <r>
    <x v="0"/>
    <x v="19"/>
    <x v="19"/>
    <x v="9"/>
    <x v="9"/>
    <x v="9"/>
    <x v="5"/>
    <x v="133"/>
    <x v="160"/>
    <x v="113"/>
    <x v="222"/>
    <x v="60"/>
    <x v="215"/>
    <x v="0"/>
  </r>
  <r>
    <x v="0"/>
    <x v="19"/>
    <x v="19"/>
    <x v="6"/>
    <x v="6"/>
    <x v="6"/>
    <x v="6"/>
    <x v="136"/>
    <x v="182"/>
    <x v="102"/>
    <x v="252"/>
    <x v="40"/>
    <x v="79"/>
    <x v="0"/>
  </r>
  <r>
    <x v="0"/>
    <x v="19"/>
    <x v="19"/>
    <x v="16"/>
    <x v="16"/>
    <x v="16"/>
    <x v="7"/>
    <x v="138"/>
    <x v="183"/>
    <x v="113"/>
    <x v="222"/>
    <x v="58"/>
    <x v="216"/>
    <x v="0"/>
  </r>
  <r>
    <x v="0"/>
    <x v="19"/>
    <x v="19"/>
    <x v="53"/>
    <x v="53"/>
    <x v="53"/>
    <x v="8"/>
    <x v="139"/>
    <x v="66"/>
    <x v="114"/>
    <x v="173"/>
    <x v="58"/>
    <x v="216"/>
    <x v="0"/>
  </r>
  <r>
    <x v="0"/>
    <x v="19"/>
    <x v="19"/>
    <x v="41"/>
    <x v="41"/>
    <x v="41"/>
    <x v="8"/>
    <x v="139"/>
    <x v="66"/>
    <x v="49"/>
    <x v="250"/>
    <x v="79"/>
    <x v="195"/>
    <x v="0"/>
  </r>
  <r>
    <x v="0"/>
    <x v="19"/>
    <x v="19"/>
    <x v="29"/>
    <x v="29"/>
    <x v="29"/>
    <x v="8"/>
    <x v="139"/>
    <x v="66"/>
    <x v="111"/>
    <x v="92"/>
    <x v="54"/>
    <x v="217"/>
    <x v="0"/>
  </r>
  <r>
    <x v="0"/>
    <x v="19"/>
    <x v="19"/>
    <x v="4"/>
    <x v="4"/>
    <x v="4"/>
    <x v="8"/>
    <x v="139"/>
    <x v="66"/>
    <x v="49"/>
    <x v="250"/>
    <x v="79"/>
    <x v="195"/>
    <x v="0"/>
  </r>
  <r>
    <x v="0"/>
    <x v="19"/>
    <x v="19"/>
    <x v="54"/>
    <x v="54"/>
    <x v="54"/>
    <x v="12"/>
    <x v="140"/>
    <x v="69"/>
    <x v="114"/>
    <x v="173"/>
    <x v="72"/>
    <x v="214"/>
    <x v="0"/>
  </r>
  <r>
    <x v="0"/>
    <x v="19"/>
    <x v="19"/>
    <x v="13"/>
    <x v="13"/>
    <x v="13"/>
    <x v="12"/>
    <x v="140"/>
    <x v="69"/>
    <x v="113"/>
    <x v="222"/>
    <x v="54"/>
    <x v="217"/>
    <x v="0"/>
  </r>
  <r>
    <x v="0"/>
    <x v="19"/>
    <x v="19"/>
    <x v="1"/>
    <x v="1"/>
    <x v="1"/>
    <x v="12"/>
    <x v="140"/>
    <x v="69"/>
    <x v="113"/>
    <x v="222"/>
    <x v="54"/>
    <x v="217"/>
    <x v="0"/>
  </r>
  <r>
    <x v="0"/>
    <x v="19"/>
    <x v="19"/>
    <x v="34"/>
    <x v="34"/>
    <x v="34"/>
    <x v="12"/>
    <x v="140"/>
    <x v="69"/>
    <x v="88"/>
    <x v="253"/>
    <x v="79"/>
    <x v="195"/>
    <x v="0"/>
  </r>
  <r>
    <x v="0"/>
    <x v="19"/>
    <x v="19"/>
    <x v="21"/>
    <x v="21"/>
    <x v="21"/>
    <x v="12"/>
    <x v="140"/>
    <x v="69"/>
    <x v="49"/>
    <x v="250"/>
    <x v="90"/>
    <x v="146"/>
    <x v="0"/>
  </r>
  <r>
    <x v="0"/>
    <x v="19"/>
    <x v="19"/>
    <x v="7"/>
    <x v="7"/>
    <x v="7"/>
    <x v="17"/>
    <x v="141"/>
    <x v="34"/>
    <x v="104"/>
    <x v="179"/>
    <x v="79"/>
    <x v="195"/>
    <x v="0"/>
  </r>
  <r>
    <x v="0"/>
    <x v="19"/>
    <x v="19"/>
    <x v="43"/>
    <x v="43"/>
    <x v="43"/>
    <x v="17"/>
    <x v="141"/>
    <x v="34"/>
    <x v="113"/>
    <x v="222"/>
    <x v="69"/>
    <x v="7"/>
    <x v="0"/>
  </r>
  <r>
    <x v="0"/>
    <x v="19"/>
    <x v="19"/>
    <x v="46"/>
    <x v="46"/>
    <x v="46"/>
    <x v="17"/>
    <x v="141"/>
    <x v="34"/>
    <x v="111"/>
    <x v="92"/>
    <x v="40"/>
    <x v="79"/>
    <x v="0"/>
  </r>
  <r>
    <x v="0"/>
    <x v="19"/>
    <x v="19"/>
    <x v="55"/>
    <x v="55"/>
    <x v="55"/>
    <x v="17"/>
    <x v="141"/>
    <x v="34"/>
    <x v="114"/>
    <x v="173"/>
    <x v="54"/>
    <x v="217"/>
    <x v="0"/>
  </r>
  <r>
    <x v="0"/>
    <x v="19"/>
    <x v="19"/>
    <x v="56"/>
    <x v="56"/>
    <x v="56"/>
    <x v="17"/>
    <x v="141"/>
    <x v="34"/>
    <x v="114"/>
    <x v="173"/>
    <x v="54"/>
    <x v="217"/>
    <x v="0"/>
  </r>
  <r>
    <x v="0"/>
    <x v="19"/>
    <x v="19"/>
    <x v="50"/>
    <x v="50"/>
    <x v="50"/>
    <x v="17"/>
    <x v="141"/>
    <x v="34"/>
    <x v="111"/>
    <x v="92"/>
    <x v="40"/>
    <x v="79"/>
    <x v="0"/>
  </r>
  <r>
    <x v="0"/>
    <x v="19"/>
    <x v="19"/>
    <x v="17"/>
    <x v="17"/>
    <x v="17"/>
    <x v="17"/>
    <x v="141"/>
    <x v="34"/>
    <x v="111"/>
    <x v="92"/>
    <x v="40"/>
    <x v="79"/>
    <x v="0"/>
  </r>
  <r>
    <x v="0"/>
    <x v="19"/>
    <x v="19"/>
    <x v="49"/>
    <x v="49"/>
    <x v="49"/>
    <x v="17"/>
    <x v="141"/>
    <x v="34"/>
    <x v="111"/>
    <x v="92"/>
    <x v="40"/>
    <x v="79"/>
    <x v="0"/>
  </r>
  <r>
    <x v="0"/>
    <x v="19"/>
    <x v="19"/>
    <x v="8"/>
    <x v="8"/>
    <x v="8"/>
    <x v="17"/>
    <x v="141"/>
    <x v="34"/>
    <x v="113"/>
    <x v="222"/>
    <x v="69"/>
    <x v="7"/>
    <x v="0"/>
  </r>
  <r>
    <x v="0"/>
    <x v="19"/>
    <x v="19"/>
    <x v="10"/>
    <x v="10"/>
    <x v="10"/>
    <x v="17"/>
    <x v="141"/>
    <x v="34"/>
    <x v="88"/>
    <x v="253"/>
    <x v="90"/>
    <x v="146"/>
    <x v="0"/>
  </r>
  <r>
    <x v="0"/>
    <x v="19"/>
    <x v="19"/>
    <x v="57"/>
    <x v="57"/>
    <x v="57"/>
    <x v="17"/>
    <x v="141"/>
    <x v="34"/>
    <x v="88"/>
    <x v="253"/>
    <x v="90"/>
    <x v="146"/>
    <x v="0"/>
  </r>
  <r>
    <x v="0"/>
    <x v="19"/>
    <x v="19"/>
    <x v="58"/>
    <x v="58"/>
    <x v="58"/>
    <x v="17"/>
    <x v="141"/>
    <x v="34"/>
    <x v="113"/>
    <x v="222"/>
    <x v="69"/>
    <x v="7"/>
    <x v="0"/>
  </r>
  <r>
    <x v="0"/>
    <x v="20"/>
    <x v="20"/>
    <x v="1"/>
    <x v="1"/>
    <x v="1"/>
    <x v="0"/>
    <x v="142"/>
    <x v="184"/>
    <x v="120"/>
    <x v="254"/>
    <x v="84"/>
    <x v="120"/>
    <x v="0"/>
  </r>
  <r>
    <x v="0"/>
    <x v="20"/>
    <x v="20"/>
    <x v="0"/>
    <x v="0"/>
    <x v="0"/>
    <x v="1"/>
    <x v="54"/>
    <x v="185"/>
    <x v="93"/>
    <x v="255"/>
    <x v="54"/>
    <x v="97"/>
    <x v="0"/>
  </r>
  <r>
    <x v="0"/>
    <x v="20"/>
    <x v="20"/>
    <x v="3"/>
    <x v="3"/>
    <x v="3"/>
    <x v="2"/>
    <x v="113"/>
    <x v="186"/>
    <x v="118"/>
    <x v="163"/>
    <x v="54"/>
    <x v="97"/>
    <x v="0"/>
  </r>
  <r>
    <x v="0"/>
    <x v="20"/>
    <x v="20"/>
    <x v="2"/>
    <x v="2"/>
    <x v="2"/>
    <x v="3"/>
    <x v="104"/>
    <x v="187"/>
    <x v="84"/>
    <x v="256"/>
    <x v="79"/>
    <x v="85"/>
    <x v="0"/>
  </r>
  <r>
    <x v="0"/>
    <x v="20"/>
    <x v="20"/>
    <x v="7"/>
    <x v="7"/>
    <x v="7"/>
    <x v="4"/>
    <x v="115"/>
    <x v="40"/>
    <x v="80"/>
    <x v="257"/>
    <x v="56"/>
    <x v="218"/>
    <x v="0"/>
  </r>
  <r>
    <x v="0"/>
    <x v="20"/>
    <x v="20"/>
    <x v="9"/>
    <x v="9"/>
    <x v="9"/>
    <x v="5"/>
    <x v="109"/>
    <x v="119"/>
    <x v="114"/>
    <x v="173"/>
    <x v="53"/>
    <x v="219"/>
    <x v="0"/>
  </r>
  <r>
    <x v="0"/>
    <x v="20"/>
    <x v="20"/>
    <x v="11"/>
    <x v="11"/>
    <x v="11"/>
    <x v="6"/>
    <x v="134"/>
    <x v="148"/>
    <x v="102"/>
    <x v="258"/>
    <x v="36"/>
    <x v="220"/>
    <x v="0"/>
  </r>
  <r>
    <x v="0"/>
    <x v="20"/>
    <x v="20"/>
    <x v="17"/>
    <x v="17"/>
    <x v="17"/>
    <x v="7"/>
    <x v="132"/>
    <x v="188"/>
    <x v="102"/>
    <x v="258"/>
    <x v="50"/>
    <x v="118"/>
    <x v="0"/>
  </r>
  <r>
    <x v="0"/>
    <x v="20"/>
    <x v="20"/>
    <x v="12"/>
    <x v="12"/>
    <x v="12"/>
    <x v="8"/>
    <x v="118"/>
    <x v="77"/>
    <x v="79"/>
    <x v="259"/>
    <x v="80"/>
    <x v="28"/>
    <x v="0"/>
  </r>
  <r>
    <x v="0"/>
    <x v="20"/>
    <x v="20"/>
    <x v="5"/>
    <x v="5"/>
    <x v="5"/>
    <x v="9"/>
    <x v="119"/>
    <x v="6"/>
    <x v="88"/>
    <x v="260"/>
    <x v="50"/>
    <x v="118"/>
    <x v="0"/>
  </r>
  <r>
    <x v="0"/>
    <x v="20"/>
    <x v="20"/>
    <x v="8"/>
    <x v="8"/>
    <x v="8"/>
    <x v="9"/>
    <x v="119"/>
    <x v="6"/>
    <x v="96"/>
    <x v="240"/>
    <x v="87"/>
    <x v="15"/>
    <x v="0"/>
  </r>
  <r>
    <x v="0"/>
    <x v="20"/>
    <x v="20"/>
    <x v="16"/>
    <x v="16"/>
    <x v="16"/>
    <x v="11"/>
    <x v="135"/>
    <x v="129"/>
    <x v="88"/>
    <x v="260"/>
    <x v="56"/>
    <x v="218"/>
    <x v="0"/>
  </r>
  <r>
    <x v="0"/>
    <x v="20"/>
    <x v="20"/>
    <x v="13"/>
    <x v="13"/>
    <x v="13"/>
    <x v="12"/>
    <x v="121"/>
    <x v="189"/>
    <x v="104"/>
    <x v="13"/>
    <x v="56"/>
    <x v="218"/>
    <x v="0"/>
  </r>
  <r>
    <x v="0"/>
    <x v="20"/>
    <x v="20"/>
    <x v="19"/>
    <x v="19"/>
    <x v="19"/>
    <x v="12"/>
    <x v="121"/>
    <x v="189"/>
    <x v="111"/>
    <x v="261"/>
    <x v="81"/>
    <x v="221"/>
    <x v="0"/>
  </r>
  <r>
    <x v="0"/>
    <x v="20"/>
    <x v="20"/>
    <x v="23"/>
    <x v="23"/>
    <x v="23"/>
    <x v="12"/>
    <x v="121"/>
    <x v="189"/>
    <x v="96"/>
    <x v="240"/>
    <x v="58"/>
    <x v="45"/>
    <x v="0"/>
  </r>
  <r>
    <x v="0"/>
    <x v="20"/>
    <x v="20"/>
    <x v="4"/>
    <x v="4"/>
    <x v="4"/>
    <x v="12"/>
    <x v="121"/>
    <x v="189"/>
    <x v="107"/>
    <x v="201"/>
    <x v="79"/>
    <x v="85"/>
    <x v="0"/>
  </r>
  <r>
    <x v="0"/>
    <x v="20"/>
    <x v="20"/>
    <x v="35"/>
    <x v="35"/>
    <x v="35"/>
    <x v="16"/>
    <x v="125"/>
    <x v="101"/>
    <x v="73"/>
    <x v="100"/>
    <x v="90"/>
    <x v="146"/>
    <x v="0"/>
  </r>
  <r>
    <x v="0"/>
    <x v="20"/>
    <x v="20"/>
    <x v="32"/>
    <x v="32"/>
    <x v="32"/>
    <x v="17"/>
    <x v="126"/>
    <x v="190"/>
    <x v="113"/>
    <x v="232"/>
    <x v="87"/>
    <x v="15"/>
    <x v="0"/>
  </r>
  <r>
    <x v="0"/>
    <x v="20"/>
    <x v="20"/>
    <x v="31"/>
    <x v="31"/>
    <x v="31"/>
    <x v="17"/>
    <x v="126"/>
    <x v="190"/>
    <x v="114"/>
    <x v="173"/>
    <x v="42"/>
    <x v="222"/>
    <x v="0"/>
  </r>
  <r>
    <x v="0"/>
    <x v="20"/>
    <x v="20"/>
    <x v="34"/>
    <x v="34"/>
    <x v="34"/>
    <x v="17"/>
    <x v="126"/>
    <x v="190"/>
    <x v="96"/>
    <x v="240"/>
    <x v="79"/>
    <x v="85"/>
    <x v="0"/>
  </r>
  <r>
    <x v="0"/>
    <x v="20"/>
    <x v="20"/>
    <x v="21"/>
    <x v="21"/>
    <x v="21"/>
    <x v="17"/>
    <x v="126"/>
    <x v="190"/>
    <x v="94"/>
    <x v="78"/>
    <x v="69"/>
    <x v="49"/>
    <x v="0"/>
  </r>
  <r>
    <x v="0"/>
    <x v="21"/>
    <x v="21"/>
    <x v="0"/>
    <x v="0"/>
    <x v="0"/>
    <x v="0"/>
    <x v="107"/>
    <x v="191"/>
    <x v="62"/>
    <x v="262"/>
    <x v="69"/>
    <x v="223"/>
    <x v="0"/>
  </r>
  <r>
    <x v="0"/>
    <x v="21"/>
    <x v="21"/>
    <x v="6"/>
    <x v="6"/>
    <x v="6"/>
    <x v="1"/>
    <x v="131"/>
    <x v="192"/>
    <x v="64"/>
    <x v="263"/>
    <x v="54"/>
    <x v="7"/>
    <x v="1"/>
  </r>
  <r>
    <x v="0"/>
    <x v="21"/>
    <x v="21"/>
    <x v="2"/>
    <x v="2"/>
    <x v="2"/>
    <x v="2"/>
    <x v="119"/>
    <x v="175"/>
    <x v="112"/>
    <x v="264"/>
    <x v="90"/>
    <x v="146"/>
    <x v="0"/>
  </r>
  <r>
    <x v="0"/>
    <x v="21"/>
    <x v="21"/>
    <x v="4"/>
    <x v="4"/>
    <x v="4"/>
    <x v="3"/>
    <x v="120"/>
    <x v="193"/>
    <x v="48"/>
    <x v="265"/>
    <x v="79"/>
    <x v="224"/>
    <x v="0"/>
  </r>
  <r>
    <x v="0"/>
    <x v="21"/>
    <x v="21"/>
    <x v="16"/>
    <x v="16"/>
    <x v="16"/>
    <x v="4"/>
    <x v="123"/>
    <x v="194"/>
    <x v="88"/>
    <x v="148"/>
    <x v="87"/>
    <x v="225"/>
    <x v="0"/>
  </r>
  <r>
    <x v="0"/>
    <x v="21"/>
    <x v="21"/>
    <x v="9"/>
    <x v="9"/>
    <x v="9"/>
    <x v="5"/>
    <x v="124"/>
    <x v="177"/>
    <x v="114"/>
    <x v="173"/>
    <x v="56"/>
    <x v="226"/>
    <x v="0"/>
  </r>
  <r>
    <x v="0"/>
    <x v="21"/>
    <x v="21"/>
    <x v="5"/>
    <x v="5"/>
    <x v="5"/>
    <x v="6"/>
    <x v="125"/>
    <x v="25"/>
    <x v="88"/>
    <x v="148"/>
    <x v="80"/>
    <x v="227"/>
    <x v="0"/>
  </r>
  <r>
    <x v="0"/>
    <x v="21"/>
    <x v="21"/>
    <x v="11"/>
    <x v="11"/>
    <x v="11"/>
    <x v="7"/>
    <x v="126"/>
    <x v="4"/>
    <x v="104"/>
    <x v="266"/>
    <x v="80"/>
    <x v="227"/>
    <x v="0"/>
  </r>
  <r>
    <x v="0"/>
    <x v="21"/>
    <x v="21"/>
    <x v="1"/>
    <x v="1"/>
    <x v="1"/>
    <x v="7"/>
    <x v="126"/>
    <x v="4"/>
    <x v="88"/>
    <x v="148"/>
    <x v="58"/>
    <x v="228"/>
    <x v="0"/>
  </r>
  <r>
    <x v="0"/>
    <x v="21"/>
    <x v="21"/>
    <x v="3"/>
    <x v="3"/>
    <x v="3"/>
    <x v="7"/>
    <x v="126"/>
    <x v="4"/>
    <x v="96"/>
    <x v="267"/>
    <x v="79"/>
    <x v="224"/>
    <x v="0"/>
  </r>
  <r>
    <x v="0"/>
    <x v="21"/>
    <x v="21"/>
    <x v="21"/>
    <x v="21"/>
    <x v="21"/>
    <x v="10"/>
    <x v="133"/>
    <x v="27"/>
    <x v="94"/>
    <x v="268"/>
    <x v="40"/>
    <x v="229"/>
    <x v="0"/>
  </r>
  <r>
    <x v="0"/>
    <x v="21"/>
    <x v="21"/>
    <x v="12"/>
    <x v="12"/>
    <x v="12"/>
    <x v="10"/>
    <x v="133"/>
    <x v="27"/>
    <x v="102"/>
    <x v="269"/>
    <x v="69"/>
    <x v="223"/>
    <x v="0"/>
  </r>
  <r>
    <x v="0"/>
    <x v="21"/>
    <x v="21"/>
    <x v="13"/>
    <x v="13"/>
    <x v="13"/>
    <x v="12"/>
    <x v="136"/>
    <x v="129"/>
    <x v="114"/>
    <x v="173"/>
    <x v="60"/>
    <x v="230"/>
    <x v="0"/>
  </r>
  <r>
    <x v="0"/>
    <x v="21"/>
    <x v="21"/>
    <x v="28"/>
    <x v="28"/>
    <x v="28"/>
    <x v="12"/>
    <x v="136"/>
    <x v="129"/>
    <x v="88"/>
    <x v="148"/>
    <x v="54"/>
    <x v="7"/>
    <x v="0"/>
  </r>
  <r>
    <x v="0"/>
    <x v="21"/>
    <x v="21"/>
    <x v="17"/>
    <x v="17"/>
    <x v="17"/>
    <x v="12"/>
    <x v="136"/>
    <x v="129"/>
    <x v="88"/>
    <x v="148"/>
    <x v="54"/>
    <x v="7"/>
    <x v="0"/>
  </r>
  <r>
    <x v="0"/>
    <x v="21"/>
    <x v="21"/>
    <x v="23"/>
    <x v="23"/>
    <x v="23"/>
    <x v="12"/>
    <x v="136"/>
    <x v="129"/>
    <x v="111"/>
    <x v="49"/>
    <x v="58"/>
    <x v="228"/>
    <x v="0"/>
  </r>
  <r>
    <x v="0"/>
    <x v="21"/>
    <x v="21"/>
    <x v="15"/>
    <x v="15"/>
    <x v="15"/>
    <x v="16"/>
    <x v="138"/>
    <x v="13"/>
    <x v="113"/>
    <x v="270"/>
    <x v="58"/>
    <x v="228"/>
    <x v="0"/>
  </r>
  <r>
    <x v="0"/>
    <x v="21"/>
    <x v="21"/>
    <x v="19"/>
    <x v="19"/>
    <x v="19"/>
    <x v="16"/>
    <x v="138"/>
    <x v="13"/>
    <x v="111"/>
    <x v="49"/>
    <x v="72"/>
    <x v="109"/>
    <x v="0"/>
  </r>
  <r>
    <x v="0"/>
    <x v="21"/>
    <x v="21"/>
    <x v="46"/>
    <x v="46"/>
    <x v="46"/>
    <x v="18"/>
    <x v="139"/>
    <x v="36"/>
    <x v="104"/>
    <x v="266"/>
    <x v="69"/>
    <x v="223"/>
    <x v="0"/>
  </r>
  <r>
    <x v="0"/>
    <x v="21"/>
    <x v="21"/>
    <x v="32"/>
    <x v="32"/>
    <x v="32"/>
    <x v="18"/>
    <x v="139"/>
    <x v="36"/>
    <x v="114"/>
    <x v="173"/>
    <x v="58"/>
    <x v="228"/>
    <x v="0"/>
  </r>
  <r>
    <x v="0"/>
    <x v="21"/>
    <x v="21"/>
    <x v="18"/>
    <x v="18"/>
    <x v="18"/>
    <x v="18"/>
    <x v="139"/>
    <x v="36"/>
    <x v="88"/>
    <x v="148"/>
    <x v="40"/>
    <x v="229"/>
    <x v="0"/>
  </r>
  <r>
    <x v="0"/>
    <x v="21"/>
    <x v="21"/>
    <x v="8"/>
    <x v="8"/>
    <x v="8"/>
    <x v="18"/>
    <x v="139"/>
    <x v="36"/>
    <x v="102"/>
    <x v="269"/>
    <x v="90"/>
    <x v="146"/>
    <x v="0"/>
  </r>
  <r>
    <x v="0"/>
    <x v="21"/>
    <x v="21"/>
    <x v="10"/>
    <x v="10"/>
    <x v="10"/>
    <x v="18"/>
    <x v="139"/>
    <x v="36"/>
    <x v="49"/>
    <x v="113"/>
    <x v="79"/>
    <x v="224"/>
    <x v="0"/>
  </r>
  <r>
    <x v="0"/>
    <x v="22"/>
    <x v="22"/>
    <x v="0"/>
    <x v="0"/>
    <x v="0"/>
    <x v="0"/>
    <x v="123"/>
    <x v="195"/>
    <x v="80"/>
    <x v="271"/>
    <x v="90"/>
    <x v="146"/>
    <x v="0"/>
  </r>
  <r>
    <x v="0"/>
    <x v="22"/>
    <x v="22"/>
    <x v="7"/>
    <x v="7"/>
    <x v="7"/>
    <x v="1"/>
    <x v="133"/>
    <x v="196"/>
    <x v="49"/>
    <x v="272"/>
    <x v="54"/>
    <x v="25"/>
    <x v="0"/>
  </r>
  <r>
    <x v="0"/>
    <x v="22"/>
    <x v="22"/>
    <x v="43"/>
    <x v="43"/>
    <x v="43"/>
    <x v="1"/>
    <x v="133"/>
    <x v="196"/>
    <x v="85"/>
    <x v="273"/>
    <x v="79"/>
    <x v="17"/>
    <x v="0"/>
  </r>
  <r>
    <x v="0"/>
    <x v="22"/>
    <x v="22"/>
    <x v="2"/>
    <x v="2"/>
    <x v="2"/>
    <x v="1"/>
    <x v="133"/>
    <x v="196"/>
    <x v="96"/>
    <x v="274"/>
    <x v="90"/>
    <x v="146"/>
    <x v="0"/>
  </r>
  <r>
    <x v="0"/>
    <x v="22"/>
    <x v="22"/>
    <x v="29"/>
    <x v="29"/>
    <x v="29"/>
    <x v="4"/>
    <x v="136"/>
    <x v="160"/>
    <x v="111"/>
    <x v="29"/>
    <x v="58"/>
    <x v="231"/>
    <x v="0"/>
  </r>
  <r>
    <x v="0"/>
    <x v="22"/>
    <x v="22"/>
    <x v="34"/>
    <x v="34"/>
    <x v="34"/>
    <x v="4"/>
    <x v="136"/>
    <x v="160"/>
    <x v="85"/>
    <x v="273"/>
    <x v="90"/>
    <x v="146"/>
    <x v="0"/>
  </r>
  <r>
    <x v="0"/>
    <x v="22"/>
    <x v="22"/>
    <x v="13"/>
    <x v="13"/>
    <x v="13"/>
    <x v="6"/>
    <x v="138"/>
    <x v="197"/>
    <x v="111"/>
    <x v="29"/>
    <x v="72"/>
    <x v="232"/>
    <x v="0"/>
  </r>
  <r>
    <x v="0"/>
    <x v="22"/>
    <x v="22"/>
    <x v="59"/>
    <x v="59"/>
    <x v="59"/>
    <x v="6"/>
    <x v="138"/>
    <x v="197"/>
    <x v="111"/>
    <x v="29"/>
    <x v="72"/>
    <x v="232"/>
    <x v="0"/>
  </r>
  <r>
    <x v="0"/>
    <x v="22"/>
    <x v="22"/>
    <x v="3"/>
    <x v="3"/>
    <x v="3"/>
    <x v="6"/>
    <x v="138"/>
    <x v="197"/>
    <x v="94"/>
    <x v="275"/>
    <x v="90"/>
    <x v="146"/>
    <x v="0"/>
  </r>
  <r>
    <x v="0"/>
    <x v="22"/>
    <x v="22"/>
    <x v="9"/>
    <x v="9"/>
    <x v="9"/>
    <x v="9"/>
    <x v="139"/>
    <x v="198"/>
    <x v="113"/>
    <x v="276"/>
    <x v="72"/>
    <x v="232"/>
    <x v="0"/>
  </r>
  <r>
    <x v="0"/>
    <x v="22"/>
    <x v="22"/>
    <x v="18"/>
    <x v="18"/>
    <x v="18"/>
    <x v="9"/>
    <x v="139"/>
    <x v="198"/>
    <x v="49"/>
    <x v="272"/>
    <x v="79"/>
    <x v="17"/>
    <x v="0"/>
  </r>
  <r>
    <x v="0"/>
    <x v="22"/>
    <x v="22"/>
    <x v="14"/>
    <x v="14"/>
    <x v="14"/>
    <x v="9"/>
    <x v="139"/>
    <x v="198"/>
    <x v="104"/>
    <x v="277"/>
    <x v="69"/>
    <x v="191"/>
    <x v="0"/>
  </r>
  <r>
    <x v="0"/>
    <x v="22"/>
    <x v="22"/>
    <x v="4"/>
    <x v="4"/>
    <x v="4"/>
    <x v="9"/>
    <x v="139"/>
    <x v="198"/>
    <x v="102"/>
    <x v="278"/>
    <x v="90"/>
    <x v="146"/>
    <x v="0"/>
  </r>
  <r>
    <x v="0"/>
    <x v="22"/>
    <x v="22"/>
    <x v="60"/>
    <x v="60"/>
    <x v="60"/>
    <x v="13"/>
    <x v="140"/>
    <x v="94"/>
    <x v="49"/>
    <x v="272"/>
    <x v="90"/>
    <x v="146"/>
    <x v="0"/>
  </r>
  <r>
    <x v="0"/>
    <x v="22"/>
    <x v="22"/>
    <x v="16"/>
    <x v="16"/>
    <x v="16"/>
    <x v="13"/>
    <x v="140"/>
    <x v="94"/>
    <x v="88"/>
    <x v="279"/>
    <x v="79"/>
    <x v="17"/>
    <x v="0"/>
  </r>
  <r>
    <x v="0"/>
    <x v="22"/>
    <x v="22"/>
    <x v="61"/>
    <x v="61"/>
    <x v="61"/>
    <x v="15"/>
    <x v="141"/>
    <x v="80"/>
    <x v="104"/>
    <x v="277"/>
    <x v="79"/>
    <x v="17"/>
    <x v="0"/>
  </r>
  <r>
    <x v="0"/>
    <x v="22"/>
    <x v="22"/>
    <x v="46"/>
    <x v="46"/>
    <x v="46"/>
    <x v="15"/>
    <x v="141"/>
    <x v="80"/>
    <x v="111"/>
    <x v="29"/>
    <x v="40"/>
    <x v="233"/>
    <x v="0"/>
  </r>
  <r>
    <x v="0"/>
    <x v="22"/>
    <x v="22"/>
    <x v="10"/>
    <x v="10"/>
    <x v="10"/>
    <x v="15"/>
    <x v="141"/>
    <x v="80"/>
    <x v="88"/>
    <x v="279"/>
    <x v="90"/>
    <x v="146"/>
    <x v="0"/>
  </r>
  <r>
    <x v="0"/>
    <x v="22"/>
    <x v="22"/>
    <x v="62"/>
    <x v="62"/>
    <x v="62"/>
    <x v="15"/>
    <x v="141"/>
    <x v="80"/>
    <x v="114"/>
    <x v="173"/>
    <x v="69"/>
    <x v="191"/>
    <x v="0"/>
  </r>
  <r>
    <x v="0"/>
    <x v="22"/>
    <x v="22"/>
    <x v="12"/>
    <x v="12"/>
    <x v="12"/>
    <x v="15"/>
    <x v="141"/>
    <x v="80"/>
    <x v="104"/>
    <x v="277"/>
    <x v="79"/>
    <x v="17"/>
    <x v="0"/>
  </r>
  <r>
    <x v="0"/>
    <x v="23"/>
    <x v="23"/>
    <x v="0"/>
    <x v="0"/>
    <x v="0"/>
    <x v="0"/>
    <x v="86"/>
    <x v="199"/>
    <x v="86"/>
    <x v="248"/>
    <x v="54"/>
    <x v="181"/>
    <x v="0"/>
  </r>
  <r>
    <x v="0"/>
    <x v="23"/>
    <x v="23"/>
    <x v="2"/>
    <x v="2"/>
    <x v="2"/>
    <x v="1"/>
    <x v="115"/>
    <x v="82"/>
    <x v="62"/>
    <x v="280"/>
    <x v="79"/>
    <x v="234"/>
    <x v="0"/>
  </r>
  <r>
    <x v="0"/>
    <x v="23"/>
    <x v="23"/>
    <x v="9"/>
    <x v="9"/>
    <x v="9"/>
    <x v="2"/>
    <x v="132"/>
    <x v="154"/>
    <x v="104"/>
    <x v="11"/>
    <x v="76"/>
    <x v="235"/>
    <x v="0"/>
  </r>
  <r>
    <x v="0"/>
    <x v="23"/>
    <x v="23"/>
    <x v="12"/>
    <x v="12"/>
    <x v="12"/>
    <x v="3"/>
    <x v="119"/>
    <x v="123"/>
    <x v="48"/>
    <x v="281"/>
    <x v="40"/>
    <x v="46"/>
    <x v="0"/>
  </r>
  <r>
    <x v="0"/>
    <x v="23"/>
    <x v="23"/>
    <x v="1"/>
    <x v="1"/>
    <x v="1"/>
    <x v="4"/>
    <x v="135"/>
    <x v="200"/>
    <x v="49"/>
    <x v="104"/>
    <x v="84"/>
    <x v="236"/>
    <x v="0"/>
  </r>
  <r>
    <x v="0"/>
    <x v="23"/>
    <x v="23"/>
    <x v="3"/>
    <x v="3"/>
    <x v="3"/>
    <x v="5"/>
    <x v="122"/>
    <x v="201"/>
    <x v="107"/>
    <x v="210"/>
    <x v="90"/>
    <x v="146"/>
    <x v="0"/>
  </r>
  <r>
    <x v="0"/>
    <x v="23"/>
    <x v="23"/>
    <x v="11"/>
    <x v="11"/>
    <x v="11"/>
    <x v="6"/>
    <x v="124"/>
    <x v="91"/>
    <x v="49"/>
    <x v="104"/>
    <x v="80"/>
    <x v="237"/>
    <x v="0"/>
  </r>
  <r>
    <x v="0"/>
    <x v="23"/>
    <x v="23"/>
    <x v="6"/>
    <x v="6"/>
    <x v="6"/>
    <x v="6"/>
    <x v="124"/>
    <x v="91"/>
    <x v="73"/>
    <x v="282"/>
    <x v="79"/>
    <x v="234"/>
    <x v="0"/>
  </r>
  <r>
    <x v="0"/>
    <x v="23"/>
    <x v="23"/>
    <x v="4"/>
    <x v="4"/>
    <x v="4"/>
    <x v="6"/>
    <x v="124"/>
    <x v="91"/>
    <x v="79"/>
    <x v="283"/>
    <x v="90"/>
    <x v="146"/>
    <x v="0"/>
  </r>
  <r>
    <x v="0"/>
    <x v="23"/>
    <x v="23"/>
    <x v="16"/>
    <x v="16"/>
    <x v="16"/>
    <x v="9"/>
    <x v="126"/>
    <x v="55"/>
    <x v="111"/>
    <x v="119"/>
    <x v="60"/>
    <x v="238"/>
    <x v="0"/>
  </r>
  <r>
    <x v="0"/>
    <x v="23"/>
    <x v="23"/>
    <x v="5"/>
    <x v="5"/>
    <x v="5"/>
    <x v="9"/>
    <x v="126"/>
    <x v="55"/>
    <x v="49"/>
    <x v="104"/>
    <x v="72"/>
    <x v="239"/>
    <x v="0"/>
  </r>
  <r>
    <x v="0"/>
    <x v="23"/>
    <x v="23"/>
    <x v="28"/>
    <x v="28"/>
    <x v="28"/>
    <x v="11"/>
    <x v="133"/>
    <x v="9"/>
    <x v="102"/>
    <x v="284"/>
    <x v="69"/>
    <x v="121"/>
    <x v="0"/>
  </r>
  <r>
    <x v="0"/>
    <x v="23"/>
    <x v="23"/>
    <x v="18"/>
    <x v="18"/>
    <x v="18"/>
    <x v="11"/>
    <x v="133"/>
    <x v="9"/>
    <x v="94"/>
    <x v="199"/>
    <x v="40"/>
    <x v="46"/>
    <x v="0"/>
  </r>
  <r>
    <x v="0"/>
    <x v="23"/>
    <x v="23"/>
    <x v="7"/>
    <x v="7"/>
    <x v="7"/>
    <x v="13"/>
    <x v="136"/>
    <x v="29"/>
    <x v="94"/>
    <x v="199"/>
    <x v="79"/>
    <x v="234"/>
    <x v="0"/>
  </r>
  <r>
    <x v="0"/>
    <x v="23"/>
    <x v="23"/>
    <x v="29"/>
    <x v="29"/>
    <x v="29"/>
    <x v="13"/>
    <x v="136"/>
    <x v="29"/>
    <x v="104"/>
    <x v="11"/>
    <x v="72"/>
    <x v="239"/>
    <x v="0"/>
  </r>
  <r>
    <x v="0"/>
    <x v="23"/>
    <x v="23"/>
    <x v="13"/>
    <x v="13"/>
    <x v="13"/>
    <x v="15"/>
    <x v="138"/>
    <x v="130"/>
    <x v="111"/>
    <x v="119"/>
    <x v="72"/>
    <x v="239"/>
    <x v="0"/>
  </r>
  <r>
    <x v="0"/>
    <x v="23"/>
    <x v="23"/>
    <x v="27"/>
    <x v="27"/>
    <x v="27"/>
    <x v="15"/>
    <x v="138"/>
    <x v="130"/>
    <x v="88"/>
    <x v="242"/>
    <x v="69"/>
    <x v="121"/>
    <x v="0"/>
  </r>
  <r>
    <x v="0"/>
    <x v="23"/>
    <x v="23"/>
    <x v="17"/>
    <x v="17"/>
    <x v="17"/>
    <x v="15"/>
    <x v="138"/>
    <x v="130"/>
    <x v="104"/>
    <x v="11"/>
    <x v="54"/>
    <x v="181"/>
    <x v="0"/>
  </r>
  <r>
    <x v="0"/>
    <x v="23"/>
    <x v="23"/>
    <x v="34"/>
    <x v="34"/>
    <x v="34"/>
    <x v="15"/>
    <x v="138"/>
    <x v="130"/>
    <x v="102"/>
    <x v="284"/>
    <x v="79"/>
    <x v="234"/>
    <x v="0"/>
  </r>
  <r>
    <x v="0"/>
    <x v="23"/>
    <x v="23"/>
    <x v="23"/>
    <x v="23"/>
    <x v="23"/>
    <x v="15"/>
    <x v="138"/>
    <x v="130"/>
    <x v="49"/>
    <x v="104"/>
    <x v="40"/>
    <x v="46"/>
    <x v="0"/>
  </r>
  <r>
    <x v="0"/>
    <x v="24"/>
    <x v="24"/>
    <x v="33"/>
    <x v="33"/>
    <x v="33"/>
    <x v="0"/>
    <x v="143"/>
    <x v="202"/>
    <x v="35"/>
    <x v="285"/>
    <x v="68"/>
    <x v="240"/>
    <x v="0"/>
  </r>
  <r>
    <x v="0"/>
    <x v="24"/>
    <x v="24"/>
    <x v="3"/>
    <x v="3"/>
    <x v="3"/>
    <x v="1"/>
    <x v="92"/>
    <x v="203"/>
    <x v="33"/>
    <x v="286"/>
    <x v="60"/>
    <x v="241"/>
    <x v="0"/>
  </r>
  <r>
    <x v="0"/>
    <x v="24"/>
    <x v="24"/>
    <x v="7"/>
    <x v="7"/>
    <x v="7"/>
    <x v="2"/>
    <x v="144"/>
    <x v="204"/>
    <x v="48"/>
    <x v="287"/>
    <x v="50"/>
    <x v="204"/>
    <x v="0"/>
  </r>
  <r>
    <x v="0"/>
    <x v="24"/>
    <x v="24"/>
    <x v="8"/>
    <x v="8"/>
    <x v="8"/>
    <x v="3"/>
    <x v="107"/>
    <x v="205"/>
    <x v="32"/>
    <x v="288"/>
    <x v="87"/>
    <x v="89"/>
    <x v="1"/>
  </r>
  <r>
    <x v="0"/>
    <x v="24"/>
    <x v="24"/>
    <x v="0"/>
    <x v="0"/>
    <x v="0"/>
    <x v="4"/>
    <x v="131"/>
    <x v="206"/>
    <x v="33"/>
    <x v="286"/>
    <x v="79"/>
    <x v="107"/>
    <x v="0"/>
  </r>
  <r>
    <x v="0"/>
    <x v="24"/>
    <x v="24"/>
    <x v="2"/>
    <x v="2"/>
    <x v="2"/>
    <x v="5"/>
    <x v="117"/>
    <x v="207"/>
    <x v="51"/>
    <x v="200"/>
    <x v="90"/>
    <x v="146"/>
    <x v="0"/>
  </r>
  <r>
    <x v="0"/>
    <x v="24"/>
    <x v="24"/>
    <x v="13"/>
    <x v="13"/>
    <x v="13"/>
    <x v="6"/>
    <x v="134"/>
    <x v="208"/>
    <x v="26"/>
    <x v="289"/>
    <x v="84"/>
    <x v="221"/>
    <x v="0"/>
  </r>
  <r>
    <x v="0"/>
    <x v="24"/>
    <x v="24"/>
    <x v="18"/>
    <x v="18"/>
    <x v="18"/>
    <x v="7"/>
    <x v="132"/>
    <x v="209"/>
    <x v="107"/>
    <x v="290"/>
    <x v="58"/>
    <x v="242"/>
    <x v="0"/>
  </r>
  <r>
    <x v="0"/>
    <x v="24"/>
    <x v="24"/>
    <x v="14"/>
    <x v="14"/>
    <x v="14"/>
    <x v="8"/>
    <x v="119"/>
    <x v="93"/>
    <x v="26"/>
    <x v="289"/>
    <x v="60"/>
    <x v="241"/>
    <x v="0"/>
  </r>
  <r>
    <x v="0"/>
    <x v="24"/>
    <x v="24"/>
    <x v="9"/>
    <x v="9"/>
    <x v="9"/>
    <x v="9"/>
    <x v="120"/>
    <x v="41"/>
    <x v="111"/>
    <x v="270"/>
    <x v="36"/>
    <x v="243"/>
    <x v="0"/>
  </r>
  <r>
    <x v="0"/>
    <x v="24"/>
    <x v="24"/>
    <x v="36"/>
    <x v="36"/>
    <x v="36"/>
    <x v="9"/>
    <x v="120"/>
    <x v="41"/>
    <x v="48"/>
    <x v="287"/>
    <x v="79"/>
    <x v="107"/>
    <x v="0"/>
  </r>
  <r>
    <x v="0"/>
    <x v="24"/>
    <x v="24"/>
    <x v="11"/>
    <x v="11"/>
    <x v="11"/>
    <x v="11"/>
    <x v="121"/>
    <x v="129"/>
    <x v="73"/>
    <x v="204"/>
    <x v="54"/>
    <x v="244"/>
    <x v="0"/>
  </r>
  <r>
    <x v="0"/>
    <x v="24"/>
    <x v="24"/>
    <x v="63"/>
    <x v="63"/>
    <x v="63"/>
    <x v="11"/>
    <x v="121"/>
    <x v="129"/>
    <x v="104"/>
    <x v="97"/>
    <x v="56"/>
    <x v="245"/>
    <x v="0"/>
  </r>
  <r>
    <x v="0"/>
    <x v="24"/>
    <x v="24"/>
    <x v="34"/>
    <x v="34"/>
    <x v="34"/>
    <x v="11"/>
    <x v="121"/>
    <x v="129"/>
    <x v="107"/>
    <x v="290"/>
    <x v="79"/>
    <x v="107"/>
    <x v="0"/>
  </r>
  <r>
    <x v="0"/>
    <x v="24"/>
    <x v="24"/>
    <x v="12"/>
    <x v="12"/>
    <x v="12"/>
    <x v="11"/>
    <x v="121"/>
    <x v="129"/>
    <x v="73"/>
    <x v="204"/>
    <x v="54"/>
    <x v="244"/>
    <x v="0"/>
  </r>
  <r>
    <x v="0"/>
    <x v="24"/>
    <x v="24"/>
    <x v="35"/>
    <x v="35"/>
    <x v="35"/>
    <x v="15"/>
    <x v="122"/>
    <x v="12"/>
    <x v="79"/>
    <x v="181"/>
    <x v="40"/>
    <x v="98"/>
    <x v="0"/>
  </r>
  <r>
    <x v="0"/>
    <x v="24"/>
    <x v="24"/>
    <x v="64"/>
    <x v="64"/>
    <x v="64"/>
    <x v="16"/>
    <x v="123"/>
    <x v="32"/>
    <x v="114"/>
    <x v="173"/>
    <x v="81"/>
    <x v="246"/>
    <x v="0"/>
  </r>
  <r>
    <x v="0"/>
    <x v="24"/>
    <x v="24"/>
    <x v="4"/>
    <x v="4"/>
    <x v="4"/>
    <x v="17"/>
    <x v="124"/>
    <x v="109"/>
    <x v="73"/>
    <x v="204"/>
    <x v="79"/>
    <x v="107"/>
    <x v="0"/>
  </r>
  <r>
    <x v="0"/>
    <x v="24"/>
    <x v="24"/>
    <x v="43"/>
    <x v="43"/>
    <x v="43"/>
    <x v="18"/>
    <x v="125"/>
    <x v="48"/>
    <x v="94"/>
    <x v="291"/>
    <x v="54"/>
    <x v="244"/>
    <x v="0"/>
  </r>
  <r>
    <x v="0"/>
    <x v="24"/>
    <x v="24"/>
    <x v="48"/>
    <x v="48"/>
    <x v="48"/>
    <x v="18"/>
    <x v="125"/>
    <x v="48"/>
    <x v="94"/>
    <x v="291"/>
    <x v="54"/>
    <x v="244"/>
    <x v="0"/>
  </r>
  <r>
    <x v="0"/>
    <x v="24"/>
    <x v="24"/>
    <x v="1"/>
    <x v="1"/>
    <x v="1"/>
    <x v="18"/>
    <x v="125"/>
    <x v="48"/>
    <x v="104"/>
    <x v="97"/>
    <x v="60"/>
    <x v="241"/>
    <x v="0"/>
  </r>
  <r>
    <x v="0"/>
    <x v="24"/>
    <x v="24"/>
    <x v="38"/>
    <x v="38"/>
    <x v="38"/>
    <x v="18"/>
    <x v="125"/>
    <x v="48"/>
    <x v="114"/>
    <x v="173"/>
    <x v="42"/>
    <x v="247"/>
    <x v="1"/>
  </r>
  <r>
    <x v="0"/>
    <x v="24"/>
    <x v="24"/>
    <x v="65"/>
    <x v="65"/>
    <x v="65"/>
    <x v="18"/>
    <x v="125"/>
    <x v="48"/>
    <x v="104"/>
    <x v="97"/>
    <x v="69"/>
    <x v="248"/>
    <x v="0"/>
  </r>
  <r>
    <x v="0"/>
    <x v="25"/>
    <x v="25"/>
    <x v="2"/>
    <x v="2"/>
    <x v="2"/>
    <x v="0"/>
    <x v="115"/>
    <x v="0"/>
    <x v="62"/>
    <x v="292"/>
    <x v="79"/>
    <x v="249"/>
    <x v="0"/>
  </r>
  <r>
    <x v="0"/>
    <x v="25"/>
    <x v="25"/>
    <x v="0"/>
    <x v="0"/>
    <x v="0"/>
    <x v="1"/>
    <x v="132"/>
    <x v="210"/>
    <x v="31"/>
    <x v="293"/>
    <x v="90"/>
    <x v="146"/>
    <x v="0"/>
  </r>
  <r>
    <x v="0"/>
    <x v="25"/>
    <x v="25"/>
    <x v="7"/>
    <x v="7"/>
    <x v="7"/>
    <x v="2"/>
    <x v="119"/>
    <x v="84"/>
    <x v="63"/>
    <x v="294"/>
    <x v="69"/>
    <x v="130"/>
    <x v="0"/>
  </r>
  <r>
    <x v="0"/>
    <x v="25"/>
    <x v="25"/>
    <x v="3"/>
    <x v="3"/>
    <x v="3"/>
    <x v="3"/>
    <x v="122"/>
    <x v="211"/>
    <x v="80"/>
    <x v="152"/>
    <x v="79"/>
    <x v="249"/>
    <x v="0"/>
  </r>
  <r>
    <x v="0"/>
    <x v="25"/>
    <x v="25"/>
    <x v="13"/>
    <x v="13"/>
    <x v="13"/>
    <x v="4"/>
    <x v="124"/>
    <x v="197"/>
    <x v="104"/>
    <x v="295"/>
    <x v="87"/>
    <x v="250"/>
    <x v="0"/>
  </r>
  <r>
    <x v="0"/>
    <x v="25"/>
    <x v="25"/>
    <x v="9"/>
    <x v="9"/>
    <x v="9"/>
    <x v="5"/>
    <x v="125"/>
    <x v="25"/>
    <x v="104"/>
    <x v="295"/>
    <x v="60"/>
    <x v="251"/>
    <x v="0"/>
  </r>
  <r>
    <x v="0"/>
    <x v="25"/>
    <x v="25"/>
    <x v="11"/>
    <x v="11"/>
    <x v="11"/>
    <x v="5"/>
    <x v="125"/>
    <x v="25"/>
    <x v="94"/>
    <x v="296"/>
    <x v="54"/>
    <x v="247"/>
    <x v="0"/>
  </r>
  <r>
    <x v="0"/>
    <x v="25"/>
    <x v="25"/>
    <x v="18"/>
    <x v="18"/>
    <x v="18"/>
    <x v="5"/>
    <x v="125"/>
    <x v="25"/>
    <x v="73"/>
    <x v="297"/>
    <x v="90"/>
    <x v="146"/>
    <x v="0"/>
  </r>
  <r>
    <x v="0"/>
    <x v="25"/>
    <x v="25"/>
    <x v="5"/>
    <x v="5"/>
    <x v="5"/>
    <x v="5"/>
    <x v="125"/>
    <x v="25"/>
    <x v="96"/>
    <x v="253"/>
    <x v="40"/>
    <x v="252"/>
    <x v="0"/>
  </r>
  <r>
    <x v="0"/>
    <x v="25"/>
    <x v="25"/>
    <x v="29"/>
    <x v="29"/>
    <x v="29"/>
    <x v="5"/>
    <x v="125"/>
    <x v="25"/>
    <x v="88"/>
    <x v="147"/>
    <x v="80"/>
    <x v="205"/>
    <x v="0"/>
  </r>
  <r>
    <x v="0"/>
    <x v="25"/>
    <x v="25"/>
    <x v="43"/>
    <x v="43"/>
    <x v="43"/>
    <x v="10"/>
    <x v="126"/>
    <x v="4"/>
    <x v="94"/>
    <x v="296"/>
    <x v="69"/>
    <x v="130"/>
    <x v="0"/>
  </r>
  <r>
    <x v="0"/>
    <x v="25"/>
    <x v="25"/>
    <x v="14"/>
    <x v="14"/>
    <x v="14"/>
    <x v="10"/>
    <x v="126"/>
    <x v="4"/>
    <x v="96"/>
    <x v="253"/>
    <x v="79"/>
    <x v="249"/>
    <x v="0"/>
  </r>
  <r>
    <x v="0"/>
    <x v="25"/>
    <x v="25"/>
    <x v="12"/>
    <x v="12"/>
    <x v="12"/>
    <x v="10"/>
    <x v="126"/>
    <x v="4"/>
    <x v="94"/>
    <x v="296"/>
    <x v="69"/>
    <x v="130"/>
    <x v="0"/>
  </r>
  <r>
    <x v="0"/>
    <x v="25"/>
    <x v="25"/>
    <x v="66"/>
    <x v="66"/>
    <x v="66"/>
    <x v="13"/>
    <x v="133"/>
    <x v="6"/>
    <x v="88"/>
    <x v="147"/>
    <x v="72"/>
    <x v="253"/>
    <x v="0"/>
  </r>
  <r>
    <x v="0"/>
    <x v="25"/>
    <x v="25"/>
    <x v="40"/>
    <x v="40"/>
    <x v="40"/>
    <x v="14"/>
    <x v="136"/>
    <x v="129"/>
    <x v="85"/>
    <x v="298"/>
    <x v="90"/>
    <x v="146"/>
    <x v="0"/>
  </r>
  <r>
    <x v="0"/>
    <x v="25"/>
    <x v="25"/>
    <x v="17"/>
    <x v="17"/>
    <x v="17"/>
    <x v="14"/>
    <x v="136"/>
    <x v="129"/>
    <x v="111"/>
    <x v="142"/>
    <x v="58"/>
    <x v="254"/>
    <x v="0"/>
  </r>
  <r>
    <x v="0"/>
    <x v="25"/>
    <x v="25"/>
    <x v="34"/>
    <x v="34"/>
    <x v="34"/>
    <x v="14"/>
    <x v="136"/>
    <x v="129"/>
    <x v="102"/>
    <x v="299"/>
    <x v="40"/>
    <x v="252"/>
    <x v="0"/>
  </r>
  <r>
    <x v="0"/>
    <x v="25"/>
    <x v="25"/>
    <x v="35"/>
    <x v="35"/>
    <x v="35"/>
    <x v="14"/>
    <x v="136"/>
    <x v="129"/>
    <x v="85"/>
    <x v="298"/>
    <x v="90"/>
    <x v="146"/>
    <x v="0"/>
  </r>
  <r>
    <x v="0"/>
    <x v="25"/>
    <x v="25"/>
    <x v="60"/>
    <x v="60"/>
    <x v="60"/>
    <x v="18"/>
    <x v="138"/>
    <x v="13"/>
    <x v="94"/>
    <x v="296"/>
    <x v="90"/>
    <x v="146"/>
    <x v="0"/>
  </r>
  <r>
    <x v="0"/>
    <x v="25"/>
    <x v="25"/>
    <x v="16"/>
    <x v="16"/>
    <x v="16"/>
    <x v="18"/>
    <x v="138"/>
    <x v="13"/>
    <x v="88"/>
    <x v="147"/>
    <x v="69"/>
    <x v="130"/>
    <x v="0"/>
  </r>
  <r>
    <x v="0"/>
    <x v="25"/>
    <x v="25"/>
    <x v="67"/>
    <x v="67"/>
    <x v="67"/>
    <x v="18"/>
    <x v="138"/>
    <x v="13"/>
    <x v="102"/>
    <x v="299"/>
    <x v="79"/>
    <x v="249"/>
    <x v="0"/>
  </r>
  <r>
    <x v="0"/>
    <x v="25"/>
    <x v="25"/>
    <x v="48"/>
    <x v="48"/>
    <x v="48"/>
    <x v="18"/>
    <x v="138"/>
    <x v="13"/>
    <x v="49"/>
    <x v="186"/>
    <x v="40"/>
    <x v="252"/>
    <x v="0"/>
  </r>
  <r>
    <x v="0"/>
    <x v="25"/>
    <x v="25"/>
    <x v="8"/>
    <x v="8"/>
    <x v="8"/>
    <x v="18"/>
    <x v="138"/>
    <x v="13"/>
    <x v="49"/>
    <x v="186"/>
    <x v="40"/>
    <x v="25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3E9774-F51F-4CA4-99F3-39D39943F8CB}" name="pvt_L" cacheId="2152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17" firstHeaderRow="0" firstDataRow="1" firstDataCol="1"/>
  <pivotFields count="11">
    <pivotField showAll="0"/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4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413">
      <pivotArea field="2" type="button" dataOnly="0" labelOnly="1" outline="0" axis="axisRow" fieldPosition="0"/>
    </format>
    <format dxfId="412">
      <pivotArea outline="0" fieldPosition="0">
        <references count="1">
          <reference field="4294967294" count="1">
            <x v="0"/>
          </reference>
        </references>
      </pivotArea>
    </format>
    <format dxfId="411">
      <pivotArea outline="0" fieldPosition="0">
        <references count="1">
          <reference field="4294967294" count="1">
            <x v="1"/>
          </reference>
        </references>
      </pivotArea>
    </format>
    <format dxfId="410">
      <pivotArea outline="0" fieldPosition="0">
        <references count="1">
          <reference field="4294967294" count="1">
            <x v="2"/>
          </reference>
        </references>
      </pivotArea>
    </format>
    <format dxfId="409">
      <pivotArea outline="0" fieldPosition="0">
        <references count="1">
          <reference field="4294967294" count="1">
            <x v="3"/>
          </reference>
        </references>
      </pivotArea>
    </format>
    <format dxfId="408">
      <pivotArea outline="0" fieldPosition="0">
        <references count="1">
          <reference field="4294967294" count="1">
            <x v="4"/>
          </reference>
        </references>
      </pivotArea>
    </format>
    <format dxfId="407">
      <pivotArea outline="0" fieldPosition="0">
        <references count="1">
          <reference field="4294967294" count="1">
            <x v="5"/>
          </reference>
        </references>
      </pivotArea>
    </format>
    <format dxfId="406">
      <pivotArea outline="0" fieldPosition="0">
        <references count="1">
          <reference field="4294967294" count="1">
            <x v="6"/>
          </reference>
        </references>
      </pivotArea>
    </format>
    <format dxfId="405">
      <pivotArea field="2" type="button" dataOnly="0" labelOnly="1" outline="0" axis="axisRow" fieldPosition="0"/>
    </format>
    <format dxfId="4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3">
      <pivotArea field="2" type="button" dataOnly="0" labelOnly="1" outline="0" axis="axisRow" fieldPosition="0"/>
    </format>
    <format dxfId="4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1">
      <pivotArea field="2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E11E89-34BB-4C44-B7CB-35BD9BB0B5EF}" name="pvt_M" cacheId="215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593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6">
        <item x="12"/>
        <item x="1"/>
        <item x="22"/>
        <item x="23"/>
        <item x="20"/>
        <item x="21"/>
        <item x="14"/>
        <item x="15"/>
        <item x="4"/>
        <item x="5"/>
        <item x="7"/>
        <item x="8"/>
        <item x="2"/>
        <item x="9"/>
        <item x="0"/>
        <item x="3"/>
        <item x="13"/>
        <item x="11"/>
        <item x="25"/>
        <item x="24"/>
        <item x="6"/>
        <item x="16"/>
        <item x="18"/>
        <item x="19"/>
        <item x="17"/>
        <item x="10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44">
        <item x="4"/>
        <item x="5"/>
        <item x="7"/>
        <item x="27"/>
        <item x="40"/>
        <item x="22"/>
        <item x="43"/>
        <item x="25"/>
        <item x="24"/>
        <item x="34"/>
        <item x="15"/>
        <item x="23"/>
        <item x="31"/>
        <item x="33"/>
        <item x="35"/>
        <item x="36"/>
        <item x="32"/>
        <item x="41"/>
        <item x="28"/>
        <item x="16"/>
        <item x="17"/>
        <item x="20"/>
        <item x="12"/>
        <item x="6"/>
        <item x="9"/>
        <item x="2"/>
        <item x="30"/>
        <item x="18"/>
        <item x="3"/>
        <item x="42"/>
        <item x="11"/>
        <item x="13"/>
        <item x="26"/>
        <item x="1"/>
        <item x="29"/>
        <item x="0"/>
        <item x="21"/>
        <item x="37"/>
        <item x="8"/>
        <item x="10"/>
        <item x="19"/>
        <item x="14"/>
        <item x="39"/>
        <item x="38"/>
      </items>
    </pivotField>
    <pivotField showAll="0" defaultSubtotal="0">
      <items count="44">
        <item x="20"/>
        <item x="8"/>
        <item x="38"/>
        <item x="2"/>
        <item x="21"/>
        <item x="35"/>
        <item x="24"/>
        <item x="10"/>
        <item x="1"/>
        <item x="28"/>
        <item x="6"/>
        <item x="40"/>
        <item x="25"/>
        <item x="17"/>
        <item x="9"/>
        <item x="39"/>
        <item x="13"/>
        <item x="31"/>
        <item x="15"/>
        <item x="16"/>
        <item x="37"/>
        <item x="29"/>
        <item x="14"/>
        <item x="19"/>
        <item x="26"/>
        <item x="12"/>
        <item x="5"/>
        <item x="27"/>
        <item x="23"/>
        <item x="7"/>
        <item x="11"/>
        <item x="0"/>
        <item x="22"/>
        <item x="41"/>
        <item x="4"/>
        <item x="36"/>
        <item x="32"/>
        <item x="18"/>
        <item x="3"/>
        <item x="42"/>
        <item x="30"/>
        <item x="43"/>
        <item x="33"/>
        <item x="34"/>
      </items>
    </pivotField>
    <pivotField axis="axisRow" showAll="0" defaultSubtotal="0">
      <items count="44">
        <item x="4"/>
        <item x="5"/>
        <item x="7"/>
        <item x="27"/>
        <item x="40"/>
        <item x="22"/>
        <item x="43"/>
        <item x="25"/>
        <item x="24"/>
        <item x="34"/>
        <item x="15"/>
        <item x="23"/>
        <item x="31"/>
        <item x="33"/>
        <item x="35"/>
        <item x="36"/>
        <item x="32"/>
        <item x="41"/>
        <item x="28"/>
        <item x="16"/>
        <item x="17"/>
        <item x="20"/>
        <item x="12"/>
        <item x="6"/>
        <item x="9"/>
        <item x="2"/>
        <item x="30"/>
        <item x="18"/>
        <item x="3"/>
        <item x="42"/>
        <item x="11"/>
        <item x="13"/>
        <item x="26"/>
        <item x="1"/>
        <item x="29"/>
        <item x="0"/>
        <item x="21"/>
        <item x="37"/>
        <item x="8"/>
        <item x="10"/>
        <item x="19"/>
        <item x="14"/>
        <item x="39"/>
        <item x="3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5">
        <item x="190"/>
        <item x="189"/>
        <item x="188"/>
        <item x="187"/>
        <item x="186"/>
        <item x="183"/>
        <item x="177"/>
        <item x="182"/>
        <item x="162"/>
        <item x="161"/>
        <item x="160"/>
        <item x="180"/>
        <item x="176"/>
        <item x="159"/>
        <item x="158"/>
        <item x="175"/>
        <item x="157"/>
        <item x="143"/>
        <item x="154"/>
        <item x="179"/>
        <item x="142"/>
        <item x="141"/>
        <item x="153"/>
        <item x="117"/>
        <item x="174"/>
        <item x="185"/>
        <item x="173"/>
        <item x="193"/>
        <item x="116"/>
        <item x="152"/>
        <item x="115"/>
        <item x="178"/>
        <item x="140"/>
        <item x="114"/>
        <item x="192"/>
        <item x="113"/>
        <item x="169"/>
        <item x="101"/>
        <item x="156"/>
        <item x="151"/>
        <item x="139"/>
        <item x="100"/>
        <item x="150"/>
        <item x="99"/>
        <item x="98"/>
        <item x="112"/>
        <item x="59"/>
        <item x="58"/>
        <item x="181"/>
        <item x="130"/>
        <item x="87"/>
        <item x="111"/>
        <item x="110"/>
        <item x="75"/>
        <item x="74"/>
        <item x="138"/>
        <item x="172"/>
        <item x="129"/>
        <item x="97"/>
        <item x="109"/>
        <item x="86"/>
        <item x="108"/>
        <item x="85"/>
        <item x="128"/>
        <item x="73"/>
        <item x="194"/>
        <item x="57"/>
        <item x="127"/>
        <item x="72"/>
        <item x="84"/>
        <item x="149"/>
        <item x="137"/>
        <item x="171"/>
        <item x="56"/>
        <item x="136"/>
        <item x="71"/>
        <item x="155"/>
        <item x="135"/>
        <item x="83"/>
        <item x="96"/>
        <item x="148"/>
        <item x="55"/>
        <item x="170"/>
        <item x="82"/>
        <item x="70"/>
        <item x="147"/>
        <item x="69"/>
        <item x="95"/>
        <item x="54"/>
        <item x="53"/>
        <item x="52"/>
        <item x="191"/>
        <item x="126"/>
        <item x="168"/>
        <item x="107"/>
        <item x="134"/>
        <item x="81"/>
        <item x="51"/>
        <item x="167"/>
        <item x="133"/>
        <item x="106"/>
        <item x="50"/>
        <item x="166"/>
        <item x="132"/>
        <item x="94"/>
        <item x="125"/>
        <item x="80"/>
        <item x="146"/>
        <item x="68"/>
        <item x="93"/>
        <item x="67"/>
        <item x="124"/>
        <item x="66"/>
        <item x="49"/>
        <item x="123"/>
        <item x="105"/>
        <item x="39"/>
        <item x="48"/>
        <item x="38"/>
        <item x="37"/>
        <item x="131"/>
        <item x="79"/>
        <item x="184"/>
        <item x="47"/>
        <item x="36"/>
        <item x="46"/>
        <item x="92"/>
        <item x="91"/>
        <item x="122"/>
        <item x="65"/>
        <item x="145"/>
        <item x="45"/>
        <item x="90"/>
        <item x="165"/>
        <item x="104"/>
        <item x="144"/>
        <item x="89"/>
        <item x="78"/>
        <item x="35"/>
        <item x="77"/>
        <item x="44"/>
        <item x="43"/>
        <item x="121"/>
        <item x="103"/>
        <item x="64"/>
        <item x="88"/>
        <item x="34"/>
        <item x="63"/>
        <item x="42"/>
        <item x="33"/>
        <item x="32"/>
        <item x="62"/>
        <item x="120"/>
        <item x="31"/>
        <item x="61"/>
        <item x="164"/>
        <item x="102"/>
        <item x="76"/>
        <item x="163"/>
        <item x="30"/>
        <item x="41"/>
        <item x="29"/>
        <item x="40"/>
        <item x="28"/>
        <item x="119"/>
        <item x="118"/>
        <item x="60"/>
        <item x="27"/>
        <item x="26"/>
        <item x="25"/>
        <item x="24"/>
        <item x="19"/>
        <item x="18"/>
        <item x="17"/>
        <item x="16"/>
        <item x="15"/>
        <item x="23"/>
        <item x="14"/>
        <item x="13"/>
        <item x="22"/>
        <item x="12"/>
        <item x="11"/>
        <item x="21"/>
        <item x="20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1">
        <item x="273"/>
        <item x="202"/>
        <item x="250"/>
        <item x="331"/>
        <item x="118"/>
        <item x="159"/>
        <item x="350"/>
        <item x="144"/>
        <item x="316"/>
        <item x="158"/>
        <item x="262"/>
        <item x="343"/>
        <item x="229"/>
        <item x="293"/>
        <item x="76"/>
        <item x="59"/>
        <item x="330"/>
        <item x="201"/>
        <item x="58"/>
        <item x="342"/>
        <item x="19"/>
        <item x="185"/>
        <item x="18"/>
        <item x="292"/>
        <item x="117"/>
        <item x="157"/>
        <item x="89"/>
        <item x="17"/>
        <item x="39"/>
        <item x="75"/>
        <item x="16"/>
        <item x="38"/>
        <item x="74"/>
        <item x="37"/>
        <item x="15"/>
        <item x="215"/>
        <item x="315"/>
        <item x="36"/>
        <item x="305"/>
        <item x="103"/>
        <item x="116"/>
        <item x="249"/>
        <item x="214"/>
        <item x="341"/>
        <item x="291"/>
        <item x="14"/>
        <item x="73"/>
        <item x="102"/>
        <item x="156"/>
        <item x="228"/>
        <item x="261"/>
        <item x="213"/>
        <item x="200"/>
        <item x="132"/>
        <item x="101"/>
        <item x="57"/>
        <item x="72"/>
        <item x="88"/>
        <item x="184"/>
        <item x="143"/>
        <item x="227"/>
        <item x="87"/>
        <item x="35"/>
        <item x="155"/>
        <item x="226"/>
        <item x="349"/>
        <item x="56"/>
        <item x="115"/>
        <item x="71"/>
        <item x="260"/>
        <item x="131"/>
        <item x="238"/>
        <item x="86"/>
        <item x="290"/>
        <item x="172"/>
        <item x="13"/>
        <item x="199"/>
        <item x="248"/>
        <item x="183"/>
        <item x="348"/>
        <item x="100"/>
        <item x="340"/>
        <item x="182"/>
        <item x="99"/>
        <item x="171"/>
        <item x="198"/>
        <item x="329"/>
        <item x="212"/>
        <item x="55"/>
        <item x="247"/>
        <item x="12"/>
        <item x="34"/>
        <item x="339"/>
        <item x="11"/>
        <item x="114"/>
        <item x="85"/>
        <item x="197"/>
        <item x="98"/>
        <item x="70"/>
        <item x="211"/>
        <item x="246"/>
        <item x="338"/>
        <item x="54"/>
        <item x="196"/>
        <item x="142"/>
        <item x="170"/>
        <item x="33"/>
        <item x="53"/>
        <item x="154"/>
        <item x="52"/>
        <item x="32"/>
        <item x="84"/>
        <item x="259"/>
        <item x="272"/>
        <item x="314"/>
        <item x="113"/>
        <item x="169"/>
        <item x="112"/>
        <item x="111"/>
        <item x="97"/>
        <item x="210"/>
        <item x="304"/>
        <item x="83"/>
        <item x="51"/>
        <item x="328"/>
        <item x="130"/>
        <item x="31"/>
        <item x="225"/>
        <item x="195"/>
        <item x="282"/>
        <item x="271"/>
        <item x="303"/>
        <item x="50"/>
        <item x="168"/>
        <item x="153"/>
        <item x="10"/>
        <item x="167"/>
        <item x="194"/>
        <item x="237"/>
        <item x="9"/>
        <item x="289"/>
        <item x="327"/>
        <item x="30"/>
        <item x="69"/>
        <item x="313"/>
        <item x="68"/>
        <item x="29"/>
        <item x="67"/>
        <item x="129"/>
        <item x="270"/>
        <item x="193"/>
        <item x="128"/>
        <item x="28"/>
        <item x="49"/>
        <item x="152"/>
        <item x="236"/>
        <item x="8"/>
        <item x="82"/>
        <item x="181"/>
        <item x="281"/>
        <item x="326"/>
        <item x="7"/>
        <item x="127"/>
        <item x="209"/>
        <item x="224"/>
        <item x="96"/>
        <item x="126"/>
        <item x="125"/>
        <item x="223"/>
        <item x="192"/>
        <item x="325"/>
        <item x="302"/>
        <item x="235"/>
        <item x="141"/>
        <item x="180"/>
        <item x="48"/>
        <item x="27"/>
        <item x="26"/>
        <item x="324"/>
        <item x="312"/>
        <item x="301"/>
        <item x="288"/>
        <item x="166"/>
        <item x="47"/>
        <item x="124"/>
        <item x="179"/>
        <item x="151"/>
        <item x="222"/>
        <item x="234"/>
        <item x="323"/>
        <item x="46"/>
        <item x="258"/>
        <item x="280"/>
        <item x="269"/>
        <item x="208"/>
        <item x="140"/>
        <item x="110"/>
        <item x="25"/>
        <item x="245"/>
        <item x="6"/>
        <item x="66"/>
        <item x="178"/>
        <item x="139"/>
        <item x="244"/>
        <item x="191"/>
        <item x="177"/>
        <item x="268"/>
        <item x="347"/>
        <item x="138"/>
        <item x="95"/>
        <item x="257"/>
        <item x="45"/>
        <item x="279"/>
        <item x="300"/>
        <item x="287"/>
        <item x="109"/>
        <item x="123"/>
        <item x="150"/>
        <item x="221"/>
        <item x="322"/>
        <item x="5"/>
        <item x="256"/>
        <item x="81"/>
        <item x="24"/>
        <item x="337"/>
        <item x="220"/>
        <item x="149"/>
        <item x="207"/>
        <item x="299"/>
        <item x="44"/>
        <item x="43"/>
        <item x="165"/>
        <item x="190"/>
        <item x="164"/>
        <item x="80"/>
        <item x="321"/>
        <item x="267"/>
        <item x="298"/>
        <item x="65"/>
        <item x="23"/>
        <item x="79"/>
        <item x="122"/>
        <item x="278"/>
        <item x="108"/>
        <item x="137"/>
        <item x="297"/>
        <item x="4"/>
        <item x="243"/>
        <item x="64"/>
        <item x="189"/>
        <item x="176"/>
        <item x="3"/>
        <item x="94"/>
        <item x="163"/>
        <item x="2"/>
        <item x="175"/>
        <item x="93"/>
        <item x="42"/>
        <item x="296"/>
        <item x="320"/>
        <item x="136"/>
        <item x="233"/>
        <item x="219"/>
        <item x="311"/>
        <item x="107"/>
        <item x="242"/>
        <item x="319"/>
        <item x="336"/>
        <item x="63"/>
        <item x="148"/>
        <item x="135"/>
        <item x="78"/>
        <item x="232"/>
        <item x="266"/>
        <item x="188"/>
        <item x="255"/>
        <item x="147"/>
        <item x="92"/>
        <item x="241"/>
        <item x="206"/>
        <item x="254"/>
        <item x="265"/>
        <item x="295"/>
        <item x="62"/>
        <item x="205"/>
        <item x="335"/>
        <item x="91"/>
        <item x="218"/>
        <item x="277"/>
        <item x="253"/>
        <item x="318"/>
        <item x="106"/>
        <item x="286"/>
        <item x="61"/>
        <item x="310"/>
        <item x="276"/>
        <item x="334"/>
        <item x="231"/>
        <item x="162"/>
        <item x="204"/>
        <item x="285"/>
        <item x="346"/>
        <item x="121"/>
        <item x="309"/>
        <item x="275"/>
        <item x="22"/>
        <item x="264"/>
        <item x="161"/>
        <item x="308"/>
        <item x="41"/>
        <item x="252"/>
        <item x="134"/>
        <item x="90"/>
        <item x="187"/>
        <item x="307"/>
        <item x="1"/>
        <item x="345"/>
        <item x="40"/>
        <item x="274"/>
        <item x="284"/>
        <item x="230"/>
        <item x="77"/>
        <item x="21"/>
        <item x="105"/>
        <item x="263"/>
        <item x="240"/>
        <item x="0"/>
        <item x="251"/>
        <item x="146"/>
        <item x="217"/>
        <item x="133"/>
        <item x="60"/>
        <item x="333"/>
        <item x="306"/>
        <item x="216"/>
        <item x="203"/>
        <item x="120"/>
        <item x="20"/>
        <item x="344"/>
        <item x="283"/>
        <item x="160"/>
        <item x="186"/>
        <item x="145"/>
        <item x="119"/>
        <item x="294"/>
        <item x="174"/>
        <item x="173"/>
        <item x="317"/>
        <item x="104"/>
        <item x="332"/>
        <item x="239"/>
      </items>
    </pivotField>
    <pivotField dataField="1" showAll="0" defaultSubtotal="0">
      <items count="143">
        <item x="67"/>
        <item x="107"/>
        <item x="130"/>
        <item x="117"/>
        <item x="123"/>
        <item x="19"/>
        <item x="92"/>
        <item x="51"/>
        <item x="94"/>
        <item x="38"/>
        <item x="33"/>
        <item x="129"/>
        <item x="90"/>
        <item x="91"/>
        <item x="80"/>
        <item x="65"/>
        <item x="119"/>
        <item x="37"/>
        <item x="35"/>
        <item x="137"/>
        <item x="81"/>
        <item x="108"/>
        <item x="95"/>
        <item x="82"/>
        <item x="114"/>
        <item x="66"/>
        <item x="104"/>
        <item x="136"/>
        <item x="106"/>
        <item x="118"/>
        <item x="87"/>
        <item x="93"/>
        <item x="49"/>
        <item x="47"/>
        <item x="48"/>
        <item x="63"/>
        <item x="141"/>
        <item x="52"/>
        <item x="68"/>
        <item x="142"/>
        <item x="50"/>
        <item x="134"/>
        <item x="122"/>
        <item x="17"/>
        <item x="100"/>
        <item x="26"/>
        <item x="111"/>
        <item x="60"/>
        <item x="44"/>
        <item x="105"/>
        <item x="127"/>
        <item x="79"/>
        <item x="89"/>
        <item x="133"/>
        <item x="121"/>
        <item x="102"/>
        <item x="101"/>
        <item x="64"/>
        <item x="39"/>
        <item x="77"/>
        <item x="76"/>
        <item x="103"/>
        <item x="132"/>
        <item x="24"/>
        <item x="18"/>
        <item x="46"/>
        <item x="73"/>
        <item x="116"/>
        <item x="88"/>
        <item x="128"/>
        <item x="126"/>
        <item x="99"/>
        <item x="61"/>
        <item x="78"/>
        <item x="75"/>
        <item x="112"/>
        <item x="36"/>
        <item x="86"/>
        <item x="74"/>
        <item x="34"/>
        <item x="139"/>
        <item x="113"/>
        <item x="140"/>
        <item x="32"/>
        <item x="16"/>
        <item x="98"/>
        <item x="25"/>
        <item x="85"/>
        <item x="43"/>
        <item x="135"/>
        <item x="115"/>
        <item x="45"/>
        <item x="55"/>
        <item x="31"/>
        <item x="62"/>
        <item x="72"/>
        <item x="56"/>
        <item x="120"/>
        <item x="59"/>
        <item x="71"/>
        <item x="42"/>
        <item x="57"/>
        <item x="138"/>
        <item x="58"/>
        <item x="125"/>
        <item x="124"/>
        <item x="84"/>
        <item x="30"/>
        <item x="15"/>
        <item x="83"/>
        <item x="97"/>
        <item x="22"/>
        <item x="29"/>
        <item x="110"/>
        <item x="23"/>
        <item x="27"/>
        <item x="96"/>
        <item x="54"/>
        <item x="131"/>
        <item x="70"/>
        <item x="69"/>
        <item x="41"/>
        <item x="109"/>
        <item x="40"/>
        <item x="28"/>
        <item x="13"/>
        <item x="53"/>
        <item x="7"/>
        <item x="14"/>
        <item x="12"/>
        <item x="11"/>
        <item x="9"/>
        <item x="4"/>
        <item x="21"/>
        <item x="8"/>
        <item x="20"/>
        <item x="5"/>
        <item x="10"/>
        <item x="6"/>
        <item x="3"/>
        <item x="2"/>
        <item x="1"/>
        <item x="0"/>
      </items>
    </pivotField>
    <pivotField dataField="1" showAll="0" defaultSubtotal="0">
      <items count="345">
        <item x="72"/>
        <item x="19"/>
        <item x="141"/>
        <item x="123"/>
        <item x="169"/>
        <item x="194"/>
        <item x="136"/>
        <item x="17"/>
        <item x="38"/>
        <item x="336"/>
        <item x="33"/>
        <item x="225"/>
        <item x="210"/>
        <item x="90"/>
        <item x="18"/>
        <item x="139"/>
        <item x="53"/>
        <item x="37"/>
        <item x="35"/>
        <item x="261"/>
        <item x="16"/>
        <item x="156"/>
        <item x="74"/>
        <item x="106"/>
        <item x="273"/>
        <item x="211"/>
        <item x="182"/>
        <item x="122"/>
        <item x="108"/>
        <item x="301"/>
        <item x="319"/>
        <item x="154"/>
        <item x="69"/>
        <item x="328"/>
        <item x="86"/>
        <item x="248"/>
        <item x="283"/>
        <item x="183"/>
        <item x="310"/>
        <item x="15"/>
        <item x="140"/>
        <item x="104"/>
        <item x="271"/>
        <item x="105"/>
        <item x="87"/>
        <item x="337"/>
        <item x="26"/>
        <item x="153"/>
        <item x="121"/>
        <item x="249"/>
        <item x="71"/>
        <item x="170"/>
        <item x="195"/>
        <item x="88"/>
        <item x="208"/>
        <item x="306"/>
        <item x="259"/>
        <item x="89"/>
        <item x="137"/>
        <item x="237"/>
        <item x="39"/>
        <item x="224"/>
        <item x="132"/>
        <item x="119"/>
        <item x="66"/>
        <item x="256"/>
        <item x="200"/>
        <item x="291"/>
        <item x="299"/>
        <item x="24"/>
        <item x="155"/>
        <item x="179"/>
        <item x="13"/>
        <item x="67"/>
        <item x="344"/>
        <item x="50"/>
        <item x="138"/>
        <item x="124"/>
        <item x="70"/>
        <item x="48"/>
        <item x="109"/>
        <item x="73"/>
        <item x="49"/>
        <item x="142"/>
        <item x="103"/>
        <item x="81"/>
        <item x="234"/>
        <item x="36"/>
        <item x="244"/>
        <item x="54"/>
        <item x="269"/>
        <item x="317"/>
        <item x="209"/>
        <item x="7"/>
        <item x="34"/>
        <item x="235"/>
        <item x="192"/>
        <item x="167"/>
        <item x="221"/>
        <item x="116"/>
        <item x="260"/>
        <item x="181"/>
        <item x="52"/>
        <item x="32"/>
        <item x="14"/>
        <item x="12"/>
        <item x="204"/>
        <item x="25"/>
        <item x="62"/>
        <item x="281"/>
        <item x="223"/>
        <item x="343"/>
        <item x="51"/>
        <item x="99"/>
        <item x="236"/>
        <item x="177"/>
        <item x="272"/>
        <item x="107"/>
        <item x="168"/>
        <item x="309"/>
        <item x="101"/>
        <item x="222"/>
        <item x="118"/>
        <item x="300"/>
        <item x="45"/>
        <item x="247"/>
        <item x="98"/>
        <item x="207"/>
        <item x="258"/>
        <item x="68"/>
        <item x="85"/>
        <item x="220"/>
        <item x="128"/>
        <item x="117"/>
        <item x="130"/>
        <item x="31"/>
        <item x="268"/>
        <item x="180"/>
        <item x="308"/>
        <item x="257"/>
        <item x="219"/>
        <item x="164"/>
        <item x="282"/>
        <item x="165"/>
        <item x="11"/>
        <item x="178"/>
        <item x="163"/>
        <item x="327"/>
        <item x="318"/>
        <item x="83"/>
        <item x="191"/>
        <item x="9"/>
        <item x="311"/>
        <item x="270"/>
        <item x="152"/>
        <item x="202"/>
        <item x="4"/>
        <item x="296"/>
        <item x="63"/>
        <item x="78"/>
        <item x="175"/>
        <item x="292"/>
        <item x="146"/>
        <item x="239"/>
        <item x="278"/>
        <item x="65"/>
        <item x="150"/>
        <item x="218"/>
        <item x="205"/>
        <item x="326"/>
        <item x="134"/>
        <item x="187"/>
        <item x="120"/>
        <item x="96"/>
        <item x="203"/>
        <item x="84"/>
        <item x="135"/>
        <item x="102"/>
        <item x="82"/>
        <item x="266"/>
        <item x="47"/>
        <item x="8"/>
        <item x="30"/>
        <item x="206"/>
        <item x="288"/>
        <item x="190"/>
        <item x="228"/>
        <item x="80"/>
        <item x="280"/>
        <item x="254"/>
        <item x="131"/>
        <item x="115"/>
        <item x="5"/>
        <item x="114"/>
        <item x="129"/>
        <item x="149"/>
        <item x="246"/>
        <item x="298"/>
        <item x="43"/>
        <item x="188"/>
        <item x="232"/>
        <item x="159"/>
        <item x="57"/>
        <item x="161"/>
        <item x="22"/>
        <item x="286"/>
        <item x="176"/>
        <item x="245"/>
        <item x="166"/>
        <item x="93"/>
        <item x="279"/>
        <item x="189"/>
        <item x="321"/>
        <item x="44"/>
        <item x="255"/>
        <item x="29"/>
        <item x="217"/>
        <item x="186"/>
        <item x="193"/>
        <item x="151"/>
        <item x="10"/>
        <item x="230"/>
        <item x="215"/>
        <item x="324"/>
        <item x="46"/>
        <item x="148"/>
        <item x="100"/>
        <item x="64"/>
        <item x="23"/>
        <item x="6"/>
        <item x="3"/>
        <item x="323"/>
        <item x="27"/>
        <item x="201"/>
        <item x="58"/>
        <item x="113"/>
        <item x="162"/>
        <item x="331"/>
        <item x="61"/>
        <item x="174"/>
        <item x="97"/>
        <item x="147"/>
        <item x="133"/>
        <item x="325"/>
        <item x="59"/>
        <item x="2"/>
        <item x="145"/>
        <item x="95"/>
        <item x="290"/>
        <item x="77"/>
        <item x="242"/>
        <item x="297"/>
        <item x="231"/>
        <item x="79"/>
        <item x="233"/>
        <item x="332"/>
        <item x="216"/>
        <item x="315"/>
        <item x="241"/>
        <item x="267"/>
        <item x="342"/>
        <item x="60"/>
        <item x="42"/>
        <item x="160"/>
        <item x="307"/>
        <item x="335"/>
        <item x="158"/>
        <item x="274"/>
        <item x="28"/>
        <item x="173"/>
        <item x="112"/>
        <item x="333"/>
        <item x="94"/>
        <item x="289"/>
        <item x="304"/>
        <item x="316"/>
        <item x="197"/>
        <item x="275"/>
        <item x="214"/>
        <item x="285"/>
        <item x="277"/>
        <item x="334"/>
        <item x="253"/>
        <item x="265"/>
        <item x="340"/>
        <item x="252"/>
        <item x="305"/>
        <item x="251"/>
        <item x="240"/>
        <item x="264"/>
        <item x="199"/>
        <item x="229"/>
        <item x="322"/>
        <item x="303"/>
        <item x="262"/>
        <item x="339"/>
        <item x="243"/>
        <item x="213"/>
        <item x="198"/>
        <item x="341"/>
        <item x="227"/>
        <item x="295"/>
        <item x="276"/>
        <item x="56"/>
        <item x="125"/>
        <item x="92"/>
        <item x="263"/>
        <item x="287"/>
        <item x="312"/>
        <item x="172"/>
        <item x="144"/>
        <item x="127"/>
        <item x="338"/>
        <item x="314"/>
        <item x="157"/>
        <item x="313"/>
        <item x="330"/>
        <item x="76"/>
        <item x="75"/>
        <item x="1"/>
        <item x="41"/>
        <item x="91"/>
        <item x="55"/>
        <item x="40"/>
        <item x="212"/>
        <item x="111"/>
        <item x="143"/>
        <item x="294"/>
        <item x="226"/>
        <item x="0"/>
        <item x="196"/>
        <item x="126"/>
        <item x="302"/>
        <item x="238"/>
        <item x="293"/>
        <item x="171"/>
        <item x="21"/>
        <item x="329"/>
        <item x="184"/>
        <item x="284"/>
        <item x="185"/>
        <item x="320"/>
        <item x="110"/>
        <item x="20"/>
        <item x="250"/>
      </items>
    </pivotField>
    <pivotField dataField="1" showAll="0" defaultSubtotal="0">
      <items count="135">
        <item x="134"/>
        <item x="122"/>
        <item x="131"/>
        <item x="125"/>
        <item x="102"/>
        <item x="98"/>
        <item x="123"/>
        <item x="124"/>
        <item x="65"/>
        <item x="117"/>
        <item x="88"/>
        <item x="132"/>
        <item x="57"/>
        <item x="100"/>
        <item x="118"/>
        <item x="90"/>
        <item x="92"/>
        <item x="49"/>
        <item x="93"/>
        <item x="70"/>
        <item x="130"/>
        <item x="68"/>
        <item x="111"/>
        <item x="101"/>
        <item x="119"/>
        <item x="84"/>
        <item x="115"/>
        <item x="99"/>
        <item x="54"/>
        <item x="81"/>
        <item x="114"/>
        <item x="69"/>
        <item x="80"/>
        <item x="116"/>
        <item x="77"/>
        <item x="83"/>
        <item x="66"/>
        <item x="55"/>
        <item x="71"/>
        <item x="129"/>
        <item x="79"/>
        <item x="89"/>
        <item x="56"/>
        <item x="82"/>
        <item x="72"/>
        <item x="91"/>
        <item x="73"/>
        <item x="63"/>
        <item x="107"/>
        <item x="52"/>
        <item x="28"/>
        <item x="41"/>
        <item x="78"/>
        <item x="126"/>
        <item x="120"/>
        <item x="64"/>
        <item x="45"/>
        <item x="58"/>
        <item x="110"/>
        <item x="40"/>
        <item x="113"/>
        <item x="87"/>
        <item x="67"/>
        <item x="133"/>
        <item x="53"/>
        <item x="51"/>
        <item x="109"/>
        <item x="104"/>
        <item x="121"/>
        <item x="75"/>
        <item x="50"/>
        <item x="86"/>
        <item x="94"/>
        <item x="46"/>
        <item x="112"/>
        <item x="36"/>
        <item x="62"/>
        <item x="47"/>
        <item x="96"/>
        <item x="85"/>
        <item x="74"/>
        <item x="76"/>
        <item x="39"/>
        <item x="106"/>
        <item x="95"/>
        <item x="48"/>
        <item x="97"/>
        <item x="108"/>
        <item x="128"/>
        <item x="44"/>
        <item x="61"/>
        <item x="43"/>
        <item x="42"/>
        <item x="127"/>
        <item x="29"/>
        <item x="37"/>
        <item x="38"/>
        <item x="60"/>
        <item x="10"/>
        <item x="34"/>
        <item x="30"/>
        <item x="105"/>
        <item x="27"/>
        <item x="103"/>
        <item x="32"/>
        <item x="35"/>
        <item x="59"/>
        <item x="31"/>
        <item x="20"/>
        <item x="21"/>
        <item x="33"/>
        <item x="14"/>
        <item x="11"/>
        <item x="26"/>
        <item x="25"/>
        <item x="23"/>
        <item x="15"/>
        <item x="19"/>
        <item x="24"/>
        <item x="8"/>
        <item x="18"/>
        <item x="16"/>
        <item x="12"/>
        <item x="17"/>
        <item x="13"/>
        <item x="0"/>
        <item x="6"/>
        <item x="9"/>
        <item x="1"/>
        <item x="22"/>
        <item x="7"/>
        <item x="5"/>
        <item x="2"/>
        <item x="3"/>
        <item x="4"/>
      </items>
    </pivotField>
    <pivotField dataField="1" showAll="0" defaultSubtotal="0">
      <items count="306">
        <item x="241"/>
        <item x="147"/>
        <item x="264"/>
        <item x="187"/>
        <item x="114"/>
        <item x="153"/>
        <item x="62"/>
        <item x="111"/>
        <item x="271"/>
        <item x="236"/>
        <item x="186"/>
        <item x="205"/>
        <item x="53"/>
        <item x="221"/>
        <item x="198"/>
        <item x="305"/>
        <item x="10"/>
        <item x="242"/>
        <item x="79"/>
        <item x="27"/>
        <item x="92"/>
        <item x="47"/>
        <item x="122"/>
        <item x="173"/>
        <item x="98"/>
        <item x="160"/>
        <item x="228"/>
        <item x="275"/>
        <item x="151"/>
        <item x="199"/>
        <item x="136"/>
        <item x="248"/>
        <item x="68"/>
        <item x="297"/>
        <item x="93"/>
        <item x="65"/>
        <item x="14"/>
        <item x="97"/>
        <item x="249"/>
        <item x="149"/>
        <item x="35"/>
        <item x="80"/>
        <item x="299"/>
        <item x="99"/>
        <item x="50"/>
        <item x="272"/>
        <item x="37"/>
        <item x="233"/>
        <item x="211"/>
        <item x="178"/>
        <item x="284"/>
        <item x="108"/>
        <item x="185"/>
        <item x="11"/>
        <item x="223"/>
        <item x="176"/>
        <item x="212"/>
        <item x="295"/>
        <item x="123"/>
        <item x="66"/>
        <item x="139"/>
        <item x="213"/>
        <item x="83"/>
        <item x="163"/>
        <item x="51"/>
        <item x="224"/>
        <item x="235"/>
        <item x="85"/>
        <item x="281"/>
        <item x="190"/>
        <item x="209"/>
        <item x="82"/>
        <item x="137"/>
        <item x="15"/>
        <item x="63"/>
        <item x="113"/>
        <item x="28"/>
        <item x="54"/>
        <item x="52"/>
        <item x="18"/>
        <item x="155"/>
        <item x="69"/>
        <item x="77"/>
        <item x="219"/>
        <item x="36"/>
        <item x="154"/>
        <item x="101"/>
        <item x="175"/>
        <item x="197"/>
        <item x="8"/>
        <item x="189"/>
        <item x="17"/>
        <item x="268"/>
        <item x="227"/>
        <item x="67"/>
        <item x="138"/>
        <item x="16"/>
        <item x="112"/>
        <item x="78"/>
        <item x="12"/>
        <item x="252"/>
        <item x="148"/>
        <item x="33"/>
        <item x="125"/>
        <item x="29"/>
        <item x="181"/>
        <item x="13"/>
        <item x="39"/>
        <item x="174"/>
        <item x="120"/>
        <item x="26"/>
        <item x="59"/>
        <item x="84"/>
        <item x="258"/>
        <item x="156"/>
        <item x="109"/>
        <item x="70"/>
        <item x="214"/>
        <item x="165"/>
        <item x="31"/>
        <item x="34"/>
        <item x="177"/>
        <item x="152"/>
        <item x="289"/>
        <item x="94"/>
        <item x="298"/>
        <item x="71"/>
        <item x="38"/>
        <item x="30"/>
        <item x="145"/>
        <item x="162"/>
        <item x="0"/>
        <item x="169"/>
        <item x="110"/>
        <item x="61"/>
        <item x="126"/>
        <item x="75"/>
        <item x="6"/>
        <item x="117"/>
        <item x="9"/>
        <item x="96"/>
        <item x="133"/>
        <item x="49"/>
        <item x="230"/>
        <item x="188"/>
        <item x="140"/>
        <item x="1"/>
        <item x="81"/>
        <item x="200"/>
        <item x="19"/>
        <item x="265"/>
        <item x="222"/>
        <item x="95"/>
        <item x="127"/>
        <item x="207"/>
        <item x="64"/>
        <item x="196"/>
        <item x="238"/>
        <item x="161"/>
        <item x="171"/>
        <item x="257"/>
        <item x="124"/>
        <item x="210"/>
        <item x="234"/>
        <item x="132"/>
        <item x="20"/>
        <item x="280"/>
        <item x="182"/>
        <item x="116"/>
        <item x="259"/>
        <item x="282"/>
        <item x="107"/>
        <item x="48"/>
        <item x="164"/>
        <item x="32"/>
        <item x="150"/>
        <item x="300"/>
        <item x="291"/>
        <item x="170"/>
        <item x="179"/>
        <item x="208"/>
        <item x="44"/>
        <item x="246"/>
        <item x="135"/>
        <item x="266"/>
        <item x="232"/>
        <item x="146"/>
        <item x="256"/>
        <item x="168"/>
        <item x="45"/>
        <item x="91"/>
        <item x="106"/>
        <item x="159"/>
        <item x="273"/>
        <item x="278"/>
        <item x="58"/>
        <item x="90"/>
        <item x="172"/>
        <item x="191"/>
        <item x="60"/>
        <item x="253"/>
        <item x="263"/>
        <item x="240"/>
        <item x="296"/>
        <item x="195"/>
        <item x="46"/>
        <item x="204"/>
        <item x="118"/>
        <item x="134"/>
        <item x="7"/>
        <item x="105"/>
        <item x="119"/>
        <item x="194"/>
        <item x="267"/>
        <item x="5"/>
        <item x="274"/>
        <item x="144"/>
        <item x="73"/>
        <item x="193"/>
        <item x="121"/>
        <item x="76"/>
        <item x="87"/>
        <item x="42"/>
        <item x="25"/>
        <item x="24"/>
        <item x="184"/>
        <item x="247"/>
        <item x="294"/>
        <item x="89"/>
        <item x="206"/>
        <item x="220"/>
        <item x="22"/>
        <item x="286"/>
        <item x="41"/>
        <item x="40"/>
        <item x="279"/>
        <item x="143"/>
        <item x="131"/>
        <item x="216"/>
        <item x="57"/>
        <item x="88"/>
        <item x="225"/>
        <item x="43"/>
        <item x="218"/>
        <item x="2"/>
        <item x="304"/>
        <item x="100"/>
        <item x="255"/>
        <item x="270"/>
        <item x="217"/>
        <item x="72"/>
        <item x="23"/>
        <item x="3"/>
        <item x="141"/>
        <item x="288"/>
        <item x="130"/>
        <item x="262"/>
        <item x="201"/>
        <item x="231"/>
        <item x="254"/>
        <item x="302"/>
        <item x="103"/>
        <item x="128"/>
        <item x="285"/>
        <item x="167"/>
        <item x="56"/>
        <item x="250"/>
        <item x="203"/>
        <item x="237"/>
        <item x="74"/>
        <item x="293"/>
        <item x="261"/>
        <item x="245"/>
        <item x="102"/>
        <item x="4"/>
        <item x="115"/>
        <item x="104"/>
        <item x="287"/>
        <item x="166"/>
        <item x="86"/>
        <item x="157"/>
        <item x="290"/>
        <item x="180"/>
        <item x="277"/>
        <item x="142"/>
        <item x="192"/>
        <item x="226"/>
        <item x="129"/>
        <item x="158"/>
        <item x="55"/>
        <item x="229"/>
        <item x="244"/>
        <item x="21"/>
        <item x="269"/>
        <item x="202"/>
        <item x="251"/>
        <item x="292"/>
        <item x="183"/>
        <item x="283"/>
        <item x="303"/>
        <item x="239"/>
        <item x="260"/>
        <item x="301"/>
        <item x="243"/>
        <item x="215"/>
        <item x="276"/>
      </items>
    </pivotField>
    <pivotField dataField="1" showAll="0" defaultSubtotal="0">
      <items count="7">
        <item x="1"/>
        <item x="2"/>
        <item x="0"/>
        <item x="6"/>
        <item x="5"/>
        <item x="4"/>
        <item x="3"/>
      </items>
    </pivotField>
  </pivotFields>
  <rowFields count="3">
    <field x="2"/>
    <field x="6"/>
    <field x="5"/>
  </rowFields>
  <rowItems count="592">
    <i>
      <x/>
    </i>
    <i r="1">
      <x/>
      <x v="35"/>
    </i>
    <i r="1">
      <x v="1"/>
      <x v="33"/>
    </i>
    <i r="1">
      <x v="2"/>
      <x v="25"/>
    </i>
    <i r="1">
      <x v="3"/>
      <x v="28"/>
    </i>
    <i r="1">
      <x v="4"/>
      <x/>
    </i>
    <i r="1">
      <x v="5"/>
      <x v="1"/>
    </i>
    <i r="1">
      <x v="6"/>
      <x v="23"/>
    </i>
    <i r="1">
      <x v="7"/>
      <x v="2"/>
    </i>
    <i r="1">
      <x v="8"/>
      <x v="38"/>
    </i>
    <i r="1">
      <x v="9"/>
      <x v="24"/>
    </i>
    <i r="1">
      <x v="10"/>
      <x v="39"/>
    </i>
    <i r="1">
      <x v="11"/>
      <x v="30"/>
    </i>
    <i r="1">
      <x v="12"/>
      <x v="22"/>
    </i>
    <i r="1">
      <x v="13"/>
      <x v="31"/>
    </i>
    <i r="1">
      <x v="14"/>
      <x v="41"/>
    </i>
    <i r="1">
      <x v="15"/>
      <x v="10"/>
    </i>
    <i r="1">
      <x v="16"/>
      <x v="19"/>
    </i>
    <i r="1">
      <x v="17"/>
      <x v="20"/>
    </i>
    <i r="1">
      <x v="18"/>
      <x v="27"/>
    </i>
    <i r="1">
      <x v="19"/>
      <x v="40"/>
    </i>
    <i t="blank">
      <x/>
    </i>
    <i>
      <x v="1"/>
    </i>
    <i r="1">
      <x/>
      <x v="35"/>
    </i>
    <i r="1">
      <x v="1"/>
      <x v="33"/>
    </i>
    <i r="1">
      <x v="2"/>
      <x v="28"/>
    </i>
    <i r="1">
      <x v="3"/>
      <x v="25"/>
    </i>
    <i r="1">
      <x v="4"/>
      <x/>
    </i>
    <i r="1">
      <x v="5"/>
      <x v="1"/>
    </i>
    <i r="1">
      <x v="6"/>
      <x v="2"/>
    </i>
    <i r="1">
      <x v="7"/>
      <x v="38"/>
    </i>
    <i r="1">
      <x v="8"/>
      <x v="39"/>
    </i>
    <i r="1">
      <x v="9"/>
      <x v="30"/>
    </i>
    <i r="1">
      <x v="10"/>
      <x v="23"/>
    </i>
    <i r="1">
      <x v="11"/>
      <x v="24"/>
    </i>
    <i r="1">
      <x v="12"/>
      <x v="22"/>
    </i>
    <i r="1">
      <x v="13"/>
      <x v="20"/>
    </i>
    <i r="1">
      <x v="14"/>
      <x v="31"/>
    </i>
    <i r="1">
      <x v="15"/>
      <x v="27"/>
    </i>
    <i r="1">
      <x v="16"/>
      <x v="41"/>
    </i>
    <i r="1">
      <x v="17"/>
      <x v="21"/>
    </i>
    <i r="1">
      <x v="18"/>
      <x v="19"/>
    </i>
    <i r="1">
      <x v="19"/>
      <x v="36"/>
    </i>
    <i t="blank">
      <x v="1"/>
    </i>
    <i>
      <x v="2"/>
    </i>
    <i r="1">
      <x/>
      <x v="33"/>
    </i>
    <i r="1">
      <x v="1"/>
      <x v="35"/>
    </i>
    <i r="1">
      <x v="2"/>
      <x v="5"/>
    </i>
    <i r="1">
      <x v="3"/>
      <x v="28"/>
    </i>
    <i r="1">
      <x v="4"/>
      <x v="25"/>
    </i>
    <i r="1">
      <x v="5"/>
      <x/>
    </i>
    <i r="1">
      <x v="6"/>
      <x v="23"/>
    </i>
    <i r="1">
      <x v="7"/>
      <x v="24"/>
    </i>
    <i r="1">
      <x v="8"/>
      <x v="1"/>
    </i>
    <i r="1">
      <x v="9"/>
      <x v="2"/>
    </i>
    <i r="1">
      <x v="10"/>
      <x v="39"/>
    </i>
    <i r="1">
      <x v="11"/>
      <x v="11"/>
    </i>
    <i r="1">
      <x v="12"/>
      <x v="10"/>
    </i>
    <i r="1">
      <x v="13"/>
      <x v="22"/>
    </i>
    <i r="1">
      <x v="14"/>
      <x v="8"/>
    </i>
    <i r="1">
      <x v="15"/>
      <x v="38"/>
    </i>
    <i r="1">
      <x v="16"/>
      <x v="30"/>
    </i>
    <i r="1">
      <x v="17"/>
      <x v="31"/>
    </i>
    <i r="1">
      <x v="18"/>
      <x v="19"/>
    </i>
    <i r="1">
      <x v="19"/>
      <x v="41"/>
    </i>
    <i t="blank">
      <x v="2"/>
    </i>
    <i>
      <x v="3"/>
    </i>
    <i r="1">
      <x/>
      <x v="35"/>
    </i>
    <i r="1">
      <x v="1"/>
      <x v="33"/>
    </i>
    <i r="1">
      <x v="2"/>
      <x/>
    </i>
    <i r="1">
      <x v="3"/>
      <x v="25"/>
    </i>
    <i r="1">
      <x v="4"/>
      <x v="1"/>
    </i>
    <i r="1">
      <x v="5"/>
      <x v="28"/>
    </i>
    <i r="1">
      <x v="6"/>
      <x v="23"/>
    </i>
    <i r="1">
      <x v="7"/>
      <x v="2"/>
    </i>
    <i r="1">
      <x v="8"/>
      <x v="24"/>
    </i>
    <i r="2">
      <x v="39"/>
    </i>
    <i r="1">
      <x v="10"/>
      <x v="38"/>
    </i>
    <i r="1">
      <x v="11"/>
      <x v="11"/>
    </i>
    <i r="1">
      <x v="12"/>
      <x v="10"/>
    </i>
    <i r="1">
      <x v="13"/>
      <x v="30"/>
    </i>
    <i r="1">
      <x v="14"/>
      <x v="19"/>
    </i>
    <i r="1">
      <x v="15"/>
      <x v="22"/>
    </i>
    <i r="2">
      <x v="31"/>
    </i>
    <i r="1">
      <x v="17"/>
      <x v="40"/>
    </i>
    <i r="1">
      <x v="18"/>
      <x v="41"/>
    </i>
    <i r="1">
      <x v="19"/>
      <x v="21"/>
    </i>
    <i t="blank">
      <x v="3"/>
    </i>
    <i>
      <x v="4"/>
    </i>
    <i r="1">
      <x/>
      <x v="33"/>
    </i>
    <i r="2">
      <x v="35"/>
    </i>
    <i r="1">
      <x v="2"/>
      <x v="25"/>
    </i>
    <i r="1">
      <x v="3"/>
      <x v="28"/>
    </i>
    <i r="1">
      <x v="4"/>
      <x/>
    </i>
    <i r="1">
      <x v="5"/>
      <x v="23"/>
    </i>
    <i r="1">
      <x v="6"/>
      <x v="1"/>
    </i>
    <i r="1">
      <x v="7"/>
      <x v="2"/>
    </i>
    <i r="2">
      <x v="38"/>
    </i>
    <i r="1">
      <x v="9"/>
      <x v="24"/>
    </i>
    <i r="1">
      <x v="10"/>
      <x v="5"/>
    </i>
    <i r="1">
      <x v="11"/>
      <x v="39"/>
    </i>
    <i r="1">
      <x v="12"/>
      <x v="22"/>
    </i>
    <i r="1">
      <x v="13"/>
      <x v="30"/>
    </i>
    <i r="1">
      <x v="14"/>
      <x v="19"/>
    </i>
    <i r="1">
      <x v="15"/>
      <x v="31"/>
    </i>
    <i r="1">
      <x v="16"/>
      <x v="10"/>
    </i>
    <i r="2">
      <x v="40"/>
    </i>
    <i r="1">
      <x v="18"/>
      <x v="8"/>
    </i>
    <i r="1">
      <x v="19"/>
      <x v="20"/>
    </i>
    <i t="blank">
      <x v="4"/>
    </i>
    <i>
      <x v="5"/>
    </i>
    <i r="1">
      <x/>
      <x v="35"/>
    </i>
    <i r="1">
      <x v="1"/>
      <x v="33"/>
    </i>
    <i r="1">
      <x v="2"/>
      <x/>
    </i>
    <i r="1">
      <x v="3"/>
      <x v="1"/>
    </i>
    <i r="1">
      <x v="4"/>
      <x v="25"/>
    </i>
    <i r="1">
      <x v="5"/>
      <x v="28"/>
    </i>
    <i r="1">
      <x v="6"/>
      <x v="23"/>
    </i>
    <i r="1">
      <x v="7"/>
      <x v="7"/>
    </i>
    <i r="1">
      <x v="8"/>
      <x v="2"/>
    </i>
    <i r="1">
      <x v="9"/>
      <x v="39"/>
    </i>
    <i r="1">
      <x v="10"/>
      <x v="24"/>
    </i>
    <i r="1">
      <x v="11"/>
      <x v="38"/>
    </i>
    <i r="1">
      <x v="12"/>
      <x v="31"/>
    </i>
    <i r="1">
      <x v="13"/>
      <x v="11"/>
    </i>
    <i r="1">
      <x v="14"/>
      <x v="10"/>
    </i>
    <i r="1">
      <x v="15"/>
      <x v="21"/>
    </i>
    <i r="1">
      <x v="16"/>
      <x v="41"/>
    </i>
    <i r="1">
      <x v="17"/>
      <x v="30"/>
    </i>
    <i r="1">
      <x v="18"/>
      <x v="19"/>
    </i>
    <i r="1">
      <x v="19"/>
      <x v="22"/>
    </i>
    <i t="blank">
      <x v="5"/>
    </i>
    <i>
      <x v="6"/>
    </i>
    <i r="1">
      <x/>
      <x v="33"/>
    </i>
    <i r="1">
      <x v="1"/>
      <x v="35"/>
    </i>
    <i r="1">
      <x v="2"/>
      <x v="25"/>
    </i>
    <i r="1">
      <x v="3"/>
      <x v="23"/>
    </i>
    <i r="1">
      <x v="4"/>
      <x/>
    </i>
    <i r="1">
      <x v="5"/>
      <x v="32"/>
    </i>
    <i r="1">
      <x v="6"/>
      <x v="1"/>
    </i>
    <i r="2">
      <x v="28"/>
    </i>
    <i r="1">
      <x v="8"/>
      <x v="2"/>
    </i>
    <i r="1">
      <x v="9"/>
      <x v="38"/>
    </i>
    <i r="1">
      <x v="10"/>
      <x v="24"/>
    </i>
    <i r="1">
      <x v="11"/>
      <x v="31"/>
    </i>
    <i r="2">
      <x v="39"/>
    </i>
    <i r="1">
      <x v="13"/>
      <x v="22"/>
    </i>
    <i r="1">
      <x v="14"/>
      <x v="41"/>
    </i>
    <i r="1">
      <x v="15"/>
      <x v="3"/>
    </i>
    <i r="1">
      <x v="16"/>
      <x v="18"/>
    </i>
    <i r="1">
      <x v="17"/>
      <x v="40"/>
    </i>
    <i r="1">
      <x v="18"/>
      <x v="10"/>
    </i>
    <i r="1">
      <x v="19"/>
      <x v="30"/>
    </i>
    <i t="blank">
      <x v="6"/>
    </i>
    <i>
      <x v="7"/>
    </i>
    <i r="1">
      <x/>
      <x v="28"/>
    </i>
    <i r="1">
      <x v="1"/>
      <x v="35"/>
    </i>
    <i r="1">
      <x v="2"/>
      <x v="33"/>
    </i>
    <i r="1">
      <x v="3"/>
      <x/>
    </i>
    <i r="1">
      <x v="4"/>
      <x v="25"/>
    </i>
    <i r="1">
      <x v="5"/>
      <x v="1"/>
    </i>
    <i r="1">
      <x v="6"/>
      <x v="23"/>
    </i>
    <i r="1">
      <x v="7"/>
      <x v="38"/>
    </i>
    <i r="1">
      <x v="8"/>
      <x v="2"/>
    </i>
    <i r="1">
      <x v="9"/>
      <x v="39"/>
    </i>
    <i r="1">
      <x v="10"/>
      <x v="24"/>
    </i>
    <i r="1">
      <x v="11"/>
      <x v="30"/>
    </i>
    <i r="1">
      <x v="12"/>
      <x v="20"/>
    </i>
    <i r="1">
      <x v="13"/>
      <x v="31"/>
    </i>
    <i r="1">
      <x v="14"/>
      <x v="27"/>
    </i>
    <i r="1">
      <x v="15"/>
      <x v="22"/>
    </i>
    <i r="1">
      <x v="16"/>
      <x v="19"/>
    </i>
    <i r="1">
      <x v="17"/>
      <x v="10"/>
    </i>
    <i r="1">
      <x v="18"/>
      <x v="40"/>
    </i>
    <i r="1">
      <x v="19"/>
      <x v="41"/>
    </i>
    <i t="blank">
      <x v="7"/>
    </i>
    <i>
      <x v="8"/>
    </i>
    <i r="1">
      <x/>
      <x v="35"/>
    </i>
    <i r="1">
      <x v="1"/>
      <x v="33"/>
    </i>
    <i r="1">
      <x v="2"/>
      <x v="28"/>
    </i>
    <i r="1">
      <x v="3"/>
      <x/>
    </i>
    <i r="2">
      <x v="25"/>
    </i>
    <i r="1">
      <x v="5"/>
      <x v="1"/>
    </i>
    <i r="1">
      <x v="6"/>
      <x v="23"/>
    </i>
    <i r="1">
      <x v="7"/>
      <x v="38"/>
    </i>
    <i r="1">
      <x v="8"/>
      <x v="2"/>
    </i>
    <i r="1">
      <x v="9"/>
      <x v="24"/>
    </i>
    <i r="1">
      <x v="10"/>
      <x v="39"/>
    </i>
    <i r="1">
      <x v="11"/>
      <x v="41"/>
    </i>
    <i r="1">
      <x v="12"/>
      <x v="30"/>
    </i>
    <i r="1">
      <x v="13"/>
      <x v="31"/>
    </i>
    <i r="1">
      <x v="14"/>
      <x v="22"/>
    </i>
    <i r="1">
      <x v="15"/>
      <x v="19"/>
    </i>
    <i r="1">
      <x v="16"/>
      <x v="36"/>
    </i>
    <i r="1">
      <x v="17"/>
      <x v="27"/>
    </i>
    <i r="1">
      <x v="18"/>
      <x v="10"/>
    </i>
    <i r="2">
      <x v="21"/>
    </i>
    <i t="blank">
      <x v="8"/>
    </i>
    <i>
      <x v="9"/>
    </i>
    <i r="1">
      <x/>
      <x v="35"/>
    </i>
    <i r="1">
      <x v="1"/>
      <x v="33"/>
    </i>
    <i r="1">
      <x v="2"/>
      <x v="25"/>
    </i>
    <i r="1">
      <x v="3"/>
      <x/>
    </i>
    <i r="1">
      <x v="4"/>
      <x v="28"/>
    </i>
    <i r="1">
      <x v="5"/>
      <x v="1"/>
    </i>
    <i r="1">
      <x v="6"/>
      <x v="23"/>
    </i>
    <i r="1">
      <x v="7"/>
      <x v="2"/>
    </i>
    <i r="1">
      <x v="8"/>
      <x v="38"/>
    </i>
    <i r="1">
      <x v="9"/>
      <x v="24"/>
    </i>
    <i r="1">
      <x v="10"/>
      <x v="39"/>
    </i>
    <i r="1">
      <x v="11"/>
      <x v="31"/>
    </i>
    <i r="1">
      <x v="12"/>
      <x v="22"/>
    </i>
    <i r="1">
      <x v="13"/>
      <x v="30"/>
    </i>
    <i r="1">
      <x v="14"/>
      <x v="34"/>
    </i>
    <i r="1">
      <x v="15"/>
      <x v="26"/>
    </i>
    <i r="1">
      <x v="16"/>
      <x v="36"/>
    </i>
    <i r="1">
      <x v="17"/>
      <x v="40"/>
    </i>
    <i r="1">
      <x v="18"/>
      <x v="41"/>
    </i>
    <i r="1">
      <x v="19"/>
      <x v="10"/>
    </i>
    <i r="2">
      <x v="12"/>
    </i>
    <i t="blank">
      <x v="9"/>
    </i>
    <i>
      <x v="10"/>
    </i>
    <i r="1">
      <x/>
      <x v="35"/>
    </i>
    <i r="1">
      <x v="1"/>
      <x v="33"/>
    </i>
    <i r="1">
      <x v="2"/>
      <x v="25"/>
    </i>
    <i r="1">
      <x v="3"/>
      <x/>
    </i>
    <i r="1">
      <x v="4"/>
      <x v="1"/>
    </i>
    <i r="1">
      <x v="5"/>
      <x v="23"/>
    </i>
    <i r="1">
      <x v="6"/>
      <x v="38"/>
    </i>
    <i r="1">
      <x v="7"/>
      <x v="24"/>
    </i>
    <i r="2">
      <x v="39"/>
    </i>
    <i r="1">
      <x v="9"/>
      <x v="28"/>
    </i>
    <i r="1">
      <x v="10"/>
      <x v="2"/>
    </i>
    <i r="1">
      <x v="11"/>
      <x v="22"/>
    </i>
    <i r="2">
      <x v="41"/>
    </i>
    <i r="1">
      <x v="13"/>
      <x v="36"/>
    </i>
    <i r="1">
      <x v="14"/>
      <x v="26"/>
    </i>
    <i r="1">
      <x v="15"/>
      <x v="30"/>
    </i>
    <i r="1">
      <x v="16"/>
      <x v="19"/>
    </i>
    <i r="2">
      <x v="31"/>
    </i>
    <i r="1">
      <x v="18"/>
      <x v="21"/>
    </i>
    <i r="2">
      <x v="27"/>
    </i>
    <i t="blank">
      <x v="10"/>
    </i>
    <i>
      <x v="11"/>
    </i>
    <i r="1">
      <x/>
      <x v="33"/>
    </i>
    <i r="1">
      <x v="1"/>
      <x v="35"/>
    </i>
    <i r="1">
      <x v="2"/>
      <x/>
    </i>
    <i r="1">
      <x v="3"/>
      <x v="25"/>
    </i>
    <i r="1">
      <x v="4"/>
      <x v="28"/>
    </i>
    <i r="1">
      <x v="5"/>
      <x v="1"/>
    </i>
    <i r="1">
      <x v="6"/>
      <x v="23"/>
    </i>
    <i r="1">
      <x v="7"/>
      <x v="38"/>
    </i>
    <i r="1">
      <x v="8"/>
      <x v="22"/>
    </i>
    <i r="1">
      <x v="9"/>
      <x v="24"/>
    </i>
    <i r="1">
      <x v="10"/>
      <x v="2"/>
    </i>
    <i r="1">
      <x v="11"/>
      <x v="39"/>
    </i>
    <i r="1">
      <x v="12"/>
      <x v="31"/>
    </i>
    <i r="1">
      <x v="13"/>
      <x v="30"/>
    </i>
    <i r="1">
      <x v="14"/>
      <x v="41"/>
    </i>
    <i r="1">
      <x v="15"/>
      <x v="26"/>
    </i>
    <i r="1">
      <x v="16"/>
      <x v="32"/>
    </i>
    <i r="2">
      <x v="40"/>
    </i>
    <i r="1">
      <x v="18"/>
      <x v="27"/>
    </i>
    <i r="1">
      <x v="19"/>
      <x v="36"/>
    </i>
    <i t="blank">
      <x v="11"/>
    </i>
    <i>
      <x v="12"/>
    </i>
    <i r="1">
      <x/>
      <x v="35"/>
    </i>
    <i r="1">
      <x v="1"/>
      <x v="25"/>
    </i>
    <i r="1">
      <x v="2"/>
      <x v="33"/>
    </i>
    <i r="1">
      <x v="3"/>
      <x v="23"/>
    </i>
    <i r="1">
      <x v="4"/>
      <x/>
    </i>
    <i r="1">
      <x v="5"/>
      <x v="38"/>
    </i>
    <i r="1">
      <x v="6"/>
      <x v="1"/>
    </i>
    <i r="1">
      <x v="7"/>
      <x v="22"/>
    </i>
    <i r="1">
      <x v="8"/>
      <x v="2"/>
    </i>
    <i r="1">
      <x v="9"/>
      <x v="24"/>
    </i>
    <i r="1">
      <x v="10"/>
      <x v="30"/>
    </i>
    <i r="1">
      <x v="11"/>
      <x v="39"/>
    </i>
    <i r="1">
      <x v="12"/>
      <x v="28"/>
    </i>
    <i r="1">
      <x v="13"/>
      <x v="31"/>
    </i>
    <i r="1">
      <x v="14"/>
      <x v="41"/>
    </i>
    <i r="1">
      <x v="15"/>
      <x v="10"/>
    </i>
    <i r="2">
      <x v="11"/>
    </i>
    <i r="1">
      <x v="17"/>
      <x v="27"/>
    </i>
    <i r="1">
      <x v="18"/>
      <x v="19"/>
    </i>
    <i r="2">
      <x v="36"/>
    </i>
    <i t="blank">
      <x v="12"/>
    </i>
    <i>
      <x v="13"/>
    </i>
    <i r="1">
      <x/>
      <x v="35"/>
    </i>
    <i r="1">
      <x v="1"/>
      <x v="33"/>
    </i>
    <i r="1">
      <x v="2"/>
      <x v="23"/>
    </i>
    <i r="1">
      <x v="3"/>
      <x/>
    </i>
    <i r="1">
      <x v="4"/>
      <x v="25"/>
    </i>
    <i r="1">
      <x v="5"/>
      <x v="1"/>
    </i>
    <i r="1">
      <x v="6"/>
      <x v="24"/>
    </i>
    <i r="1">
      <x v="7"/>
      <x v="2"/>
    </i>
    <i r="1">
      <x v="8"/>
      <x v="38"/>
    </i>
    <i r="1">
      <x v="9"/>
      <x v="10"/>
    </i>
    <i r="2">
      <x v="28"/>
    </i>
    <i r="1">
      <x v="11"/>
      <x v="22"/>
    </i>
    <i r="2">
      <x v="39"/>
    </i>
    <i r="1">
      <x v="13"/>
      <x v="31"/>
    </i>
    <i r="1">
      <x v="14"/>
      <x v="30"/>
    </i>
    <i r="1">
      <x v="15"/>
      <x v="41"/>
    </i>
    <i r="1">
      <x v="16"/>
      <x v="11"/>
    </i>
    <i r="2">
      <x v="36"/>
    </i>
    <i r="2">
      <x v="40"/>
    </i>
    <i r="1">
      <x v="19"/>
      <x v="19"/>
    </i>
    <i t="blank">
      <x v="13"/>
    </i>
    <i>
      <x v="14"/>
    </i>
    <i r="1">
      <x/>
      <x v="35"/>
    </i>
    <i r="1">
      <x v="1"/>
      <x v="28"/>
    </i>
    <i r="1">
      <x v="2"/>
      <x/>
    </i>
    <i r="1">
      <x v="3"/>
      <x v="33"/>
    </i>
    <i r="1">
      <x v="4"/>
      <x v="25"/>
    </i>
    <i r="1">
      <x v="5"/>
      <x v="38"/>
    </i>
    <i r="1">
      <x v="6"/>
      <x v="1"/>
    </i>
    <i r="1">
      <x v="7"/>
      <x v="23"/>
    </i>
    <i r="1">
      <x v="8"/>
      <x v="39"/>
    </i>
    <i r="1">
      <x v="9"/>
      <x v="2"/>
    </i>
    <i r="1">
      <x v="10"/>
      <x v="24"/>
    </i>
    <i r="2">
      <x v="31"/>
    </i>
    <i r="1">
      <x v="12"/>
      <x v="22"/>
    </i>
    <i r="1">
      <x v="13"/>
      <x v="27"/>
    </i>
    <i r="2">
      <x v="30"/>
    </i>
    <i r="1">
      <x v="15"/>
      <x v="19"/>
    </i>
    <i r="1">
      <x v="16"/>
      <x v="36"/>
    </i>
    <i r="1">
      <x v="17"/>
      <x v="11"/>
    </i>
    <i r="1">
      <x v="18"/>
      <x v="40"/>
    </i>
    <i r="2">
      <x v="41"/>
    </i>
    <i t="blank">
      <x v="14"/>
    </i>
    <i>
      <x v="15"/>
    </i>
    <i r="1">
      <x/>
      <x v="35"/>
    </i>
    <i r="1">
      <x v="1"/>
      <x/>
    </i>
    <i r="1">
      <x v="2"/>
      <x v="28"/>
    </i>
    <i r="1">
      <x v="3"/>
      <x v="1"/>
    </i>
    <i r="1">
      <x v="4"/>
      <x v="25"/>
    </i>
    <i r="2">
      <x v="33"/>
    </i>
    <i r="1">
      <x v="6"/>
      <x v="2"/>
    </i>
    <i r="1">
      <x v="7"/>
      <x v="38"/>
    </i>
    <i r="1">
      <x v="8"/>
      <x v="23"/>
    </i>
    <i r="1">
      <x v="9"/>
      <x v="24"/>
    </i>
    <i r="1">
      <x v="10"/>
      <x v="39"/>
    </i>
    <i r="1">
      <x v="11"/>
      <x v="20"/>
    </i>
    <i r="2">
      <x v="31"/>
    </i>
    <i r="1">
      <x v="13"/>
      <x v="41"/>
    </i>
    <i r="1">
      <x v="14"/>
      <x v="16"/>
    </i>
    <i r="2">
      <x v="30"/>
    </i>
    <i r="1">
      <x v="16"/>
      <x v="18"/>
    </i>
    <i r="2">
      <x v="19"/>
    </i>
    <i r="1">
      <x v="18"/>
      <x v="10"/>
    </i>
    <i r="2">
      <x v="11"/>
    </i>
    <i r="2">
      <x v="13"/>
    </i>
    <i r="2">
      <x v="34"/>
    </i>
    <i t="blank">
      <x v="15"/>
    </i>
    <i>
      <x v="16"/>
    </i>
    <i r="1">
      <x/>
      <x v="9"/>
    </i>
    <i r="1">
      <x v="1"/>
      <x v="25"/>
    </i>
    <i r="1">
      <x v="2"/>
      <x v="35"/>
    </i>
    <i r="1">
      <x v="3"/>
      <x v="33"/>
    </i>
    <i r="1">
      <x v="4"/>
      <x/>
    </i>
    <i r="1">
      <x v="5"/>
      <x v="23"/>
    </i>
    <i r="1">
      <x v="6"/>
      <x v="1"/>
    </i>
    <i r="1">
      <x v="7"/>
      <x v="38"/>
    </i>
    <i r="1">
      <x v="8"/>
      <x v="24"/>
    </i>
    <i r="2">
      <x v="41"/>
    </i>
    <i r="1">
      <x v="10"/>
      <x v="22"/>
    </i>
    <i r="1">
      <x v="11"/>
      <x v="2"/>
    </i>
    <i r="2">
      <x v="28"/>
    </i>
    <i r="2">
      <x v="39"/>
    </i>
    <i r="1">
      <x v="14"/>
      <x v="30"/>
    </i>
    <i r="1">
      <x v="15"/>
      <x v="11"/>
    </i>
    <i r="1">
      <x v="16"/>
      <x v="10"/>
    </i>
    <i r="2">
      <x v="14"/>
    </i>
    <i r="2">
      <x v="21"/>
    </i>
    <i r="2">
      <x v="31"/>
    </i>
    <i t="blank">
      <x v="16"/>
    </i>
    <i>
      <x v="17"/>
    </i>
    <i r="1">
      <x/>
      <x v="25"/>
    </i>
    <i r="1">
      <x v="1"/>
      <x v="35"/>
    </i>
    <i r="1">
      <x v="2"/>
      <x v="33"/>
    </i>
    <i r="1">
      <x v="3"/>
      <x/>
    </i>
    <i r="1">
      <x v="4"/>
      <x v="23"/>
    </i>
    <i r="1">
      <x v="5"/>
      <x v="24"/>
    </i>
    <i r="1">
      <x v="6"/>
      <x v="1"/>
    </i>
    <i r="1">
      <x v="7"/>
      <x v="9"/>
    </i>
    <i r="1">
      <x v="8"/>
      <x v="3"/>
    </i>
    <i r="1">
      <x v="9"/>
      <x v="22"/>
    </i>
    <i r="2">
      <x v="28"/>
    </i>
    <i r="1">
      <x v="11"/>
      <x v="31"/>
    </i>
    <i r="2">
      <x v="39"/>
    </i>
    <i r="1">
      <x v="13"/>
      <x v="2"/>
    </i>
    <i r="2">
      <x v="30"/>
    </i>
    <i r="2">
      <x v="41"/>
    </i>
    <i r="1">
      <x v="16"/>
      <x v="38"/>
    </i>
    <i r="1">
      <x v="17"/>
      <x v="18"/>
    </i>
    <i r="2">
      <x v="40"/>
    </i>
    <i r="1">
      <x v="19"/>
      <x v="8"/>
    </i>
    <i r="2">
      <x v="10"/>
    </i>
    <i r="2">
      <x v="11"/>
    </i>
    <i r="2">
      <x v="15"/>
    </i>
    <i r="2">
      <x v="19"/>
    </i>
    <i r="2">
      <x v="21"/>
    </i>
    <i r="2">
      <x v="37"/>
    </i>
    <i t="blank">
      <x v="17"/>
    </i>
    <i>
      <x v="18"/>
    </i>
    <i r="1">
      <x/>
      <x/>
    </i>
    <i r="1">
      <x v="1"/>
      <x v="1"/>
    </i>
    <i r="2">
      <x v="25"/>
    </i>
    <i r="1">
      <x v="3"/>
      <x v="35"/>
    </i>
    <i r="1">
      <x v="4"/>
      <x v="23"/>
    </i>
    <i r="1">
      <x v="5"/>
      <x v="33"/>
    </i>
    <i r="1">
      <x v="6"/>
      <x v="38"/>
    </i>
    <i r="1">
      <x v="7"/>
      <x v="2"/>
    </i>
    <i r="1">
      <x v="8"/>
      <x v="41"/>
    </i>
    <i r="1">
      <x v="9"/>
      <x v="24"/>
    </i>
    <i r="1">
      <x v="10"/>
      <x v="9"/>
    </i>
    <i r="2">
      <x v="10"/>
    </i>
    <i r="2">
      <x v="14"/>
    </i>
    <i r="2">
      <x v="22"/>
    </i>
    <i r="2">
      <x v="30"/>
    </i>
    <i r="1">
      <x v="15"/>
      <x v="39"/>
    </i>
    <i r="2">
      <x v="40"/>
    </i>
    <i r="1">
      <x v="17"/>
      <x v="8"/>
    </i>
    <i r="2">
      <x v="43"/>
    </i>
    <i r="1">
      <x v="19"/>
      <x v="5"/>
    </i>
    <i r="2">
      <x v="7"/>
    </i>
    <i r="2">
      <x v="11"/>
    </i>
    <i r="2">
      <x v="16"/>
    </i>
    <i r="2">
      <x v="18"/>
    </i>
    <i r="2">
      <x v="20"/>
    </i>
    <i r="2">
      <x v="28"/>
    </i>
    <i r="2">
      <x v="31"/>
    </i>
    <i t="blank">
      <x v="18"/>
    </i>
    <i>
      <x v="19"/>
    </i>
    <i r="1">
      <x/>
      <x v="35"/>
    </i>
    <i r="1">
      <x v="1"/>
      <x v="25"/>
    </i>
    <i r="1">
      <x v="2"/>
      <x/>
    </i>
    <i r="1">
      <x v="3"/>
      <x v="33"/>
    </i>
    <i r="1">
      <x v="4"/>
      <x v="23"/>
    </i>
    <i r="1">
      <x v="5"/>
      <x v="1"/>
    </i>
    <i r="1">
      <x v="6"/>
      <x v="38"/>
    </i>
    <i r="1">
      <x v="7"/>
      <x v="2"/>
    </i>
    <i r="1">
      <x v="8"/>
      <x v="39"/>
    </i>
    <i r="2">
      <x v="41"/>
    </i>
    <i r="1">
      <x v="10"/>
      <x v="19"/>
    </i>
    <i r="1">
      <x v="11"/>
      <x v="28"/>
    </i>
    <i r="1">
      <x v="12"/>
      <x v="13"/>
    </i>
    <i r="2">
      <x v="42"/>
    </i>
    <i r="1">
      <x v="14"/>
      <x v="21"/>
    </i>
    <i r="1">
      <x v="15"/>
      <x v="4"/>
    </i>
    <i r="2">
      <x v="16"/>
    </i>
    <i r="2">
      <x v="17"/>
    </i>
    <i r="2">
      <x v="24"/>
    </i>
    <i r="2">
      <x v="29"/>
    </i>
    <i r="2">
      <x v="30"/>
    </i>
    <i r="2">
      <x v="31"/>
    </i>
    <i r="2">
      <x v="43"/>
    </i>
    <i t="blank">
      <x v="19"/>
    </i>
    <i>
      <x v="20"/>
    </i>
    <i r="1">
      <x/>
      <x v="35"/>
    </i>
    <i r="1">
      <x v="1"/>
      <x v="33"/>
    </i>
    <i r="1">
      <x v="2"/>
      <x v="28"/>
    </i>
    <i r="1">
      <x v="3"/>
      <x/>
    </i>
    <i r="1">
      <x v="4"/>
      <x v="25"/>
    </i>
    <i r="1">
      <x v="5"/>
      <x v="2"/>
    </i>
    <i r="1">
      <x v="6"/>
      <x v="1"/>
    </i>
    <i r="1">
      <x v="7"/>
      <x v="24"/>
    </i>
    <i r="1">
      <x v="8"/>
      <x v="23"/>
    </i>
    <i r="1">
      <x v="9"/>
      <x v="38"/>
    </i>
    <i r="2">
      <x v="39"/>
    </i>
    <i r="1">
      <x v="11"/>
      <x v="31"/>
    </i>
    <i r="1">
      <x v="12"/>
      <x v="22"/>
    </i>
    <i r="2">
      <x v="41"/>
    </i>
    <i r="1">
      <x v="14"/>
      <x v="10"/>
    </i>
    <i r="1">
      <x v="15"/>
      <x v="36"/>
    </i>
    <i r="1">
      <x v="16"/>
      <x v="11"/>
    </i>
    <i r="2">
      <x v="19"/>
    </i>
    <i r="2">
      <x v="20"/>
    </i>
    <i r="1">
      <x v="19"/>
      <x v="21"/>
    </i>
    <i r="2">
      <x v="30"/>
    </i>
    <i t="blank">
      <x v="20"/>
    </i>
    <i>
      <x v="21"/>
    </i>
    <i r="1">
      <x/>
      <x v="35"/>
    </i>
    <i r="1">
      <x v="1"/>
      <x v="38"/>
    </i>
    <i r="1">
      <x v="2"/>
      <x v="1"/>
    </i>
    <i r="1">
      <x v="3"/>
      <x v="33"/>
    </i>
    <i r="1">
      <x v="4"/>
      <x/>
    </i>
    <i r="1">
      <x v="5"/>
      <x v="25"/>
    </i>
    <i r="1">
      <x v="6"/>
      <x v="2"/>
    </i>
    <i r="1">
      <x v="7"/>
      <x v="39"/>
    </i>
    <i r="1">
      <x v="8"/>
      <x v="28"/>
    </i>
    <i r="1">
      <x v="9"/>
      <x v="23"/>
    </i>
    <i r="2">
      <x v="24"/>
    </i>
    <i r="2">
      <x v="30"/>
    </i>
    <i r="2">
      <x v="31"/>
    </i>
    <i r="1">
      <x v="13"/>
      <x v="10"/>
    </i>
    <i r="1">
      <x v="14"/>
      <x v="11"/>
    </i>
    <i r="2">
      <x v="41"/>
    </i>
    <i r="1">
      <x v="16"/>
      <x v="19"/>
    </i>
    <i r="2">
      <x v="20"/>
    </i>
    <i r="2">
      <x v="22"/>
    </i>
    <i r="1">
      <x v="19"/>
      <x v="43"/>
    </i>
    <i t="blank">
      <x v="21"/>
    </i>
    <i>
      <x v="22"/>
    </i>
    <i r="1">
      <x/>
      <x v="1"/>
    </i>
    <i r="1">
      <x v="1"/>
      <x v="33"/>
    </i>
    <i r="1">
      <x v="2"/>
      <x/>
    </i>
    <i r="1">
      <x v="3"/>
      <x v="35"/>
    </i>
    <i r="1">
      <x v="4"/>
      <x v="25"/>
    </i>
    <i r="1">
      <x v="5"/>
      <x v="23"/>
    </i>
    <i r="1">
      <x v="6"/>
      <x v="39"/>
    </i>
    <i r="1">
      <x v="7"/>
      <x v="6"/>
    </i>
    <i r="1">
      <x v="8"/>
      <x v="14"/>
    </i>
    <i r="1">
      <x v="9"/>
      <x v="2"/>
    </i>
    <i r="1">
      <x v="10"/>
      <x v="24"/>
    </i>
    <i r="2">
      <x v="38"/>
    </i>
    <i r="1">
      <x v="12"/>
      <x v="22"/>
    </i>
    <i r="2">
      <x v="40"/>
    </i>
    <i r="1">
      <x v="14"/>
      <x v="10"/>
    </i>
    <i r="1">
      <x v="15"/>
      <x v="41"/>
    </i>
    <i r="1">
      <x v="16"/>
      <x v="9"/>
    </i>
    <i r="2">
      <x v="31"/>
    </i>
    <i r="2">
      <x v="37"/>
    </i>
    <i r="2">
      <x v="42"/>
    </i>
    <i t="blank">
      <x v="22"/>
    </i>
    <i>
      <x v="23"/>
    </i>
    <i r="1">
      <x/>
      <x v="35"/>
    </i>
    <i r="1">
      <x v="1"/>
      <x/>
    </i>
    <i r="1">
      <x v="2"/>
      <x v="33"/>
    </i>
    <i r="1">
      <x v="3"/>
      <x v="25"/>
    </i>
    <i r="1">
      <x v="4"/>
      <x v="1"/>
    </i>
    <i r="1">
      <x v="5"/>
      <x v="28"/>
    </i>
    <i r="1">
      <x v="6"/>
      <x v="2"/>
    </i>
    <i r="1">
      <x v="7"/>
      <x v="38"/>
    </i>
    <i r="1">
      <x v="8"/>
      <x v="23"/>
    </i>
    <i r="1">
      <x v="9"/>
      <x v="24"/>
    </i>
    <i r="1">
      <x v="10"/>
      <x v="41"/>
    </i>
    <i r="1">
      <x v="11"/>
      <x v="39"/>
    </i>
    <i r="1">
      <x v="12"/>
      <x v="31"/>
    </i>
    <i r="1">
      <x v="13"/>
      <x v="22"/>
    </i>
    <i r="2">
      <x v="30"/>
    </i>
    <i r="1">
      <x v="15"/>
      <x v="36"/>
    </i>
    <i r="1">
      <x v="16"/>
      <x v="27"/>
    </i>
    <i r="1">
      <x v="17"/>
      <x v="10"/>
    </i>
    <i r="1">
      <x v="18"/>
      <x v="21"/>
    </i>
    <i r="2">
      <x v="40"/>
    </i>
    <i t="blank">
      <x v="23"/>
    </i>
    <i>
      <x v="24"/>
    </i>
    <i r="1">
      <x/>
      <x v="32"/>
    </i>
    <i r="1">
      <x v="1"/>
      <x v="33"/>
    </i>
    <i r="1">
      <x v="2"/>
      <x/>
    </i>
    <i r="1">
      <x v="3"/>
      <x v="25"/>
    </i>
    <i r="1">
      <x v="4"/>
      <x v="23"/>
    </i>
    <i r="1">
      <x v="5"/>
      <x v="35"/>
    </i>
    <i r="1">
      <x v="6"/>
      <x v="1"/>
    </i>
    <i r="1">
      <x v="7"/>
      <x v="28"/>
    </i>
    <i r="1">
      <x v="8"/>
      <x v="2"/>
    </i>
    <i r="1">
      <x v="9"/>
      <x v="27"/>
    </i>
    <i r="1">
      <x v="10"/>
      <x v="38"/>
    </i>
    <i r="1">
      <x v="11"/>
      <x v="31"/>
    </i>
    <i r="1">
      <x v="12"/>
      <x v="24"/>
    </i>
    <i r="2">
      <x v="41"/>
    </i>
    <i r="1">
      <x v="14"/>
      <x v="39"/>
    </i>
    <i r="1">
      <x v="15"/>
      <x v="37"/>
    </i>
    <i r="1">
      <x v="16"/>
      <x v="34"/>
    </i>
    <i r="1">
      <x v="17"/>
      <x v="36"/>
    </i>
    <i r="1">
      <x v="18"/>
      <x v="22"/>
    </i>
    <i r="2">
      <x v="26"/>
    </i>
    <i t="blank">
      <x v="24"/>
    </i>
    <i>
      <x v="25"/>
    </i>
    <i r="1">
      <x/>
      <x v="35"/>
    </i>
    <i r="1">
      <x v="1"/>
      <x v="23"/>
    </i>
    <i r="1">
      <x v="2"/>
      <x/>
    </i>
    <i r="1">
      <x v="3"/>
      <x v="1"/>
    </i>
    <i r="2">
      <x v="33"/>
    </i>
    <i r="1">
      <x v="5"/>
      <x v="25"/>
    </i>
    <i r="1">
      <x v="6"/>
      <x v="2"/>
    </i>
    <i r="1">
      <x v="7"/>
      <x v="24"/>
    </i>
    <i r="1">
      <x v="8"/>
      <x v="22"/>
    </i>
    <i r="1">
      <x v="9"/>
      <x v="38"/>
    </i>
    <i r="2">
      <x v="41"/>
    </i>
    <i r="1">
      <x v="11"/>
      <x v="3"/>
    </i>
    <i r="2">
      <x v="26"/>
    </i>
    <i r="1">
      <x v="13"/>
      <x v="14"/>
    </i>
    <i r="1">
      <x v="14"/>
      <x v="36"/>
    </i>
    <i r="1">
      <x v="15"/>
      <x v="30"/>
    </i>
    <i r="2">
      <x v="32"/>
    </i>
    <i r="1">
      <x v="17"/>
      <x v="5"/>
    </i>
    <i r="2">
      <x v="6"/>
    </i>
    <i r="2">
      <x v="31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97">
      <pivotArea field="2" type="button" dataOnly="0" labelOnly="1" outline="0" axis="axisRow" fieldPosition="0"/>
    </format>
    <format dxfId="396">
      <pivotArea outline="0" fieldPosition="0">
        <references count="1">
          <reference field="4294967294" count="1">
            <x v="0"/>
          </reference>
        </references>
      </pivotArea>
    </format>
    <format dxfId="395">
      <pivotArea outline="0" fieldPosition="0">
        <references count="1">
          <reference field="4294967294" count="1">
            <x v="1"/>
          </reference>
        </references>
      </pivotArea>
    </format>
    <format dxfId="394">
      <pivotArea outline="0" fieldPosition="0">
        <references count="1">
          <reference field="4294967294" count="1">
            <x v="2"/>
          </reference>
        </references>
      </pivotArea>
    </format>
    <format dxfId="393">
      <pivotArea outline="0" fieldPosition="0">
        <references count="1">
          <reference field="4294967294" count="1">
            <x v="3"/>
          </reference>
        </references>
      </pivotArea>
    </format>
    <format dxfId="392">
      <pivotArea outline="0" fieldPosition="0">
        <references count="1">
          <reference field="4294967294" count="1">
            <x v="4"/>
          </reference>
        </references>
      </pivotArea>
    </format>
    <format dxfId="391">
      <pivotArea outline="0" fieldPosition="0">
        <references count="1">
          <reference field="4294967294" count="1">
            <x v="5"/>
          </reference>
        </references>
      </pivotArea>
    </format>
    <format dxfId="390">
      <pivotArea outline="0" fieldPosition="0">
        <references count="1">
          <reference field="4294967294" count="1">
            <x v="6"/>
          </reference>
        </references>
      </pivotArea>
    </format>
    <format dxfId="389">
      <pivotArea field="2" type="button" dataOnly="0" labelOnly="1" outline="0" axis="axisRow" fieldPosition="0"/>
    </format>
    <format dxfId="3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7">
      <pivotArea field="2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5">
      <pivotArea field="2" type="button" dataOnly="0" labelOnly="1" outline="0" axis="axisRow" fieldPosition="0"/>
    </format>
    <format dxfId="3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5B4F06-8B70-4B98-8BAF-3DAC19804F74}" name="pvt_S" cacheId="215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09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26">
        <item x="12"/>
        <item x="1"/>
        <item x="22"/>
        <item x="23"/>
        <item x="20"/>
        <item x="21"/>
        <item x="14"/>
        <item x="15"/>
        <item x="4"/>
        <item x="5"/>
        <item x="7"/>
        <item x="8"/>
        <item x="2"/>
        <item x="9"/>
        <item x="0"/>
        <item x="3"/>
        <item x="13"/>
        <item x="11"/>
        <item x="25"/>
        <item x="24"/>
        <item x="6"/>
        <item x="16"/>
        <item x="18"/>
        <item x="19"/>
        <item x="17"/>
        <item x="10"/>
      </items>
    </pivotField>
    <pivotField axis="axisRow" showAll="0" insertBlankRow="1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>
      <items count="68">
        <item x="54"/>
        <item x="9"/>
        <item x="13"/>
        <item x="7"/>
        <item x="44"/>
        <item x="43"/>
        <item x="66"/>
        <item x="61"/>
        <item x="60"/>
        <item x="46"/>
        <item x="28"/>
        <item x="11"/>
        <item x="16"/>
        <item x="24"/>
        <item x="26"/>
        <item x="59"/>
        <item x="30"/>
        <item x="47"/>
        <item x="32"/>
        <item x="25"/>
        <item x="53"/>
        <item x="55"/>
        <item x="56"/>
        <item x="37"/>
        <item x="31"/>
        <item x="40"/>
        <item x="67"/>
        <item x="41"/>
        <item x="18"/>
        <item x="14"/>
        <item x="5"/>
        <item x="27"/>
        <item x="50"/>
        <item x="48"/>
        <item x="17"/>
        <item x="49"/>
        <item x="29"/>
        <item x="42"/>
        <item x="8"/>
        <item x="39"/>
        <item x="64"/>
        <item x="20"/>
        <item x="15"/>
        <item x="1"/>
        <item x="45"/>
        <item x="52"/>
        <item x="19"/>
        <item x="33"/>
        <item x="63"/>
        <item x="34"/>
        <item x="3"/>
        <item x="35"/>
        <item x="51"/>
        <item x="10"/>
        <item x="22"/>
        <item x="36"/>
        <item x="38"/>
        <item x="23"/>
        <item x="2"/>
        <item x="0"/>
        <item x="65"/>
        <item x="21"/>
        <item x="6"/>
        <item x="4"/>
        <item x="62"/>
        <item x="12"/>
        <item x="57"/>
        <item x="58"/>
      </items>
    </pivotField>
    <pivotField showAll="0" defaultSubtotal="0">
      <items count="68">
        <item x="48"/>
        <item x="51"/>
        <item x="14"/>
        <item x="57"/>
        <item x="63"/>
        <item x="28"/>
        <item x="25"/>
        <item x="26"/>
        <item x="35"/>
        <item x="66"/>
        <item x="22"/>
        <item x="17"/>
        <item x="55"/>
        <item x="54"/>
        <item x="50"/>
        <item x="18"/>
        <item x="24"/>
        <item x="21"/>
        <item x="16"/>
        <item x="27"/>
        <item x="36"/>
        <item x="6"/>
        <item x="30"/>
        <item x="32"/>
        <item x="44"/>
        <item x="13"/>
        <item x="64"/>
        <item x="52"/>
        <item x="61"/>
        <item x="37"/>
        <item x="53"/>
        <item x="5"/>
        <item x="12"/>
        <item x="42"/>
        <item x="65"/>
        <item x="41"/>
        <item x="10"/>
        <item x="34"/>
        <item x="59"/>
        <item x="3"/>
        <item x="23"/>
        <item x="67"/>
        <item x="56"/>
        <item x="31"/>
        <item x="58"/>
        <item x="8"/>
        <item x="1"/>
        <item x="43"/>
        <item x="45"/>
        <item x="39"/>
        <item x="11"/>
        <item x="46"/>
        <item x="19"/>
        <item x="9"/>
        <item x="47"/>
        <item x="29"/>
        <item x="49"/>
        <item x="38"/>
        <item x="60"/>
        <item x="0"/>
        <item x="20"/>
        <item x="15"/>
        <item x="40"/>
        <item x="7"/>
        <item x="2"/>
        <item x="33"/>
        <item x="4"/>
        <item x="62"/>
      </items>
    </pivotField>
    <pivotField axis="axisRow" showAll="0" defaultSubtotal="0">
      <items count="68">
        <item x="54"/>
        <item x="9"/>
        <item x="13"/>
        <item x="7"/>
        <item x="44"/>
        <item x="43"/>
        <item x="66"/>
        <item x="61"/>
        <item x="60"/>
        <item x="46"/>
        <item x="28"/>
        <item x="11"/>
        <item x="16"/>
        <item x="24"/>
        <item x="26"/>
        <item x="59"/>
        <item x="30"/>
        <item x="47"/>
        <item x="32"/>
        <item x="25"/>
        <item x="53"/>
        <item x="55"/>
        <item x="56"/>
        <item x="37"/>
        <item x="31"/>
        <item x="40"/>
        <item x="67"/>
        <item x="41"/>
        <item x="18"/>
        <item x="14"/>
        <item x="5"/>
        <item x="27"/>
        <item x="50"/>
        <item x="48"/>
        <item x="17"/>
        <item x="49"/>
        <item x="29"/>
        <item x="42"/>
        <item x="8"/>
        <item x="39"/>
        <item x="64"/>
        <item x="20"/>
        <item x="15"/>
        <item x="1"/>
        <item x="45"/>
        <item x="52"/>
        <item x="19"/>
        <item x="33"/>
        <item x="63"/>
        <item x="34"/>
        <item x="3"/>
        <item x="35"/>
        <item x="51"/>
        <item x="10"/>
        <item x="22"/>
        <item x="36"/>
        <item x="38"/>
        <item x="23"/>
        <item x="2"/>
        <item x="0"/>
        <item x="65"/>
        <item x="21"/>
        <item x="6"/>
        <item x="4"/>
        <item x="62"/>
        <item x="12"/>
        <item x="57"/>
        <item x="5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5">
        <item x="141"/>
        <item x="140"/>
        <item x="139"/>
        <item x="138"/>
        <item x="136"/>
        <item x="133"/>
        <item x="126"/>
        <item x="125"/>
        <item x="124"/>
        <item x="123"/>
        <item x="122"/>
        <item x="121"/>
        <item x="135"/>
        <item x="120"/>
        <item x="119"/>
        <item x="118"/>
        <item x="132"/>
        <item x="134"/>
        <item x="117"/>
        <item x="109"/>
        <item x="108"/>
        <item x="115"/>
        <item x="131"/>
        <item x="107"/>
        <item x="114"/>
        <item x="116"/>
        <item x="144"/>
        <item x="106"/>
        <item x="105"/>
        <item x="92"/>
        <item x="104"/>
        <item x="86"/>
        <item x="113"/>
        <item x="112"/>
        <item x="85"/>
        <item x="84"/>
        <item x="83"/>
        <item x="103"/>
        <item x="130"/>
        <item x="82"/>
        <item x="100"/>
        <item x="77"/>
        <item x="76"/>
        <item x="75"/>
        <item x="74"/>
        <item x="56"/>
        <item x="81"/>
        <item x="55"/>
        <item x="80"/>
        <item x="54"/>
        <item x="67"/>
        <item x="53"/>
        <item x="102"/>
        <item x="52"/>
        <item x="91"/>
        <item x="51"/>
        <item x="73"/>
        <item x="50"/>
        <item x="49"/>
        <item x="72"/>
        <item x="48"/>
        <item x="66"/>
        <item x="111"/>
        <item x="47"/>
        <item x="65"/>
        <item x="90"/>
        <item x="142"/>
        <item x="64"/>
        <item x="71"/>
        <item x="46"/>
        <item x="129"/>
        <item x="99"/>
        <item x="45"/>
        <item x="63"/>
        <item x="44"/>
        <item x="79"/>
        <item x="128"/>
        <item x="62"/>
        <item x="61"/>
        <item x="98"/>
        <item x="101"/>
        <item x="97"/>
        <item x="89"/>
        <item x="88"/>
        <item x="43"/>
        <item x="60"/>
        <item x="59"/>
        <item x="70"/>
        <item x="110"/>
        <item x="42"/>
        <item x="143"/>
        <item x="41"/>
        <item x="96"/>
        <item x="127"/>
        <item x="87"/>
        <item x="95"/>
        <item x="40"/>
        <item x="78"/>
        <item x="69"/>
        <item x="38"/>
        <item x="37"/>
        <item x="36"/>
        <item x="35"/>
        <item x="58"/>
        <item x="137"/>
        <item x="34"/>
        <item x="33"/>
        <item x="32"/>
        <item x="31"/>
        <item x="30"/>
        <item x="68"/>
        <item x="94"/>
        <item x="39"/>
        <item x="29"/>
        <item x="57"/>
        <item x="28"/>
        <item x="27"/>
        <item x="26"/>
        <item x="25"/>
        <item x="93"/>
        <item x="24"/>
        <item x="23"/>
        <item x="22"/>
        <item x="21"/>
        <item x="19"/>
        <item x="18"/>
        <item x="17"/>
        <item x="20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12">
        <item x="190"/>
        <item x="165"/>
        <item x="102"/>
        <item x="152"/>
        <item x="101"/>
        <item x="18"/>
        <item x="49"/>
        <item x="71"/>
        <item x="60"/>
        <item x="48"/>
        <item x="164"/>
        <item x="131"/>
        <item x="36"/>
        <item x="17"/>
        <item x="35"/>
        <item x="34"/>
        <item x="81"/>
        <item x="16"/>
        <item x="47"/>
        <item x="109"/>
        <item x="33"/>
        <item x="70"/>
        <item x="15"/>
        <item x="130"/>
        <item x="151"/>
        <item x="14"/>
        <item x="141"/>
        <item x="46"/>
        <item x="100"/>
        <item x="80"/>
        <item x="32"/>
        <item x="13"/>
        <item x="59"/>
        <item x="45"/>
        <item x="31"/>
        <item x="108"/>
        <item x="58"/>
        <item x="44"/>
        <item x="30"/>
        <item x="12"/>
        <item x="189"/>
        <item x="29"/>
        <item x="11"/>
        <item x="69"/>
        <item x="10"/>
        <item x="68"/>
        <item x="150"/>
        <item x="172"/>
        <item x="140"/>
        <item x="129"/>
        <item x="57"/>
        <item x="79"/>
        <item x="128"/>
        <item x="149"/>
        <item x="56"/>
        <item x="121"/>
        <item x="43"/>
        <item x="28"/>
        <item x="9"/>
        <item x="163"/>
        <item x="67"/>
        <item x="94"/>
        <item x="8"/>
        <item x="7"/>
        <item x="78"/>
        <item x="42"/>
        <item x="99"/>
        <item x="27"/>
        <item x="6"/>
        <item x="41"/>
        <item x="127"/>
        <item x="66"/>
        <item x="139"/>
        <item x="171"/>
        <item x="65"/>
        <item x="115"/>
        <item x="55"/>
        <item x="77"/>
        <item x="93"/>
        <item x="114"/>
        <item x="136"/>
        <item x="64"/>
        <item x="5"/>
        <item x="126"/>
        <item x="98"/>
        <item x="4"/>
        <item x="188"/>
        <item x="125"/>
        <item x="198"/>
        <item x="26"/>
        <item x="162"/>
        <item x="148"/>
        <item x="170"/>
        <item x="209"/>
        <item x="183"/>
        <item x="120"/>
        <item x="76"/>
        <item x="107"/>
        <item x="25"/>
        <item x="138"/>
        <item x="92"/>
        <item x="124"/>
        <item x="208"/>
        <item x="24"/>
        <item x="91"/>
        <item x="147"/>
        <item x="113"/>
        <item x="75"/>
        <item x="119"/>
        <item x="54"/>
        <item x="23"/>
        <item x="90"/>
        <item x="53"/>
        <item x="207"/>
        <item x="89"/>
        <item x="169"/>
        <item x="177"/>
        <item x="197"/>
        <item x="146"/>
        <item x="118"/>
        <item x="182"/>
        <item x="40"/>
        <item x="135"/>
        <item x="74"/>
        <item x="194"/>
        <item x="161"/>
        <item x="201"/>
        <item x="88"/>
        <item x="145"/>
        <item x="112"/>
        <item x="39"/>
        <item x="63"/>
        <item x="160"/>
        <item x="206"/>
        <item x="73"/>
        <item x="211"/>
        <item x="117"/>
        <item x="156"/>
        <item x="72"/>
        <item x="205"/>
        <item x="22"/>
        <item x="87"/>
        <item x="3"/>
        <item x="134"/>
        <item x="106"/>
        <item x="200"/>
        <item x="86"/>
        <item x="105"/>
        <item x="181"/>
        <item x="38"/>
        <item x="196"/>
        <item x="85"/>
        <item x="2"/>
        <item x="176"/>
        <item x="204"/>
        <item x="21"/>
        <item x="97"/>
        <item x="155"/>
        <item x="137"/>
        <item x="180"/>
        <item x="123"/>
        <item x="193"/>
        <item x="187"/>
        <item x="52"/>
        <item x="168"/>
        <item x="203"/>
        <item x="175"/>
        <item x="84"/>
        <item x="186"/>
        <item x="144"/>
        <item x="51"/>
        <item x="167"/>
        <item x="83"/>
        <item x="62"/>
        <item x="154"/>
        <item x="133"/>
        <item x="159"/>
        <item x="1"/>
        <item x="166"/>
        <item x="174"/>
        <item x="210"/>
        <item x="20"/>
        <item x="153"/>
        <item x="179"/>
        <item x="173"/>
        <item x="195"/>
        <item x="111"/>
        <item x="178"/>
        <item x="143"/>
        <item x="82"/>
        <item x="158"/>
        <item x="37"/>
        <item x="104"/>
        <item x="50"/>
        <item x="132"/>
        <item x="116"/>
        <item x="0"/>
        <item x="61"/>
        <item x="96"/>
        <item x="103"/>
        <item x="192"/>
        <item x="19"/>
        <item x="185"/>
        <item x="191"/>
        <item x="110"/>
        <item x="122"/>
        <item x="199"/>
        <item x="184"/>
        <item x="95"/>
        <item x="142"/>
        <item x="202"/>
        <item x="157"/>
      </items>
    </pivotField>
    <pivotField dataField="1" showAll="0" defaultSubtotal="0">
      <items count="121">
        <item x="114"/>
        <item x="113"/>
        <item x="111"/>
        <item x="104"/>
        <item x="88"/>
        <item x="49"/>
        <item x="102"/>
        <item x="94"/>
        <item x="85"/>
        <item x="96"/>
        <item x="26"/>
        <item x="73"/>
        <item x="79"/>
        <item x="80"/>
        <item x="107"/>
        <item x="63"/>
        <item x="48"/>
        <item x="32"/>
        <item x="112"/>
        <item x="55"/>
        <item x="31"/>
        <item x="64"/>
        <item x="51"/>
        <item x="77"/>
        <item x="62"/>
        <item x="33"/>
        <item x="52"/>
        <item x="78"/>
        <item x="89"/>
        <item x="72"/>
        <item x="87"/>
        <item x="86"/>
        <item x="118"/>
        <item x="84"/>
        <item x="47"/>
        <item x="95"/>
        <item x="103"/>
        <item x="75"/>
        <item x="65"/>
        <item x="50"/>
        <item x="70"/>
        <item x="36"/>
        <item x="76"/>
        <item x="43"/>
        <item x="106"/>
        <item x="71"/>
        <item x="45"/>
        <item x="93"/>
        <item x="59"/>
        <item x="105"/>
        <item x="92"/>
        <item x="74"/>
        <item x="60"/>
        <item x="83"/>
        <item x="30"/>
        <item x="120"/>
        <item x="61"/>
        <item x="109"/>
        <item x="57"/>
        <item x="110"/>
        <item x="117"/>
        <item x="101"/>
        <item x="28"/>
        <item x="44"/>
        <item x="46"/>
        <item x="116"/>
        <item x="38"/>
        <item x="82"/>
        <item x="91"/>
        <item x="15"/>
        <item x="58"/>
        <item x="40"/>
        <item x="34"/>
        <item x="100"/>
        <item x="35"/>
        <item x="56"/>
        <item x="108"/>
        <item x="41"/>
        <item x="29"/>
        <item x="98"/>
        <item x="69"/>
        <item x="67"/>
        <item x="42"/>
        <item x="99"/>
        <item x="90"/>
        <item x="81"/>
        <item x="9"/>
        <item x="68"/>
        <item x="54"/>
        <item x="37"/>
        <item x="21"/>
        <item x="13"/>
        <item x="119"/>
        <item x="115"/>
        <item x="66"/>
        <item x="19"/>
        <item x="16"/>
        <item x="39"/>
        <item x="24"/>
        <item x="53"/>
        <item x="97"/>
        <item x="27"/>
        <item x="17"/>
        <item x="25"/>
        <item x="11"/>
        <item x="22"/>
        <item x="23"/>
        <item x="18"/>
        <item x="5"/>
        <item x="14"/>
        <item x="7"/>
        <item x="12"/>
        <item x="8"/>
        <item x="20"/>
        <item x="6"/>
        <item x="10"/>
        <item x="4"/>
        <item x="1"/>
        <item x="3"/>
        <item x="2"/>
        <item x="0"/>
      </items>
    </pivotField>
    <pivotField dataField="1" showAll="0" defaultSubtotal="0">
      <items count="300">
        <item x="173"/>
        <item x="158"/>
        <item x="133"/>
        <item x="153"/>
        <item x="232"/>
        <item x="25"/>
        <item x="50"/>
        <item x="103"/>
        <item x="215"/>
        <item x="15"/>
        <item x="31"/>
        <item x="118"/>
        <item x="130"/>
        <item x="270"/>
        <item x="261"/>
        <item x="30"/>
        <item x="241"/>
        <item x="195"/>
        <item x="212"/>
        <item x="9"/>
        <item x="32"/>
        <item x="79"/>
        <item x="182"/>
        <item x="86"/>
        <item x="97"/>
        <item x="13"/>
        <item x="276"/>
        <item x="142"/>
        <item x="87"/>
        <item x="68"/>
        <item x="119"/>
        <item x="222"/>
        <item x="144"/>
        <item x="66"/>
        <item x="16"/>
        <item x="49"/>
        <item x="213"/>
        <item x="260"/>
        <item x="57"/>
        <item x="46"/>
        <item x="35"/>
        <item x="17"/>
        <item x="69"/>
        <item x="196"/>
        <item x="295"/>
        <item x="67"/>
        <item x="102"/>
        <item x="80"/>
        <item x="171"/>
        <item x="160"/>
        <item x="11"/>
        <item x="65"/>
        <item x="52"/>
        <item x="71"/>
        <item x="101"/>
        <item x="84"/>
        <item x="266"/>
        <item x="184"/>
        <item x="258"/>
        <item x="29"/>
        <item x="172"/>
        <item x="147"/>
        <item x="53"/>
        <item x="202"/>
        <item x="127"/>
        <item x="85"/>
        <item x="242"/>
        <item x="291"/>
        <item x="154"/>
        <item x="192"/>
        <item x="92"/>
        <item x="78"/>
        <item x="225"/>
        <item x="27"/>
        <item x="145"/>
        <item x="131"/>
        <item x="117"/>
        <item x="203"/>
        <item x="186"/>
        <item x="148"/>
        <item x="37"/>
        <item x="216"/>
        <item x="18"/>
        <item x="183"/>
        <item x="94"/>
        <item x="70"/>
        <item x="47"/>
        <item x="61"/>
        <item x="132"/>
        <item x="104"/>
        <item x="205"/>
        <item x="170"/>
        <item x="161"/>
        <item x="33"/>
        <item x="224"/>
        <item x="5"/>
        <item x="14"/>
        <item x="240"/>
        <item x="277"/>
        <item x="7"/>
        <item x="34"/>
        <item x="185"/>
        <item x="299"/>
        <item x="116"/>
        <item x="60"/>
        <item x="51"/>
        <item x="91"/>
        <item x="155"/>
        <item x="76"/>
        <item x="113"/>
        <item x="289"/>
        <item x="143"/>
        <item x="168"/>
        <item x="48"/>
        <item x="159"/>
        <item x="12"/>
        <item x="284"/>
        <item x="28"/>
        <item x="8"/>
        <item x="146"/>
        <item x="83"/>
        <item x="179"/>
        <item x="156"/>
        <item x="220"/>
        <item x="42"/>
        <item x="243"/>
        <item x="204"/>
        <item x="296"/>
        <item x="62"/>
        <item x="100"/>
        <item x="169"/>
        <item x="77"/>
        <item x="239"/>
        <item x="99"/>
        <item x="44"/>
        <item x="194"/>
        <item x="120"/>
        <item x="126"/>
        <item x="269"/>
        <item x="181"/>
        <item x="231"/>
        <item x="199"/>
        <item x="63"/>
        <item x="259"/>
        <item x="96"/>
        <item x="279"/>
        <item x="165"/>
        <item x="298"/>
        <item x="214"/>
        <item x="230"/>
        <item x="64"/>
        <item x="6"/>
        <item x="257"/>
        <item x="115"/>
        <item x="58"/>
        <item x="157"/>
        <item x="81"/>
        <item x="237"/>
        <item x="82"/>
        <item x="268"/>
        <item x="290"/>
        <item x="193"/>
        <item x="114"/>
        <item x="180"/>
        <item x="253"/>
        <item x="201"/>
        <item x="36"/>
        <item x="247"/>
        <item x="141"/>
        <item x="167"/>
        <item x="20"/>
        <item x="191"/>
        <item x="89"/>
        <item x="177"/>
        <item x="272"/>
        <item x="128"/>
        <item x="10"/>
        <item x="287"/>
        <item x="229"/>
        <item x="236"/>
        <item x="221"/>
        <item x="138"/>
        <item x="95"/>
        <item x="211"/>
        <item x="288"/>
        <item x="43"/>
        <item x="98"/>
        <item x="297"/>
        <item x="45"/>
        <item x="59"/>
        <item x="250"/>
        <item x="267"/>
        <item x="111"/>
        <item x="246"/>
        <item x="238"/>
        <item x="129"/>
        <item x="278"/>
        <item x="112"/>
        <item x="190"/>
        <item x="166"/>
        <item x="282"/>
        <item x="4"/>
        <item x="106"/>
        <item x="223"/>
        <item x="23"/>
        <item x="189"/>
        <item x="139"/>
        <item x="164"/>
        <item x="39"/>
        <item x="152"/>
        <item x="110"/>
        <item x="283"/>
        <item x="140"/>
        <item x="93"/>
        <item x="252"/>
        <item x="108"/>
        <item x="275"/>
        <item x="244"/>
        <item x="200"/>
        <item x="26"/>
        <item x="209"/>
        <item x="178"/>
        <item x="1"/>
        <item x="125"/>
        <item x="294"/>
        <item x="137"/>
        <item x="40"/>
        <item x="210"/>
        <item x="273"/>
        <item x="286"/>
        <item x="3"/>
        <item x="75"/>
        <item x="24"/>
        <item x="228"/>
        <item x="73"/>
        <item x="41"/>
        <item x="107"/>
        <item x="281"/>
        <item x="274"/>
        <item x="135"/>
        <item x="123"/>
        <item x="90"/>
        <item x="251"/>
        <item x="150"/>
        <item x="198"/>
        <item x="55"/>
        <item x="227"/>
        <item x="245"/>
        <item x="109"/>
        <item x="151"/>
        <item x="124"/>
        <item x="74"/>
        <item x="136"/>
        <item x="21"/>
        <item x="2"/>
        <item x="293"/>
        <item x="265"/>
        <item x="56"/>
        <item x="235"/>
        <item x="217"/>
        <item x="163"/>
        <item x="175"/>
        <item x="176"/>
        <item x="256"/>
        <item x="234"/>
        <item x="188"/>
        <item x="208"/>
        <item x="22"/>
        <item x="264"/>
        <item x="233"/>
        <item x="292"/>
        <item x="219"/>
        <item x="271"/>
        <item x="54"/>
        <item x="280"/>
        <item x="263"/>
        <item x="207"/>
        <item x="218"/>
        <item x="187"/>
        <item x="197"/>
        <item x="134"/>
        <item x="88"/>
        <item x="72"/>
        <item x="149"/>
        <item x="105"/>
        <item x="162"/>
        <item x="38"/>
        <item x="249"/>
        <item x="0"/>
        <item x="262"/>
        <item x="122"/>
        <item x="255"/>
        <item x="121"/>
        <item x="248"/>
        <item x="174"/>
        <item x="206"/>
        <item x="19"/>
        <item x="254"/>
        <item x="285"/>
        <item x="226"/>
      </items>
    </pivotField>
    <pivotField dataField="1" showAll="0" defaultSubtotal="0">
      <items count="93">
        <item x="90"/>
        <item x="79"/>
        <item x="40"/>
        <item x="69"/>
        <item x="54"/>
        <item x="72"/>
        <item x="58"/>
        <item x="80"/>
        <item x="60"/>
        <item x="87"/>
        <item x="42"/>
        <item x="84"/>
        <item x="56"/>
        <item x="81"/>
        <item x="50"/>
        <item x="36"/>
        <item x="66"/>
        <item x="76"/>
        <item x="75"/>
        <item x="64"/>
        <item x="47"/>
        <item x="38"/>
        <item x="59"/>
        <item x="53"/>
        <item x="68"/>
        <item x="73"/>
        <item x="51"/>
        <item x="22"/>
        <item x="46"/>
        <item x="52"/>
        <item x="43"/>
        <item x="74"/>
        <item x="78"/>
        <item x="82"/>
        <item x="24"/>
        <item x="65"/>
        <item x="63"/>
        <item x="70"/>
        <item x="91"/>
        <item x="49"/>
        <item x="57"/>
        <item x="71"/>
        <item x="61"/>
        <item x="48"/>
        <item x="67"/>
        <item x="85"/>
        <item x="77"/>
        <item x="62"/>
        <item x="26"/>
        <item x="92"/>
        <item x="44"/>
        <item x="39"/>
        <item x="45"/>
        <item x="89"/>
        <item x="41"/>
        <item x="88"/>
        <item x="35"/>
        <item x="86"/>
        <item x="37"/>
        <item x="2"/>
        <item x="55"/>
        <item x="33"/>
        <item x="83"/>
        <item x="20"/>
        <item x="4"/>
        <item x="10"/>
        <item x="23"/>
        <item x="21"/>
        <item x="28"/>
        <item x="29"/>
        <item x="34"/>
        <item x="32"/>
        <item x="27"/>
        <item x="30"/>
        <item x="31"/>
        <item x="18"/>
        <item x="25"/>
        <item x="0"/>
        <item x="14"/>
        <item x="12"/>
        <item x="6"/>
        <item x="3"/>
        <item x="19"/>
        <item x="8"/>
        <item x="17"/>
        <item x="7"/>
        <item x="16"/>
        <item x="11"/>
        <item x="5"/>
        <item x="15"/>
        <item x="13"/>
        <item x="9"/>
        <item x="1"/>
      </items>
    </pivotField>
    <pivotField dataField="1" showAll="0" defaultSubtotal="0">
      <items count="255">
        <item x="146"/>
        <item x="93"/>
        <item x="40"/>
        <item x="132"/>
        <item x="145"/>
        <item x="165"/>
        <item x="123"/>
        <item x="101"/>
        <item x="71"/>
        <item x="36"/>
        <item x="85"/>
        <item x="78"/>
        <item x="176"/>
        <item x="107"/>
        <item x="152"/>
        <item x="77"/>
        <item x="114"/>
        <item x="2"/>
        <item x="88"/>
        <item x="22"/>
        <item x="4"/>
        <item x="143"/>
        <item x="60"/>
        <item x="99"/>
        <item x="224"/>
        <item x="117"/>
        <item x="234"/>
        <item x="24"/>
        <item x="178"/>
        <item x="98"/>
        <item x="153"/>
        <item x="113"/>
        <item x="173"/>
        <item x="157"/>
        <item x="195"/>
        <item x="131"/>
        <item x="184"/>
        <item x="55"/>
        <item x="249"/>
        <item x="49"/>
        <item x="26"/>
        <item x="194"/>
        <item x="167"/>
        <item x="211"/>
        <item x="80"/>
        <item x="90"/>
        <item x="248"/>
        <item x="59"/>
        <item x="156"/>
        <item x="171"/>
        <item x="137"/>
        <item x="189"/>
        <item x="97"/>
        <item x="35"/>
        <item x="229"/>
        <item x="122"/>
        <item x="17"/>
        <item x="46"/>
        <item x="68"/>
        <item x="140"/>
        <item x="172"/>
        <item x="38"/>
        <item x="65"/>
        <item x="37"/>
        <item x="187"/>
        <item x="244"/>
        <item x="83"/>
        <item x="52"/>
        <item x="91"/>
        <item x="0"/>
        <item x="13"/>
        <item x="11"/>
        <item x="6"/>
        <item x="58"/>
        <item x="94"/>
        <item x="79"/>
        <item x="151"/>
        <item x="111"/>
        <item x="33"/>
        <item x="50"/>
        <item x="3"/>
        <item x="164"/>
        <item x="252"/>
        <item x="19"/>
        <item x="112"/>
        <item x="45"/>
        <item x="138"/>
        <item x="223"/>
        <item x="203"/>
        <item x="51"/>
        <item x="67"/>
        <item x="23"/>
        <item x="121"/>
        <item x="42"/>
        <item x="70"/>
        <item x="128"/>
        <item x="144"/>
        <item x="179"/>
        <item x="81"/>
        <item x="200"/>
        <item x="21"/>
        <item x="18"/>
        <item x="8"/>
        <item x="28"/>
        <item x="242"/>
        <item x="185"/>
        <item x="126"/>
        <item x="53"/>
        <item x="141"/>
        <item x="73"/>
        <item x="124"/>
        <item x="108"/>
        <item x="177"/>
        <item x="106"/>
        <item x="155"/>
        <item x="16"/>
        <item x="158"/>
        <item x="7"/>
        <item x="29"/>
        <item x="207"/>
        <item x="135"/>
        <item x="233"/>
        <item x="48"/>
        <item x="82"/>
        <item x="66"/>
        <item x="150"/>
        <item x="181"/>
        <item x="102"/>
        <item x="64"/>
        <item x="130"/>
        <item x="175"/>
        <item x="96"/>
        <item x="15"/>
        <item x="34"/>
        <item x="125"/>
        <item x="47"/>
        <item x="95"/>
        <item x="161"/>
        <item x="57"/>
        <item x="241"/>
        <item x="198"/>
        <item x="56"/>
        <item x="32"/>
        <item x="154"/>
        <item x="27"/>
        <item x="10"/>
        <item x="222"/>
        <item x="72"/>
        <item x="62"/>
        <item x="192"/>
        <item x="109"/>
        <item x="115"/>
        <item x="30"/>
        <item x="139"/>
        <item x="5"/>
        <item x="31"/>
        <item x="89"/>
        <item x="239"/>
        <item x="160"/>
        <item x="43"/>
        <item x="170"/>
        <item x="217"/>
        <item x="147"/>
        <item x="120"/>
        <item x="76"/>
        <item x="39"/>
        <item x="14"/>
        <item x="63"/>
        <item x="12"/>
        <item x="61"/>
        <item x="44"/>
        <item x="74"/>
        <item x="168"/>
        <item x="247"/>
        <item x="69"/>
        <item x="218"/>
        <item x="162"/>
        <item x="166"/>
        <item x="105"/>
        <item x="228"/>
        <item x="41"/>
        <item x="180"/>
        <item x="206"/>
        <item x="191"/>
        <item x="119"/>
        <item x="133"/>
        <item x="209"/>
        <item x="183"/>
        <item x="104"/>
        <item x="84"/>
        <item x="221"/>
        <item x="92"/>
        <item x="149"/>
        <item x="163"/>
        <item x="214"/>
        <item x="199"/>
        <item x="136"/>
        <item x="118"/>
        <item x="193"/>
        <item x="75"/>
        <item x="245"/>
        <item x="9"/>
        <item x="227"/>
        <item x="202"/>
        <item x="116"/>
        <item x="253"/>
        <item x="190"/>
        <item x="237"/>
        <item x="220"/>
        <item x="87"/>
        <item x="246"/>
        <item x="134"/>
        <item x="169"/>
        <item x="86"/>
        <item x="1"/>
        <item x="142"/>
        <item x="210"/>
        <item x="216"/>
        <item x="230"/>
        <item x="197"/>
        <item x="204"/>
        <item x="25"/>
        <item x="238"/>
        <item x="129"/>
        <item x="254"/>
        <item x="243"/>
        <item x="100"/>
        <item x="213"/>
        <item x="225"/>
        <item x="208"/>
        <item x="127"/>
        <item x="182"/>
        <item x="54"/>
        <item x="205"/>
        <item x="110"/>
        <item x="232"/>
        <item x="103"/>
        <item x="148"/>
        <item x="215"/>
        <item x="186"/>
        <item x="219"/>
        <item x="236"/>
        <item x="251"/>
        <item x="20"/>
        <item x="159"/>
        <item x="226"/>
        <item x="231"/>
        <item x="188"/>
        <item x="250"/>
        <item x="201"/>
        <item x="240"/>
        <item x="196"/>
        <item x="174"/>
        <item x="212"/>
        <item x="235"/>
      </items>
    </pivotField>
    <pivotField dataField="1" showAll="0" defaultSubtotal="0">
      <items count="3">
        <item x="0"/>
        <item x="1"/>
        <item x="2"/>
      </items>
    </pivotField>
  </pivotFields>
  <rowFields count="3">
    <field x="2"/>
    <field x="6"/>
    <field x="5"/>
  </rowFields>
  <rowItems count="608">
    <i>
      <x/>
    </i>
    <i r="1">
      <x/>
      <x v="59"/>
    </i>
    <i r="1">
      <x v="1"/>
      <x v="43"/>
    </i>
    <i r="1">
      <x v="2"/>
      <x v="58"/>
    </i>
    <i r="1">
      <x v="3"/>
      <x v="50"/>
    </i>
    <i r="1">
      <x v="4"/>
      <x v="63"/>
    </i>
    <i r="1">
      <x v="5"/>
      <x v="30"/>
    </i>
    <i r="1">
      <x v="6"/>
      <x v="62"/>
    </i>
    <i r="1">
      <x v="7"/>
      <x v="3"/>
    </i>
    <i r="1">
      <x v="8"/>
      <x v="38"/>
    </i>
    <i r="1">
      <x v="9"/>
      <x v="1"/>
    </i>
    <i r="1">
      <x v="10"/>
      <x v="53"/>
    </i>
    <i r="1">
      <x v="11"/>
      <x v="11"/>
    </i>
    <i r="1">
      <x v="12"/>
      <x v="65"/>
    </i>
    <i r="1">
      <x v="13"/>
      <x v="2"/>
    </i>
    <i r="1">
      <x v="14"/>
      <x v="29"/>
    </i>
    <i r="1">
      <x v="15"/>
      <x v="42"/>
    </i>
    <i r="1">
      <x v="16"/>
      <x v="12"/>
    </i>
    <i r="1">
      <x v="17"/>
      <x v="34"/>
    </i>
    <i r="1">
      <x v="18"/>
      <x v="28"/>
    </i>
    <i r="1">
      <x v="19"/>
      <x v="46"/>
    </i>
    <i t="blank">
      <x/>
    </i>
    <i>
      <x v="1"/>
    </i>
    <i r="1">
      <x/>
      <x v="59"/>
    </i>
    <i r="1">
      <x v="1"/>
      <x v="43"/>
    </i>
    <i r="1">
      <x v="2"/>
      <x v="50"/>
    </i>
    <i r="1">
      <x v="3"/>
      <x v="58"/>
    </i>
    <i r="1">
      <x v="4"/>
      <x v="62"/>
    </i>
    <i r="1">
      <x v="5"/>
      <x v="63"/>
    </i>
    <i r="1">
      <x v="6"/>
      <x v="42"/>
    </i>
    <i r="1">
      <x v="7"/>
      <x v="53"/>
    </i>
    <i r="1">
      <x v="8"/>
      <x v="30"/>
    </i>
    <i r="1">
      <x v="9"/>
      <x v="38"/>
    </i>
    <i r="1">
      <x v="10"/>
      <x v="34"/>
    </i>
    <i r="1">
      <x v="11"/>
      <x v="2"/>
    </i>
    <i r="1">
      <x v="12"/>
      <x v="12"/>
    </i>
    <i r="1">
      <x v="13"/>
      <x v="11"/>
    </i>
    <i r="1">
      <x v="14"/>
      <x v="65"/>
    </i>
    <i r="1">
      <x v="15"/>
      <x v="41"/>
    </i>
    <i r="1">
      <x v="16"/>
      <x v="61"/>
    </i>
    <i r="1">
      <x v="17"/>
      <x v="46"/>
    </i>
    <i r="2">
      <x v="54"/>
    </i>
    <i r="1">
      <x v="19"/>
      <x v="57"/>
    </i>
    <i t="blank">
      <x v="1"/>
    </i>
    <i>
      <x v="2"/>
    </i>
    <i r="1">
      <x/>
      <x v="59"/>
    </i>
    <i r="1">
      <x v="1"/>
      <x v="43"/>
    </i>
    <i r="1">
      <x v="2"/>
      <x v="50"/>
    </i>
    <i r="1">
      <x v="3"/>
      <x v="58"/>
    </i>
    <i r="1">
      <x v="4"/>
      <x v="30"/>
    </i>
    <i r="1">
      <x v="5"/>
      <x v="63"/>
    </i>
    <i r="1">
      <x v="6"/>
      <x v="13"/>
    </i>
    <i r="1">
      <x v="7"/>
      <x v="53"/>
    </i>
    <i r="1">
      <x v="8"/>
      <x v="19"/>
    </i>
    <i r="1">
      <x v="9"/>
      <x v="2"/>
    </i>
    <i r="2">
      <x v="29"/>
    </i>
    <i r="1">
      <x v="11"/>
      <x v="38"/>
    </i>
    <i r="1">
      <x v="12"/>
      <x v="14"/>
    </i>
    <i r="1">
      <x v="13"/>
      <x v="12"/>
    </i>
    <i r="1">
      <x v="14"/>
      <x v="42"/>
    </i>
    <i r="1">
      <x v="15"/>
      <x v="11"/>
    </i>
    <i r="1">
      <x v="16"/>
      <x v="28"/>
    </i>
    <i r="1">
      <x v="17"/>
      <x v="3"/>
    </i>
    <i r="2">
      <x v="34"/>
    </i>
    <i r="1">
      <x v="19"/>
      <x v="31"/>
    </i>
    <i t="blank">
      <x v="2"/>
    </i>
    <i>
      <x v="3"/>
    </i>
    <i r="1">
      <x/>
      <x v="59"/>
    </i>
    <i r="1">
      <x v="1"/>
      <x v="43"/>
    </i>
    <i r="1">
      <x v="2"/>
      <x v="58"/>
    </i>
    <i r="1">
      <x v="3"/>
      <x v="1"/>
    </i>
    <i r="2">
      <x v="50"/>
    </i>
    <i r="1">
      <x v="5"/>
      <x v="3"/>
    </i>
    <i r="1">
      <x v="6"/>
      <x v="63"/>
    </i>
    <i r="1">
      <x v="7"/>
      <x v="30"/>
    </i>
    <i r="1">
      <x v="8"/>
      <x v="38"/>
    </i>
    <i r="1">
      <x v="9"/>
      <x v="29"/>
    </i>
    <i r="1">
      <x v="10"/>
      <x v="62"/>
    </i>
    <i r="1">
      <x v="11"/>
      <x v="53"/>
    </i>
    <i r="1">
      <x v="12"/>
      <x v="11"/>
    </i>
    <i r="2">
      <x v="34"/>
    </i>
    <i r="1">
      <x v="14"/>
      <x v="10"/>
    </i>
    <i r="1">
      <x v="15"/>
      <x v="2"/>
    </i>
    <i r="1">
      <x v="16"/>
      <x v="12"/>
    </i>
    <i r="2">
      <x v="65"/>
    </i>
    <i r="1">
      <x v="18"/>
      <x v="36"/>
    </i>
    <i r="1">
      <x v="19"/>
      <x v="57"/>
    </i>
    <i t="blank">
      <x v="3"/>
    </i>
    <i>
      <x v="4"/>
    </i>
    <i r="1">
      <x/>
      <x v="59"/>
    </i>
    <i r="1">
      <x v="1"/>
      <x v="43"/>
    </i>
    <i r="1">
      <x v="2"/>
      <x v="50"/>
    </i>
    <i r="1">
      <x v="3"/>
      <x v="58"/>
    </i>
    <i r="1">
      <x v="4"/>
      <x v="3"/>
    </i>
    <i r="1">
      <x v="5"/>
      <x v="38"/>
    </i>
    <i r="1">
      <x v="6"/>
      <x v="30"/>
    </i>
    <i r="1">
      <x v="7"/>
      <x v="29"/>
    </i>
    <i r="1">
      <x v="8"/>
      <x v="1"/>
    </i>
    <i r="1">
      <x v="9"/>
      <x v="11"/>
    </i>
    <i r="1">
      <x v="10"/>
      <x v="53"/>
    </i>
    <i r="2">
      <x v="63"/>
    </i>
    <i r="1">
      <x v="12"/>
      <x v="62"/>
    </i>
    <i r="1">
      <x v="13"/>
      <x v="61"/>
    </i>
    <i r="1">
      <x v="14"/>
      <x v="12"/>
    </i>
    <i r="1">
      <x v="15"/>
      <x v="34"/>
    </i>
    <i r="1">
      <x v="16"/>
      <x v="13"/>
    </i>
    <i r="1">
      <x v="17"/>
      <x v="2"/>
    </i>
    <i r="1">
      <x v="18"/>
      <x v="46"/>
    </i>
    <i r="2">
      <x v="65"/>
    </i>
    <i t="blank">
      <x v="4"/>
    </i>
    <i>
      <x v="5"/>
    </i>
    <i r="1">
      <x/>
      <x v="59"/>
    </i>
    <i r="1">
      <x v="1"/>
      <x v="43"/>
    </i>
    <i r="1">
      <x v="2"/>
      <x v="58"/>
    </i>
    <i r="1">
      <x v="3"/>
      <x v="16"/>
    </i>
    <i r="1">
      <x v="4"/>
      <x v="1"/>
    </i>
    <i r="1">
      <x v="5"/>
      <x v="63"/>
    </i>
    <i r="1">
      <x v="6"/>
      <x v="30"/>
    </i>
    <i r="2">
      <x v="50"/>
    </i>
    <i r="1">
      <x v="8"/>
      <x v="38"/>
    </i>
    <i r="1">
      <x v="9"/>
      <x v="3"/>
    </i>
    <i r="1">
      <x v="10"/>
      <x v="2"/>
    </i>
    <i r="1">
      <x v="11"/>
      <x v="53"/>
    </i>
    <i r="2">
      <x v="65"/>
    </i>
    <i r="1">
      <x v="13"/>
      <x v="29"/>
    </i>
    <i r="1">
      <x v="14"/>
      <x v="11"/>
    </i>
    <i r="1">
      <x v="15"/>
      <x v="46"/>
    </i>
    <i r="1">
      <x v="16"/>
      <x v="24"/>
    </i>
    <i r="1">
      <x v="17"/>
      <x v="18"/>
    </i>
    <i r="1">
      <x v="18"/>
      <x v="28"/>
    </i>
    <i r="2">
      <x v="62"/>
    </i>
    <i t="blank">
      <x v="5"/>
    </i>
    <i>
      <x v="6"/>
    </i>
    <i r="1">
      <x/>
      <x v="59"/>
    </i>
    <i r="1">
      <x v="1"/>
      <x v="47"/>
    </i>
    <i r="1">
      <x v="2"/>
      <x v="50"/>
    </i>
    <i r="1">
      <x v="3"/>
      <x v="43"/>
    </i>
    <i r="1">
      <x v="4"/>
      <x v="58"/>
    </i>
    <i r="1">
      <x v="5"/>
      <x v="38"/>
    </i>
    <i r="1">
      <x v="6"/>
      <x v="49"/>
    </i>
    <i r="1">
      <x v="7"/>
      <x v="51"/>
    </i>
    <i r="1">
      <x v="8"/>
      <x v="1"/>
    </i>
    <i r="1">
      <x v="9"/>
      <x v="28"/>
    </i>
    <i r="1">
      <x v="10"/>
      <x v="29"/>
    </i>
    <i r="1">
      <x v="11"/>
      <x v="55"/>
    </i>
    <i r="1">
      <x v="12"/>
      <x v="65"/>
    </i>
    <i r="1">
      <x v="13"/>
      <x v="3"/>
    </i>
    <i r="1">
      <x v="14"/>
      <x v="63"/>
    </i>
    <i r="1">
      <x v="15"/>
      <x v="11"/>
    </i>
    <i r="2">
      <x v="30"/>
    </i>
    <i r="1">
      <x v="17"/>
      <x v="36"/>
    </i>
    <i r="2">
      <x v="46"/>
    </i>
    <i r="1">
      <x v="19"/>
      <x v="54"/>
    </i>
    <i t="blank">
      <x v="6"/>
    </i>
    <i>
      <x v="7"/>
    </i>
    <i r="1">
      <x/>
      <x v="43"/>
    </i>
    <i r="1">
      <x v="1"/>
      <x v="59"/>
    </i>
    <i r="1">
      <x v="2"/>
      <x v="50"/>
    </i>
    <i r="1">
      <x v="3"/>
      <x v="58"/>
    </i>
    <i r="1">
      <x v="4"/>
      <x v="63"/>
    </i>
    <i r="1">
      <x v="5"/>
      <x v="30"/>
    </i>
    <i r="2">
      <x v="42"/>
    </i>
    <i r="1">
      <x v="7"/>
      <x v="62"/>
    </i>
    <i r="1">
      <x v="8"/>
      <x v="53"/>
    </i>
    <i r="1">
      <x v="9"/>
      <x v="3"/>
    </i>
    <i r="1">
      <x v="10"/>
      <x v="1"/>
    </i>
    <i r="1">
      <x v="11"/>
      <x v="2"/>
    </i>
    <i r="1">
      <x v="12"/>
      <x v="11"/>
    </i>
    <i r="1">
      <x v="13"/>
      <x v="38"/>
    </i>
    <i r="1">
      <x v="14"/>
      <x v="29"/>
    </i>
    <i r="1">
      <x v="15"/>
      <x v="65"/>
    </i>
    <i r="1">
      <x v="16"/>
      <x v="41"/>
    </i>
    <i r="1">
      <x v="17"/>
      <x v="54"/>
    </i>
    <i r="1">
      <x v="18"/>
      <x v="12"/>
    </i>
    <i r="1">
      <x v="19"/>
      <x v="23"/>
    </i>
    <i t="blank">
      <x v="7"/>
    </i>
    <i>
      <x v="8"/>
    </i>
    <i r="1">
      <x/>
      <x v="59"/>
    </i>
    <i r="1">
      <x v="1"/>
      <x v="43"/>
    </i>
    <i r="1">
      <x v="2"/>
      <x v="58"/>
    </i>
    <i r="1">
      <x v="3"/>
      <x v="50"/>
    </i>
    <i r="1">
      <x v="4"/>
      <x v="30"/>
    </i>
    <i r="1">
      <x v="5"/>
      <x v="65"/>
    </i>
    <i r="1">
      <x v="6"/>
      <x v="63"/>
    </i>
    <i r="1">
      <x v="7"/>
      <x v="53"/>
    </i>
    <i r="2">
      <x v="62"/>
    </i>
    <i r="1">
      <x v="9"/>
      <x v="11"/>
    </i>
    <i r="1">
      <x v="10"/>
      <x v="1"/>
    </i>
    <i r="2">
      <x v="3"/>
    </i>
    <i r="1">
      <x v="12"/>
      <x v="2"/>
    </i>
    <i r="1">
      <x v="13"/>
      <x v="12"/>
    </i>
    <i r="1">
      <x v="14"/>
      <x v="29"/>
    </i>
    <i r="2">
      <x v="38"/>
    </i>
    <i r="1">
      <x v="16"/>
      <x v="28"/>
    </i>
    <i r="2">
      <x v="36"/>
    </i>
    <i r="1">
      <x v="18"/>
      <x v="34"/>
    </i>
    <i r="2">
      <x v="42"/>
    </i>
    <i r="2">
      <x v="61"/>
    </i>
    <i t="blank">
      <x v="8"/>
    </i>
    <i>
      <x v="9"/>
    </i>
    <i r="1">
      <x/>
      <x v="59"/>
    </i>
    <i r="1">
      <x v="1"/>
      <x v="43"/>
    </i>
    <i r="1">
      <x v="2"/>
      <x v="58"/>
    </i>
    <i r="1">
      <x v="3"/>
      <x v="50"/>
    </i>
    <i r="1">
      <x v="4"/>
      <x v="3"/>
    </i>
    <i r="2">
      <x v="54"/>
    </i>
    <i r="1">
      <x v="6"/>
      <x v="63"/>
    </i>
    <i r="1">
      <x v="7"/>
      <x v="30"/>
    </i>
    <i r="1">
      <x v="8"/>
      <x v="1"/>
    </i>
    <i r="2">
      <x v="12"/>
    </i>
    <i r="1">
      <x v="10"/>
      <x v="11"/>
    </i>
    <i r="1">
      <x v="11"/>
      <x v="62"/>
    </i>
    <i r="1">
      <x v="12"/>
      <x v="38"/>
    </i>
    <i r="1">
      <x v="13"/>
      <x v="53"/>
    </i>
    <i r="1">
      <x v="14"/>
      <x v="56"/>
    </i>
    <i r="1">
      <x v="15"/>
      <x v="29"/>
    </i>
    <i r="2">
      <x v="34"/>
    </i>
    <i r="2">
      <x v="39"/>
    </i>
    <i r="1">
      <x v="18"/>
      <x v="2"/>
    </i>
    <i r="2">
      <x v="49"/>
    </i>
    <i t="blank">
      <x v="9"/>
    </i>
    <i>
      <x v="10"/>
    </i>
    <i r="1">
      <x/>
      <x v="59"/>
    </i>
    <i r="1">
      <x v="1"/>
      <x v="58"/>
    </i>
    <i r="1">
      <x v="2"/>
      <x v="50"/>
    </i>
    <i r="1">
      <x v="3"/>
      <x v="1"/>
    </i>
    <i r="1">
      <x v="4"/>
      <x v="38"/>
    </i>
    <i r="2">
      <x v="63"/>
    </i>
    <i r="1">
      <x v="6"/>
      <x v="65"/>
    </i>
    <i r="1">
      <x v="7"/>
      <x v="62"/>
    </i>
    <i r="1">
      <x v="8"/>
      <x v="29"/>
    </i>
    <i r="2">
      <x v="43"/>
    </i>
    <i r="1">
      <x v="10"/>
      <x v="3"/>
    </i>
    <i r="2">
      <x v="28"/>
    </i>
    <i r="2">
      <x v="30"/>
    </i>
    <i r="2">
      <x v="39"/>
    </i>
    <i r="1">
      <x v="14"/>
      <x v="25"/>
    </i>
    <i r="1">
      <x v="15"/>
      <x v="11"/>
    </i>
    <i r="2">
      <x v="34"/>
    </i>
    <i r="2">
      <x v="49"/>
    </i>
    <i r="2">
      <x v="57"/>
    </i>
    <i r="1">
      <x v="19"/>
      <x v="2"/>
    </i>
    <i r="2">
      <x v="36"/>
    </i>
    <i r="2">
      <x v="53"/>
    </i>
    <i t="blank">
      <x v="10"/>
    </i>
    <i>
      <x v="11"/>
    </i>
    <i r="1">
      <x/>
      <x v="59"/>
    </i>
    <i r="1">
      <x v="1"/>
      <x v="50"/>
    </i>
    <i r="1">
      <x v="2"/>
      <x v="58"/>
    </i>
    <i r="1">
      <x v="3"/>
      <x v="43"/>
    </i>
    <i r="1">
      <x v="4"/>
      <x v="53"/>
    </i>
    <i r="1">
      <x v="5"/>
      <x v="63"/>
    </i>
    <i r="1">
      <x v="6"/>
      <x v="30"/>
    </i>
    <i r="1">
      <x v="7"/>
      <x v="3"/>
    </i>
    <i r="1">
      <x v="8"/>
      <x v="62"/>
    </i>
    <i r="1">
      <x v="9"/>
      <x v="38"/>
    </i>
    <i r="1">
      <x v="10"/>
      <x v="1"/>
    </i>
    <i r="1">
      <x v="11"/>
      <x v="25"/>
    </i>
    <i r="2">
      <x v="65"/>
    </i>
    <i r="1">
      <x v="13"/>
      <x v="11"/>
    </i>
    <i r="1">
      <x v="14"/>
      <x v="2"/>
    </i>
    <i r="1">
      <x v="15"/>
      <x v="39"/>
    </i>
    <i r="1">
      <x v="16"/>
      <x v="28"/>
    </i>
    <i r="1">
      <x v="17"/>
      <x v="57"/>
    </i>
    <i r="1">
      <x v="18"/>
      <x v="29"/>
    </i>
    <i r="1">
      <x v="19"/>
      <x v="49"/>
    </i>
    <i t="blank">
      <x v="11"/>
    </i>
    <i>
      <x v="12"/>
    </i>
    <i r="1">
      <x/>
      <x v="59"/>
    </i>
    <i r="1">
      <x v="1"/>
      <x v="58"/>
    </i>
    <i r="1">
      <x v="2"/>
      <x v="1"/>
    </i>
    <i r="1">
      <x v="3"/>
      <x v="62"/>
    </i>
    <i r="1">
      <x v="4"/>
      <x v="38"/>
    </i>
    <i r="1">
      <x v="5"/>
      <x v="29"/>
    </i>
    <i r="1">
      <x v="6"/>
      <x v="65"/>
    </i>
    <i r="1">
      <x v="7"/>
      <x v="30"/>
    </i>
    <i r="2">
      <x v="63"/>
    </i>
    <i r="1">
      <x v="9"/>
      <x v="25"/>
    </i>
    <i r="2">
      <x v="34"/>
    </i>
    <i r="2">
      <x v="50"/>
    </i>
    <i r="2">
      <x v="61"/>
    </i>
    <i r="1">
      <x v="13"/>
      <x v="11"/>
    </i>
    <i r="2">
      <x v="27"/>
    </i>
    <i r="2">
      <x v="36"/>
    </i>
    <i r="2">
      <x v="43"/>
    </i>
    <i r="2">
      <x v="46"/>
    </i>
    <i r="2">
      <x v="49"/>
    </i>
    <i r="1">
      <x v="19"/>
      <x v="37"/>
    </i>
    <i r="2">
      <x v="53"/>
    </i>
    <i t="blank">
      <x v="12"/>
    </i>
    <i>
      <x v="13"/>
    </i>
    <i r="1">
      <x/>
      <x v="59"/>
    </i>
    <i r="1">
      <x v="1"/>
      <x v="58"/>
    </i>
    <i r="1">
      <x v="2"/>
      <x v="30"/>
    </i>
    <i r="2">
      <x v="50"/>
    </i>
    <i r="1">
      <x v="4"/>
      <x v="3"/>
    </i>
    <i r="1">
      <x v="5"/>
      <x v="1"/>
    </i>
    <i r="1">
      <x v="6"/>
      <x v="11"/>
    </i>
    <i r="2">
      <x v="27"/>
    </i>
    <i r="2">
      <x v="28"/>
    </i>
    <i r="1">
      <x v="9"/>
      <x v="29"/>
    </i>
    <i r="2">
      <x v="65"/>
    </i>
    <i r="1">
      <x v="11"/>
      <x v="5"/>
    </i>
    <i r="2">
      <x v="43"/>
    </i>
    <i r="2">
      <x v="62"/>
    </i>
    <i r="1">
      <x v="14"/>
      <x v="2"/>
    </i>
    <i r="1">
      <x v="15"/>
      <x v="12"/>
    </i>
    <i r="2">
      <x v="38"/>
    </i>
    <i r="2">
      <x v="57"/>
    </i>
    <i r="2">
      <x v="63"/>
    </i>
    <i r="1">
      <x v="19"/>
      <x v="4"/>
    </i>
    <i r="2">
      <x v="25"/>
    </i>
    <i r="2">
      <x v="31"/>
    </i>
    <i r="2">
      <x v="51"/>
    </i>
    <i r="2">
      <x v="53"/>
    </i>
    <i r="2">
      <x v="61"/>
    </i>
    <i t="blank">
      <x v="13"/>
    </i>
    <i>
      <x v="14"/>
    </i>
    <i r="1">
      <x/>
      <x v="43"/>
    </i>
    <i r="1">
      <x v="1"/>
      <x v="59"/>
    </i>
    <i r="1">
      <x v="2"/>
      <x v="58"/>
    </i>
    <i r="1">
      <x v="3"/>
      <x v="1"/>
    </i>
    <i r="2">
      <x v="62"/>
    </i>
    <i r="1">
      <x v="5"/>
      <x v="63"/>
    </i>
    <i r="1">
      <x v="6"/>
      <x v="46"/>
    </i>
    <i r="1">
      <x v="7"/>
      <x v="50"/>
    </i>
    <i r="1">
      <x v="8"/>
      <x v="3"/>
    </i>
    <i r="1">
      <x v="9"/>
      <x v="2"/>
    </i>
    <i r="2">
      <x v="61"/>
    </i>
    <i r="1">
      <x v="11"/>
      <x v="30"/>
    </i>
    <i r="2">
      <x v="38"/>
    </i>
    <i r="1">
      <x v="13"/>
      <x v="11"/>
    </i>
    <i r="1">
      <x v="14"/>
      <x v="41"/>
    </i>
    <i r="1">
      <x v="15"/>
      <x v="34"/>
    </i>
    <i r="1">
      <x v="16"/>
      <x v="36"/>
    </i>
    <i r="1">
      <x v="17"/>
      <x v="53"/>
    </i>
    <i r="1">
      <x v="18"/>
      <x v="12"/>
    </i>
    <i r="1">
      <x v="19"/>
      <x v="44"/>
    </i>
    <i r="2">
      <x v="57"/>
    </i>
    <i r="2">
      <x v="65"/>
    </i>
    <i t="blank">
      <x v="14"/>
    </i>
    <i>
      <x v="15"/>
    </i>
    <i r="1">
      <x/>
      <x v="43"/>
    </i>
    <i r="2">
      <x v="58"/>
    </i>
    <i r="1">
      <x v="2"/>
      <x v="59"/>
    </i>
    <i r="1">
      <x v="3"/>
      <x v="2"/>
    </i>
    <i r="1">
      <x v="4"/>
      <x v="3"/>
    </i>
    <i r="1">
      <x v="5"/>
      <x v="30"/>
    </i>
    <i r="1">
      <x v="6"/>
      <x v="1"/>
    </i>
    <i r="2">
      <x v="62"/>
    </i>
    <i r="1">
      <x v="8"/>
      <x v="11"/>
    </i>
    <i r="1">
      <x v="9"/>
      <x v="44"/>
    </i>
    <i r="2">
      <x v="63"/>
    </i>
    <i r="1">
      <x v="11"/>
      <x v="42"/>
    </i>
    <i r="2">
      <x v="50"/>
    </i>
    <i r="2">
      <x v="61"/>
    </i>
    <i r="2">
      <x v="65"/>
    </i>
    <i r="1">
      <x v="15"/>
      <x v="9"/>
    </i>
    <i r="2">
      <x v="34"/>
    </i>
    <i r="2">
      <x v="53"/>
    </i>
    <i r="1">
      <x v="18"/>
      <x v="10"/>
    </i>
    <i r="2">
      <x v="12"/>
    </i>
    <i r="2">
      <x v="36"/>
    </i>
    <i r="2">
      <x v="49"/>
    </i>
    <i t="blank">
      <x v="15"/>
    </i>
    <i>
      <x v="16"/>
    </i>
    <i r="1">
      <x/>
      <x v="17"/>
    </i>
    <i r="1">
      <x v="1"/>
      <x v="33"/>
    </i>
    <i r="1">
      <x v="2"/>
      <x v="59"/>
    </i>
    <i r="1">
      <x v="3"/>
      <x v="3"/>
    </i>
    <i r="1">
      <x v="4"/>
      <x v="58"/>
    </i>
    <i r="1">
      <x v="5"/>
      <x v="50"/>
    </i>
    <i r="2">
      <x v="65"/>
    </i>
    <i r="1">
      <x v="7"/>
      <x v="38"/>
    </i>
    <i r="1">
      <x v="8"/>
      <x v="30"/>
    </i>
    <i r="1">
      <x v="9"/>
      <x v="1"/>
    </i>
    <i r="2">
      <x v="43"/>
    </i>
    <i r="2">
      <x v="62"/>
    </i>
    <i r="1">
      <x v="12"/>
      <x v="2"/>
    </i>
    <i r="2">
      <x v="49"/>
    </i>
    <i r="1">
      <x v="14"/>
      <x v="5"/>
    </i>
    <i r="2">
      <x v="27"/>
    </i>
    <i r="2">
      <x v="28"/>
    </i>
    <i r="1">
      <x v="17"/>
      <x v="11"/>
    </i>
    <i r="2">
      <x v="25"/>
    </i>
    <i r="2">
      <x v="35"/>
    </i>
    <i r="2">
      <x v="55"/>
    </i>
    <i t="blank">
      <x v="16"/>
    </i>
    <i>
      <x v="17"/>
    </i>
    <i r="1">
      <x/>
      <x v="58"/>
    </i>
    <i r="1">
      <x v="1"/>
      <x v="17"/>
    </i>
    <i r="1">
      <x v="2"/>
      <x v="59"/>
    </i>
    <i r="1">
      <x v="3"/>
      <x v="30"/>
    </i>
    <i r="1">
      <x v="4"/>
      <x v="3"/>
    </i>
    <i r="1">
      <x v="5"/>
      <x v="5"/>
    </i>
    <i r="2">
      <x v="28"/>
    </i>
    <i r="1">
      <x v="7"/>
      <x v="29"/>
    </i>
    <i r="2">
      <x v="36"/>
    </i>
    <i r="1">
      <x v="9"/>
      <x v="4"/>
    </i>
    <i r="2">
      <x v="27"/>
    </i>
    <i r="2">
      <x v="65"/>
    </i>
    <i r="1">
      <x v="12"/>
      <x v="1"/>
    </i>
    <i r="2">
      <x v="32"/>
    </i>
    <i r="2">
      <x v="62"/>
    </i>
    <i r="2">
      <x v="63"/>
    </i>
    <i r="1">
      <x v="16"/>
      <x v="25"/>
    </i>
    <i r="2">
      <x v="35"/>
    </i>
    <i r="2">
      <x v="38"/>
    </i>
    <i r="2">
      <x v="50"/>
    </i>
    <i r="2">
      <x v="51"/>
    </i>
    <i r="2">
      <x v="52"/>
    </i>
    <i r="2">
      <x v="53"/>
    </i>
    <i t="blank">
      <x v="17"/>
    </i>
    <i>
      <x v="18"/>
    </i>
    <i r="1">
      <x/>
      <x v="1"/>
    </i>
    <i r="1">
      <x v="1"/>
      <x v="5"/>
    </i>
    <i r="1">
      <x v="2"/>
      <x v="58"/>
    </i>
    <i r="1">
      <x v="3"/>
      <x v="59"/>
    </i>
    <i r="2">
      <x v="65"/>
    </i>
    <i r="1">
      <x v="5"/>
      <x v="3"/>
    </i>
    <i r="2">
      <x v="11"/>
    </i>
    <i r="2">
      <x v="28"/>
    </i>
    <i r="2">
      <x v="30"/>
    </i>
    <i r="2">
      <x v="35"/>
    </i>
    <i r="2">
      <x v="62"/>
    </i>
    <i r="1">
      <x v="11"/>
      <x v="17"/>
    </i>
    <i r="2">
      <x v="36"/>
    </i>
    <i r="2">
      <x v="50"/>
    </i>
    <i r="2">
      <x v="61"/>
    </i>
    <i r="1">
      <x v="15"/>
      <x v="10"/>
    </i>
    <i r="2">
      <x v="18"/>
    </i>
    <i r="2">
      <x v="27"/>
    </i>
    <i r="2">
      <x v="45"/>
    </i>
    <i r="2">
      <x v="49"/>
    </i>
    <i t="blank">
      <x v="18"/>
    </i>
    <i>
      <x v="19"/>
    </i>
    <i r="1">
      <x/>
      <x v="59"/>
    </i>
    <i r="1">
      <x v="1"/>
      <x v="58"/>
    </i>
    <i r="1">
      <x v="2"/>
      <x v="65"/>
    </i>
    <i r="1">
      <x v="3"/>
      <x v="28"/>
    </i>
    <i r="2">
      <x v="50"/>
    </i>
    <i r="1">
      <x v="5"/>
      <x v="1"/>
    </i>
    <i r="1">
      <x v="6"/>
      <x v="62"/>
    </i>
    <i r="1">
      <x v="7"/>
      <x v="12"/>
    </i>
    <i r="1">
      <x v="8"/>
      <x v="20"/>
    </i>
    <i r="2">
      <x v="27"/>
    </i>
    <i r="2">
      <x v="36"/>
    </i>
    <i r="2">
      <x v="63"/>
    </i>
    <i r="1">
      <x v="12"/>
      <x/>
    </i>
    <i r="2">
      <x v="2"/>
    </i>
    <i r="2">
      <x v="43"/>
    </i>
    <i r="2">
      <x v="49"/>
    </i>
    <i r="2">
      <x v="61"/>
    </i>
    <i r="1">
      <x v="17"/>
      <x v="3"/>
    </i>
    <i r="2">
      <x v="5"/>
    </i>
    <i r="2">
      <x v="9"/>
    </i>
    <i r="2">
      <x v="21"/>
    </i>
    <i r="2">
      <x v="22"/>
    </i>
    <i r="2">
      <x v="32"/>
    </i>
    <i r="2">
      <x v="34"/>
    </i>
    <i r="2">
      <x v="35"/>
    </i>
    <i r="2">
      <x v="38"/>
    </i>
    <i r="2">
      <x v="53"/>
    </i>
    <i r="2">
      <x v="66"/>
    </i>
    <i r="2">
      <x v="67"/>
    </i>
    <i t="blank">
      <x v="19"/>
    </i>
    <i>
      <x v="20"/>
    </i>
    <i r="1">
      <x/>
      <x v="43"/>
    </i>
    <i r="1">
      <x v="1"/>
      <x v="59"/>
    </i>
    <i r="1">
      <x v="2"/>
      <x v="50"/>
    </i>
    <i r="1">
      <x v="3"/>
      <x v="58"/>
    </i>
    <i r="1">
      <x v="4"/>
      <x v="3"/>
    </i>
    <i r="1">
      <x v="5"/>
      <x v="1"/>
    </i>
    <i r="1">
      <x v="6"/>
      <x v="11"/>
    </i>
    <i r="1">
      <x v="7"/>
      <x v="34"/>
    </i>
    <i r="1">
      <x v="8"/>
      <x v="65"/>
    </i>
    <i r="1">
      <x v="9"/>
      <x v="30"/>
    </i>
    <i r="2">
      <x v="38"/>
    </i>
    <i r="1">
      <x v="11"/>
      <x v="12"/>
    </i>
    <i r="1">
      <x v="12"/>
      <x v="2"/>
    </i>
    <i r="2">
      <x v="46"/>
    </i>
    <i r="2">
      <x v="57"/>
    </i>
    <i r="2">
      <x v="63"/>
    </i>
    <i r="1">
      <x v="16"/>
      <x v="51"/>
    </i>
    <i r="1">
      <x v="17"/>
      <x v="18"/>
    </i>
    <i r="2">
      <x v="24"/>
    </i>
    <i r="2">
      <x v="49"/>
    </i>
    <i r="2">
      <x v="61"/>
    </i>
    <i t="blank">
      <x v="20"/>
    </i>
    <i>
      <x v="21"/>
    </i>
    <i r="1">
      <x/>
      <x v="59"/>
    </i>
    <i r="1">
      <x v="1"/>
      <x v="62"/>
    </i>
    <i r="1">
      <x v="2"/>
      <x v="58"/>
    </i>
    <i r="1">
      <x v="3"/>
      <x v="63"/>
    </i>
    <i r="1">
      <x v="4"/>
      <x v="12"/>
    </i>
    <i r="1">
      <x v="5"/>
      <x v="1"/>
    </i>
    <i r="1">
      <x v="6"/>
      <x v="30"/>
    </i>
    <i r="1">
      <x v="7"/>
      <x v="11"/>
    </i>
    <i r="2">
      <x v="43"/>
    </i>
    <i r="2">
      <x v="50"/>
    </i>
    <i r="1">
      <x v="10"/>
      <x v="61"/>
    </i>
    <i r="2">
      <x v="65"/>
    </i>
    <i r="1">
      <x v="12"/>
      <x v="2"/>
    </i>
    <i r="2">
      <x v="10"/>
    </i>
    <i r="2">
      <x v="34"/>
    </i>
    <i r="2">
      <x v="57"/>
    </i>
    <i r="1">
      <x v="16"/>
      <x v="42"/>
    </i>
    <i r="2">
      <x v="46"/>
    </i>
    <i r="1">
      <x v="18"/>
      <x v="9"/>
    </i>
    <i r="2">
      <x v="18"/>
    </i>
    <i r="2">
      <x v="28"/>
    </i>
    <i r="2">
      <x v="38"/>
    </i>
    <i r="2">
      <x v="53"/>
    </i>
    <i t="blank">
      <x v="21"/>
    </i>
    <i>
      <x v="22"/>
    </i>
    <i r="1">
      <x/>
      <x v="59"/>
    </i>
    <i r="1">
      <x v="1"/>
      <x v="3"/>
    </i>
    <i r="2">
      <x v="5"/>
    </i>
    <i r="2">
      <x v="58"/>
    </i>
    <i r="1">
      <x v="4"/>
      <x v="36"/>
    </i>
    <i r="2">
      <x v="49"/>
    </i>
    <i r="1">
      <x v="6"/>
      <x v="2"/>
    </i>
    <i r="2">
      <x v="15"/>
    </i>
    <i r="2">
      <x v="50"/>
    </i>
    <i r="1">
      <x v="9"/>
      <x v="1"/>
    </i>
    <i r="2">
      <x v="28"/>
    </i>
    <i r="2">
      <x v="29"/>
    </i>
    <i r="2">
      <x v="63"/>
    </i>
    <i r="1">
      <x v="13"/>
      <x v="8"/>
    </i>
    <i r="2">
      <x v="12"/>
    </i>
    <i r="1">
      <x v="15"/>
      <x v="7"/>
    </i>
    <i r="2">
      <x v="9"/>
    </i>
    <i r="2">
      <x v="53"/>
    </i>
    <i r="2">
      <x v="64"/>
    </i>
    <i r="2">
      <x v="65"/>
    </i>
    <i t="blank">
      <x v="22"/>
    </i>
    <i>
      <x v="23"/>
    </i>
    <i r="1">
      <x/>
      <x v="59"/>
    </i>
    <i r="1">
      <x v="1"/>
      <x v="58"/>
    </i>
    <i r="1">
      <x v="2"/>
      <x v="1"/>
    </i>
    <i r="1">
      <x v="3"/>
      <x v="65"/>
    </i>
    <i r="1">
      <x v="4"/>
      <x v="43"/>
    </i>
    <i r="1">
      <x v="5"/>
      <x v="50"/>
    </i>
    <i r="1">
      <x v="6"/>
      <x v="11"/>
    </i>
    <i r="2">
      <x v="62"/>
    </i>
    <i r="2">
      <x v="63"/>
    </i>
    <i r="1">
      <x v="9"/>
      <x v="12"/>
    </i>
    <i r="2">
      <x v="30"/>
    </i>
    <i r="1">
      <x v="11"/>
      <x v="10"/>
    </i>
    <i r="2">
      <x v="28"/>
    </i>
    <i r="1">
      <x v="13"/>
      <x v="3"/>
    </i>
    <i r="2">
      <x v="36"/>
    </i>
    <i r="1">
      <x v="15"/>
      <x v="2"/>
    </i>
    <i r="2">
      <x v="31"/>
    </i>
    <i r="2">
      <x v="34"/>
    </i>
    <i r="2">
      <x v="49"/>
    </i>
    <i r="2">
      <x v="57"/>
    </i>
    <i t="blank">
      <x v="23"/>
    </i>
    <i>
      <x v="24"/>
    </i>
    <i r="1">
      <x/>
      <x v="47"/>
    </i>
    <i r="1">
      <x v="1"/>
      <x v="50"/>
    </i>
    <i r="1">
      <x v="2"/>
      <x v="3"/>
    </i>
    <i r="1">
      <x v="3"/>
      <x v="38"/>
    </i>
    <i r="1">
      <x v="4"/>
      <x v="59"/>
    </i>
    <i r="1">
      <x v="5"/>
      <x v="58"/>
    </i>
    <i r="1">
      <x v="6"/>
      <x v="2"/>
    </i>
    <i r="1">
      <x v="7"/>
      <x v="28"/>
    </i>
    <i r="1">
      <x v="8"/>
      <x v="29"/>
    </i>
    <i r="1">
      <x v="9"/>
      <x v="1"/>
    </i>
    <i r="2">
      <x v="55"/>
    </i>
    <i r="1">
      <x v="11"/>
      <x v="11"/>
    </i>
    <i r="2">
      <x v="48"/>
    </i>
    <i r="2">
      <x v="49"/>
    </i>
    <i r="2">
      <x v="65"/>
    </i>
    <i r="1">
      <x v="15"/>
      <x v="51"/>
    </i>
    <i r="1">
      <x v="16"/>
      <x v="40"/>
    </i>
    <i r="1">
      <x v="17"/>
      <x v="63"/>
    </i>
    <i r="1">
      <x v="18"/>
      <x v="5"/>
    </i>
    <i r="2">
      <x v="33"/>
    </i>
    <i r="2">
      <x v="43"/>
    </i>
    <i r="2">
      <x v="56"/>
    </i>
    <i r="2">
      <x v="60"/>
    </i>
    <i t="blank">
      <x v="24"/>
    </i>
    <i>
      <x v="25"/>
    </i>
    <i r="1">
      <x/>
      <x v="58"/>
    </i>
    <i r="1">
      <x v="1"/>
      <x v="59"/>
    </i>
    <i r="1">
      <x v="2"/>
      <x v="3"/>
    </i>
    <i r="1">
      <x v="3"/>
      <x v="50"/>
    </i>
    <i r="1">
      <x v="4"/>
      <x v="2"/>
    </i>
    <i r="1">
      <x v="5"/>
      <x v="1"/>
    </i>
    <i r="2">
      <x v="11"/>
    </i>
    <i r="2">
      <x v="28"/>
    </i>
    <i r="2">
      <x v="30"/>
    </i>
    <i r="2">
      <x v="36"/>
    </i>
    <i r="1">
      <x v="10"/>
      <x v="5"/>
    </i>
    <i r="2">
      <x v="29"/>
    </i>
    <i r="2">
      <x v="65"/>
    </i>
    <i r="1">
      <x v="13"/>
      <x v="6"/>
    </i>
    <i r="1">
      <x v="14"/>
      <x v="25"/>
    </i>
    <i r="2">
      <x v="34"/>
    </i>
    <i r="2">
      <x v="49"/>
    </i>
    <i r="2">
      <x v="51"/>
    </i>
    <i r="1">
      <x v="18"/>
      <x v="8"/>
    </i>
    <i r="2">
      <x v="12"/>
    </i>
    <i r="2">
      <x v="26"/>
    </i>
    <i r="2">
      <x v="33"/>
    </i>
    <i r="2">
      <x v="38"/>
    </i>
    <i t="blank">
      <x v="2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380">
      <pivotArea field="2" type="button" dataOnly="0" labelOnly="1" outline="0" axis="axisRow" fieldPosition="0"/>
    </format>
    <format dxfId="379">
      <pivotArea outline="0" fieldPosition="0">
        <references count="1">
          <reference field="4294967294" count="1">
            <x v="0"/>
          </reference>
        </references>
      </pivotArea>
    </format>
    <format dxfId="378">
      <pivotArea outline="0" fieldPosition="0">
        <references count="1">
          <reference field="4294967294" count="1">
            <x v="1"/>
          </reference>
        </references>
      </pivotArea>
    </format>
    <format dxfId="377">
      <pivotArea outline="0" fieldPosition="0">
        <references count="1">
          <reference field="4294967294" count="1">
            <x v="2"/>
          </reference>
        </references>
      </pivotArea>
    </format>
    <format dxfId="376">
      <pivotArea outline="0" fieldPosition="0">
        <references count="1">
          <reference field="4294967294" count="1">
            <x v="3"/>
          </reference>
        </references>
      </pivotArea>
    </format>
    <format dxfId="375">
      <pivotArea outline="0" fieldPosition="0">
        <references count="1">
          <reference field="4294967294" count="1">
            <x v="4"/>
          </reference>
        </references>
      </pivotArea>
    </format>
    <format dxfId="374">
      <pivotArea outline="0" fieldPosition="0">
        <references count="1">
          <reference field="4294967294" count="1">
            <x v="5"/>
          </reference>
        </references>
      </pivotArea>
    </format>
    <format dxfId="373">
      <pivotArea outline="0" fieldPosition="0">
        <references count="1">
          <reference field="4294967294" count="1">
            <x v="6"/>
          </reference>
        </references>
      </pivotArea>
    </format>
    <format dxfId="372">
      <pivotArea field="2" type="button" dataOnly="0" labelOnly="1" outline="0" axis="axisRow" fieldPosition="0"/>
    </format>
    <format dxfId="3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0">
      <pivotArea field="2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8">
      <pivotArea field="2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7D1929-C1D2-4764-A155-21D421E27684}" name="LTBL_09000" displayName="LTBL_09000" ref="B4:I20" totalsRowCount="1">
  <autoFilter ref="B4:I19" xr:uid="{007D1929-C1D2-4764-A155-21D421E27684}"/>
  <tableColumns count="8">
    <tableColumn id="9" xr3:uid="{6A49AC3E-5FBE-4BDD-B2A4-890D45334B39}" name="産業大分類" totalsRowLabel="合計" totalsRowDxfId="363"/>
    <tableColumn id="10" xr3:uid="{CC8BCDAE-5377-409C-AD63-630607937445}" name="総数／事業所数" totalsRowFunction="custom" totalsRowDxfId="362" dataCellStyle="桁区切り" totalsRowCellStyle="桁区切り">
      <totalsRowFormula>SUM(LTBL_09000[総数／事業所数])</totalsRowFormula>
    </tableColumn>
    <tableColumn id="11" xr3:uid="{7B960FF3-73EC-4D2F-BA91-DDD4929042A4}" name="総数／構成比" dataDxfId="361"/>
    <tableColumn id="12" xr3:uid="{E3B4AA56-C746-4BD0-8767-5310191C7B1B}" name="個人／事業所数" totalsRowFunction="sum" totalsRowDxfId="360" dataCellStyle="桁区切り" totalsRowCellStyle="桁区切り"/>
    <tableColumn id="13" xr3:uid="{F19AE8E6-8C15-4C93-9849-9904226BE70A}" name="個人／構成比" dataDxfId="359"/>
    <tableColumn id="14" xr3:uid="{164D136B-E843-48BA-A9BC-781D877D128E}" name="法人／事業所数" totalsRowFunction="sum" totalsRowDxfId="358" dataCellStyle="桁区切り" totalsRowCellStyle="桁区切り"/>
    <tableColumn id="15" xr3:uid="{F3BF0E15-6523-400B-B56C-F61FB70C44D4}" name="法人／構成比" dataDxfId="357"/>
    <tableColumn id="16" xr3:uid="{8F77035E-69EF-4775-AAAA-B124B5D2F8B0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2D43EF7-43CA-4366-A151-5C3D79AE4178}" name="LTBL_09203" displayName="LTBL_09203" ref="B4:I20" totalsRowCount="1">
  <autoFilter ref="B4:I19" xr:uid="{22D43EF7-43CA-4366-A151-5C3D79AE4178}"/>
  <tableColumns count="8">
    <tableColumn id="9" xr3:uid="{0A7E3007-1C9A-4043-9FAD-8D1E7887773D}" name="産業大分類" totalsRowLabel="合計" totalsRowDxfId="321"/>
    <tableColumn id="10" xr3:uid="{0E7478F8-A76D-4D66-AC1B-0D44263DF47E}" name="総数／事業所数" totalsRowFunction="custom" totalsRowDxfId="320" dataCellStyle="桁区切り" totalsRowCellStyle="桁区切り">
      <totalsRowFormula>SUM(LTBL_09203[総数／事業所数])</totalsRowFormula>
    </tableColumn>
    <tableColumn id="11" xr3:uid="{BF6AC952-8C65-46F5-B193-6AC5068D0825}" name="総数／構成比" dataDxfId="319"/>
    <tableColumn id="12" xr3:uid="{CAFAAE67-7AC1-436C-A201-3B98CB69A21D}" name="個人／事業所数" totalsRowFunction="sum" totalsRowDxfId="318" dataCellStyle="桁区切り" totalsRowCellStyle="桁区切り"/>
    <tableColumn id="13" xr3:uid="{FD9FAE89-6BE8-49F5-9054-1D822CE5E59A}" name="個人／構成比" dataDxfId="317"/>
    <tableColumn id="14" xr3:uid="{8DD61E70-FA6D-4FFA-B1CA-407F3BC6ECF6}" name="法人／事業所数" totalsRowFunction="sum" totalsRowDxfId="316" dataCellStyle="桁区切り" totalsRowCellStyle="桁区切り"/>
    <tableColumn id="15" xr3:uid="{803C91AD-7B54-467D-A3AA-A41E8F7422B5}" name="法人／構成比" dataDxfId="315"/>
    <tableColumn id="16" xr3:uid="{762AB940-F554-490B-9F08-0DC52A56276B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8BBEFCE-E16F-4EFF-8FB7-D016F4CC7687}" name="M_TABLE_09203" displayName="M_TABLE_09203" ref="B23:I43" totalsRowShown="0">
  <autoFilter ref="B23:I43" xr:uid="{28BBEFCE-E16F-4EFF-8FB7-D016F4CC7687}"/>
  <tableColumns count="8">
    <tableColumn id="9" xr3:uid="{BCEF5382-2812-4EA2-81CA-805C06273D28}" name="産業中分類上位２０"/>
    <tableColumn id="10" xr3:uid="{565FFE82-524C-4E50-824D-C1B32DFC627E}" name="総数／事業所数" dataCellStyle="桁区切り"/>
    <tableColumn id="11" xr3:uid="{D788F0A3-06B7-4D70-8533-D290211C7179}" name="総数／構成比" dataDxfId="313"/>
    <tableColumn id="12" xr3:uid="{85172244-92AB-45F3-928C-996A4D692434}" name="個人／事業所数" dataCellStyle="桁区切り"/>
    <tableColumn id="13" xr3:uid="{F0CA62CC-98BF-4637-B8F4-DD380E964CC0}" name="個人／構成比" dataDxfId="312"/>
    <tableColumn id="14" xr3:uid="{E8483CA5-2D4D-4B5B-9F1B-7B7CDD8988D1}" name="法人／事業所数" dataCellStyle="桁区切り"/>
    <tableColumn id="15" xr3:uid="{18589A50-6153-4C31-8764-B98011EA9D44}" name="法人／構成比" dataDxfId="311"/>
    <tableColumn id="16" xr3:uid="{1DA224B3-DD3B-485F-9DD9-A9C2E683903A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152C339-B3C2-49C1-892F-BE8EF8E7E0A6}" name="S_TABLE_09203" displayName="S_TABLE_09203" ref="B46:I66" totalsRowShown="0">
  <autoFilter ref="B46:I66" xr:uid="{E152C339-B3C2-49C1-892F-BE8EF8E7E0A6}"/>
  <tableColumns count="8">
    <tableColumn id="9" xr3:uid="{7054DC02-0BB3-40A3-AD40-0D75DAE4F7DA}" name="産業小分類上位２０"/>
    <tableColumn id="10" xr3:uid="{B0F13360-E919-4439-8A3F-B7061E57D87C}" name="総数／事業所数" dataCellStyle="桁区切り"/>
    <tableColumn id="11" xr3:uid="{C34FE66D-B567-417A-8A17-9B0E57C09E32}" name="総数／構成比" dataDxfId="310"/>
    <tableColumn id="12" xr3:uid="{979B47B5-DD41-4307-AE68-784B9803440D}" name="個人／事業所数" dataCellStyle="桁区切り"/>
    <tableColumn id="13" xr3:uid="{C27F4DEF-09DB-4064-93C5-2C88F871A009}" name="個人／構成比" dataDxfId="309"/>
    <tableColumn id="14" xr3:uid="{68F0DD41-0C7A-42D7-A712-88CB97B8CB97}" name="法人／事業所数" dataCellStyle="桁区切り"/>
    <tableColumn id="15" xr3:uid="{92112146-62C0-4663-B32F-1212D07B8AC9}" name="法人／構成比" dataDxfId="308"/>
    <tableColumn id="16" xr3:uid="{D153834C-F15C-444F-AB46-97FF6DF1C984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740C74C-2E73-447E-8F98-4BE0F9AA2DF2}" name="LTBL_09204" displayName="LTBL_09204" ref="B4:I20" totalsRowCount="1">
  <autoFilter ref="B4:I19" xr:uid="{7740C74C-2E73-447E-8F98-4BE0F9AA2DF2}"/>
  <tableColumns count="8">
    <tableColumn id="9" xr3:uid="{4421DE14-D760-4A3C-9071-C5EB21BB324A}" name="産業大分類" totalsRowLabel="合計" totalsRowDxfId="307"/>
    <tableColumn id="10" xr3:uid="{443D57E3-BF52-4C8D-AB40-27E264A15B6D}" name="総数／事業所数" totalsRowFunction="custom" totalsRowDxfId="306" dataCellStyle="桁区切り" totalsRowCellStyle="桁区切り">
      <totalsRowFormula>SUM(LTBL_09204[総数／事業所数])</totalsRowFormula>
    </tableColumn>
    <tableColumn id="11" xr3:uid="{89CFDCA9-CDB9-4C43-8FCB-D70BAFBBA08D}" name="総数／構成比" dataDxfId="305"/>
    <tableColumn id="12" xr3:uid="{23FF143C-A061-4BF0-81AA-1E268EF8BBB1}" name="個人／事業所数" totalsRowFunction="sum" totalsRowDxfId="304" dataCellStyle="桁区切り" totalsRowCellStyle="桁区切り"/>
    <tableColumn id="13" xr3:uid="{1E36ADB7-4C60-43C1-9C11-17CED15C0FA4}" name="個人／構成比" dataDxfId="303"/>
    <tableColumn id="14" xr3:uid="{02F239D7-3AE3-4267-B257-0DAE62C7AB6D}" name="法人／事業所数" totalsRowFunction="sum" totalsRowDxfId="302" dataCellStyle="桁区切り" totalsRowCellStyle="桁区切り"/>
    <tableColumn id="15" xr3:uid="{966FC890-7299-4095-B2BE-9756515BE776}" name="法人／構成比" dataDxfId="301"/>
    <tableColumn id="16" xr3:uid="{07C03863-0986-495A-B700-811F1D0CB634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58FAF09-FD89-4A1B-926A-B8D841585C7A}" name="M_TABLE_09204" displayName="M_TABLE_09204" ref="B23:I43" totalsRowShown="0">
  <autoFilter ref="B23:I43" xr:uid="{958FAF09-FD89-4A1B-926A-B8D841585C7A}"/>
  <tableColumns count="8">
    <tableColumn id="9" xr3:uid="{AE8C7C05-426F-4A9D-BC27-88A3ADAEBE51}" name="産業中分類上位２０"/>
    <tableColumn id="10" xr3:uid="{E493FCFE-58A6-4BE1-96CB-0B4E8EED0714}" name="総数／事業所数" dataCellStyle="桁区切り"/>
    <tableColumn id="11" xr3:uid="{956A4DFE-44F6-4E58-BD47-41DBD49769FD}" name="総数／構成比" dataDxfId="299"/>
    <tableColumn id="12" xr3:uid="{DB365808-6A00-4040-9462-83791AB7491C}" name="個人／事業所数" dataCellStyle="桁区切り"/>
    <tableColumn id="13" xr3:uid="{81617BD8-2C0D-4C90-A351-144E53561446}" name="個人／構成比" dataDxfId="298"/>
    <tableColumn id="14" xr3:uid="{BBFD97AA-F97C-4AFE-B27C-A3957EC2E91B}" name="法人／事業所数" dataCellStyle="桁区切り"/>
    <tableColumn id="15" xr3:uid="{0A9ED234-D272-4058-9291-0DDE026C6A1E}" name="法人／構成比" dataDxfId="297"/>
    <tableColumn id="16" xr3:uid="{37C38972-DA8B-4297-A063-DB637CA82355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1C45076-5839-4FD7-B90C-309D0BBD04B8}" name="S_TABLE_09204" displayName="S_TABLE_09204" ref="B46:I66" totalsRowShown="0">
  <autoFilter ref="B46:I66" xr:uid="{71C45076-5839-4FD7-B90C-309D0BBD04B8}"/>
  <tableColumns count="8">
    <tableColumn id="9" xr3:uid="{68493A73-1115-425A-9697-35E0102195BA}" name="産業小分類上位２０"/>
    <tableColumn id="10" xr3:uid="{84D6EB7F-FF69-4D38-AB27-A3D7C153FB23}" name="総数／事業所数" dataCellStyle="桁区切り"/>
    <tableColumn id="11" xr3:uid="{40AA8C5B-94F8-4114-9E13-CC25B872DA79}" name="総数／構成比" dataDxfId="296"/>
    <tableColumn id="12" xr3:uid="{EE743083-C6AF-469A-8DCC-9EDB0B9CBD4A}" name="個人／事業所数" dataCellStyle="桁区切り"/>
    <tableColumn id="13" xr3:uid="{9A72FA90-DA97-41F0-AE70-96138C8161E7}" name="個人／構成比" dataDxfId="295"/>
    <tableColumn id="14" xr3:uid="{DA90AF2F-DC34-4575-962D-F8535F0B3CC4}" name="法人／事業所数" dataCellStyle="桁区切り"/>
    <tableColumn id="15" xr3:uid="{99410615-8FD9-4567-A5BB-B807DAA432AE}" name="法人／構成比" dataDxfId="294"/>
    <tableColumn id="16" xr3:uid="{F067FBE1-E2D6-4D78-B792-74AD7E73333F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1852696-F395-4F10-B491-EB95A34C793C}" name="LTBL_09205" displayName="LTBL_09205" ref="B4:I20" totalsRowCount="1">
  <autoFilter ref="B4:I19" xr:uid="{C1852696-F395-4F10-B491-EB95A34C793C}"/>
  <tableColumns count="8">
    <tableColumn id="9" xr3:uid="{D5356960-9C97-428D-A07B-794B8CEADC64}" name="産業大分類" totalsRowLabel="合計" totalsRowDxfId="293"/>
    <tableColumn id="10" xr3:uid="{2AFDE664-0922-4694-B5EE-7ABC040132AA}" name="総数／事業所数" totalsRowFunction="custom" totalsRowDxfId="292" dataCellStyle="桁区切り" totalsRowCellStyle="桁区切り">
      <totalsRowFormula>SUM(LTBL_09205[総数／事業所数])</totalsRowFormula>
    </tableColumn>
    <tableColumn id="11" xr3:uid="{1949E69E-2753-4E4C-BC9A-3185882C3E42}" name="総数／構成比" dataDxfId="291"/>
    <tableColumn id="12" xr3:uid="{5C83B13A-BFE9-4C3E-B7FD-1140D7847766}" name="個人／事業所数" totalsRowFunction="sum" totalsRowDxfId="290" dataCellStyle="桁区切り" totalsRowCellStyle="桁区切り"/>
    <tableColumn id="13" xr3:uid="{C2AE23C3-54FB-45A5-B23C-297946CA7CC3}" name="個人／構成比" dataDxfId="289"/>
    <tableColumn id="14" xr3:uid="{99BCAF71-4F0F-4500-B6F5-037C4BB8AA7A}" name="法人／事業所数" totalsRowFunction="sum" totalsRowDxfId="288" dataCellStyle="桁区切り" totalsRowCellStyle="桁区切り"/>
    <tableColumn id="15" xr3:uid="{8AB378FC-F467-445E-8CC7-541365ACA857}" name="法人／構成比" dataDxfId="287"/>
    <tableColumn id="16" xr3:uid="{91B77FDD-A034-41FE-83DF-E074F3AA041A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00BA51B-1A2C-47E0-B147-F4A995E7F925}" name="M_TABLE_09205" displayName="M_TABLE_09205" ref="B23:I43" totalsRowShown="0">
  <autoFilter ref="B23:I43" xr:uid="{A00BA51B-1A2C-47E0-B147-F4A995E7F925}"/>
  <tableColumns count="8">
    <tableColumn id="9" xr3:uid="{8B1A0D08-E98F-4E73-AF0E-30D964018B51}" name="産業中分類上位２０"/>
    <tableColumn id="10" xr3:uid="{32A67365-C421-447B-9BD5-0D902DB65BC9}" name="総数／事業所数" dataCellStyle="桁区切り"/>
    <tableColumn id="11" xr3:uid="{2F02933C-83A3-47D9-AF57-1CBED4E9D6C9}" name="総数／構成比" dataDxfId="285"/>
    <tableColumn id="12" xr3:uid="{70D8323A-9CC4-4B25-AFE8-48AD98245B5B}" name="個人／事業所数" dataCellStyle="桁区切り"/>
    <tableColumn id="13" xr3:uid="{39CEE1B5-4B9D-40EE-825C-6FC37A197707}" name="個人／構成比" dataDxfId="284"/>
    <tableColumn id="14" xr3:uid="{F7EAC184-FBBB-4D0A-89EA-76BAB082C7B1}" name="法人／事業所数" dataCellStyle="桁区切り"/>
    <tableColumn id="15" xr3:uid="{77253517-F156-4521-8060-0C21F237231C}" name="法人／構成比" dataDxfId="283"/>
    <tableColumn id="16" xr3:uid="{7B539463-5995-4062-9A5F-A957E78A07E9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F9A66FA-6E38-4964-9FE7-4B7D0E8F04BA}" name="S_TABLE_09205" displayName="S_TABLE_09205" ref="B46:I66" totalsRowShown="0">
  <autoFilter ref="B46:I66" xr:uid="{1F9A66FA-6E38-4964-9FE7-4B7D0E8F04BA}"/>
  <tableColumns count="8">
    <tableColumn id="9" xr3:uid="{A00A4775-A634-4D96-842A-B4504FD0E9E6}" name="産業小分類上位２０"/>
    <tableColumn id="10" xr3:uid="{EE9906DD-D0CA-4660-8AAD-E2B935757544}" name="総数／事業所数" dataCellStyle="桁区切り"/>
    <tableColumn id="11" xr3:uid="{A7B4C9E7-C4EB-4A11-9F53-65A2E3ADE8B0}" name="総数／構成比" dataDxfId="282"/>
    <tableColumn id="12" xr3:uid="{4D745EA8-954D-4903-82AD-A705348C80DE}" name="個人／事業所数" dataCellStyle="桁区切り"/>
    <tableColumn id="13" xr3:uid="{EA56601B-A11C-4E3D-B51B-A37EF5BD1CC8}" name="個人／構成比" dataDxfId="281"/>
    <tableColumn id="14" xr3:uid="{EFF1C822-C903-4CE2-81AB-396986F1645B}" name="法人／事業所数" dataCellStyle="桁区切り"/>
    <tableColumn id="15" xr3:uid="{3CAF7511-FBAD-461D-BD43-924955A67C4D}" name="法人／構成比" dataDxfId="280"/>
    <tableColumn id="16" xr3:uid="{B61A1A6C-76D7-4C1B-86F5-70677948ECAB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22F9B3C-09AB-4F65-99BB-B15F4BDE04C4}" name="LTBL_09206" displayName="LTBL_09206" ref="B4:I20" totalsRowCount="1">
  <autoFilter ref="B4:I19" xr:uid="{E22F9B3C-09AB-4F65-99BB-B15F4BDE04C4}"/>
  <tableColumns count="8">
    <tableColumn id="9" xr3:uid="{81251800-CFBA-442D-AFD8-A07E08A07089}" name="産業大分類" totalsRowLabel="合計" totalsRowDxfId="279"/>
    <tableColumn id="10" xr3:uid="{078B1DC4-55A3-4125-ADE5-5C004F2242DF}" name="総数／事業所数" totalsRowFunction="custom" totalsRowDxfId="278" dataCellStyle="桁区切り" totalsRowCellStyle="桁区切り">
      <totalsRowFormula>SUM(LTBL_09206[総数／事業所数])</totalsRowFormula>
    </tableColumn>
    <tableColumn id="11" xr3:uid="{3EDF7649-1D60-41C4-A98C-0C82EF7AD812}" name="総数／構成比" dataDxfId="277"/>
    <tableColumn id="12" xr3:uid="{0F50416B-98F1-41A2-AA09-2120B48D4759}" name="個人／事業所数" totalsRowFunction="sum" totalsRowDxfId="276" dataCellStyle="桁区切り" totalsRowCellStyle="桁区切り"/>
    <tableColumn id="13" xr3:uid="{4D57175D-5258-41A9-8C63-E18F6025FFC3}" name="個人／構成比" dataDxfId="275"/>
    <tableColumn id="14" xr3:uid="{5FF1C3F0-5CBD-4391-AC30-1CF69F393018}" name="法人／事業所数" totalsRowFunction="sum" totalsRowDxfId="274" dataCellStyle="桁区切り" totalsRowCellStyle="桁区切り"/>
    <tableColumn id="15" xr3:uid="{7C00779C-DF0D-421D-909A-EC9A5BB1EAE9}" name="法人／構成比" dataDxfId="273"/>
    <tableColumn id="16" xr3:uid="{F47AF18B-0073-4EDE-A40B-BA2AD53F88AB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853ECB-08B5-4CCB-A435-DEA7E523883C}" name="M_TABLE_09000" displayName="M_TABLE_09000" ref="B23:I43" totalsRowShown="0">
  <autoFilter ref="B23:I43" xr:uid="{4E853ECB-08B5-4CCB-A435-DEA7E523883C}"/>
  <tableColumns count="8">
    <tableColumn id="9" xr3:uid="{A203A784-98BA-442F-8C43-BA72B35139E6}" name="産業中分類上位２０"/>
    <tableColumn id="10" xr3:uid="{2C3248C3-D9C4-4847-9A5A-2BF545BDC16A}" name="総数／事業所数" dataCellStyle="桁区切り"/>
    <tableColumn id="11" xr3:uid="{9A0AF450-0708-48BD-9E18-A5309F126D2C}" name="総数／構成比" dataDxfId="355"/>
    <tableColumn id="12" xr3:uid="{F1192BE4-7046-4036-8675-DAF5F0D0BA01}" name="個人／事業所数" dataCellStyle="桁区切り"/>
    <tableColumn id="13" xr3:uid="{F985C2A8-6792-49E4-8429-279DEB008E79}" name="個人／構成比" dataDxfId="354"/>
    <tableColumn id="14" xr3:uid="{0488A45D-91E7-4B0C-9C8A-779663092380}" name="法人／事業所数" dataCellStyle="桁区切り"/>
    <tableColumn id="15" xr3:uid="{27ABAD08-3772-46F1-B6F6-158C629C6F63}" name="法人／構成比" dataDxfId="353"/>
    <tableColumn id="16" xr3:uid="{54387658-05C3-41CF-A702-43A2CD05A0C7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D25D47C-9234-4149-87A9-FD8DD59FC1C4}" name="M_TABLE_09206" displayName="M_TABLE_09206" ref="B23:I43" totalsRowShown="0">
  <autoFilter ref="B23:I43" xr:uid="{7D25D47C-9234-4149-87A9-FD8DD59FC1C4}"/>
  <tableColumns count="8">
    <tableColumn id="9" xr3:uid="{3410ADBE-A8EB-4A3E-BDBC-2BCF83EB3646}" name="産業中分類上位２０"/>
    <tableColumn id="10" xr3:uid="{5A9A7CFC-BF93-4F32-B1B7-1B3BB3265A53}" name="総数／事業所数" dataCellStyle="桁区切り"/>
    <tableColumn id="11" xr3:uid="{70759AB8-E003-4A7F-98BF-5361C96075F6}" name="総数／構成比" dataDxfId="271"/>
    <tableColumn id="12" xr3:uid="{3C4BBB95-B243-4276-A77B-30F86F6F2881}" name="個人／事業所数" dataCellStyle="桁区切り"/>
    <tableColumn id="13" xr3:uid="{E668FDAB-BABF-483F-B610-0EB583687EE0}" name="個人／構成比" dataDxfId="270"/>
    <tableColumn id="14" xr3:uid="{4D179DBA-C59A-4D07-87D9-AAA10EDEE65F}" name="法人／事業所数" dataCellStyle="桁区切り"/>
    <tableColumn id="15" xr3:uid="{3DCF79A2-50AD-4C6A-A876-BDB3268A5856}" name="法人／構成比" dataDxfId="269"/>
    <tableColumn id="16" xr3:uid="{2CB62A14-ED4D-4F1C-A912-265AC9823397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DD682EC-ED1E-44C1-9F09-5E4F019856D0}" name="S_TABLE_09206" displayName="S_TABLE_09206" ref="B46:I66" totalsRowShown="0">
  <autoFilter ref="B46:I66" xr:uid="{DDD682EC-ED1E-44C1-9F09-5E4F019856D0}"/>
  <tableColumns count="8">
    <tableColumn id="9" xr3:uid="{5EB25775-C3DA-4A7D-8C7E-9D46D5F8BF36}" name="産業小分類上位２０"/>
    <tableColumn id="10" xr3:uid="{DCA4B0A9-F15E-4E79-8A88-72A2221BFEF6}" name="総数／事業所数" dataCellStyle="桁区切り"/>
    <tableColumn id="11" xr3:uid="{95925713-A1F3-4BF3-BC35-3013990C6E86}" name="総数／構成比" dataDxfId="268"/>
    <tableColumn id="12" xr3:uid="{DBF16D63-F01B-4D23-860D-37CC8BD641CD}" name="個人／事業所数" dataCellStyle="桁区切り"/>
    <tableColumn id="13" xr3:uid="{BEC916A8-033E-43D3-8FDD-CDE81005E1E9}" name="個人／構成比" dataDxfId="267"/>
    <tableColumn id="14" xr3:uid="{2B76C7D0-B274-4E83-9555-A63DF01C650A}" name="法人／事業所数" dataCellStyle="桁区切り"/>
    <tableColumn id="15" xr3:uid="{487B9AD4-8D8B-494F-9D3C-4F7C9AA94C05}" name="法人／構成比" dataDxfId="266"/>
    <tableColumn id="16" xr3:uid="{9B588A36-33D6-4505-B597-D39DA4598FB7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76EA559-3B13-4EF5-ADFF-B67A5DC543A0}" name="LTBL_09208" displayName="LTBL_09208" ref="B4:I20" totalsRowCount="1">
  <autoFilter ref="B4:I19" xr:uid="{F76EA559-3B13-4EF5-ADFF-B67A5DC543A0}"/>
  <tableColumns count="8">
    <tableColumn id="9" xr3:uid="{3911C0BE-7032-4628-BE93-54BA77D1B1F0}" name="産業大分類" totalsRowLabel="合計" totalsRowDxfId="265"/>
    <tableColumn id="10" xr3:uid="{BB5D3A52-999D-4832-BC84-A21477EDE4A6}" name="総数／事業所数" totalsRowFunction="custom" totalsRowDxfId="264" dataCellStyle="桁区切り" totalsRowCellStyle="桁区切り">
      <totalsRowFormula>SUM(LTBL_09208[総数／事業所数])</totalsRowFormula>
    </tableColumn>
    <tableColumn id="11" xr3:uid="{92827A61-24C2-4A14-AB8A-1C8F1F389AD9}" name="総数／構成比" dataDxfId="263"/>
    <tableColumn id="12" xr3:uid="{4BCA02E3-3060-40DC-B9C0-6513C5E620D4}" name="個人／事業所数" totalsRowFunction="sum" totalsRowDxfId="262" dataCellStyle="桁区切り" totalsRowCellStyle="桁区切り"/>
    <tableColumn id="13" xr3:uid="{F7B72384-CA46-49F9-BEB4-BC053AF1456D}" name="個人／構成比" dataDxfId="261"/>
    <tableColumn id="14" xr3:uid="{862BD47A-5544-4FC0-98D3-4CA14DAAF90A}" name="法人／事業所数" totalsRowFunction="sum" totalsRowDxfId="260" dataCellStyle="桁区切り" totalsRowCellStyle="桁区切り"/>
    <tableColumn id="15" xr3:uid="{A65AAE86-75E2-4530-94AD-6D4598A26ED7}" name="法人／構成比" dataDxfId="259"/>
    <tableColumn id="16" xr3:uid="{D636DE78-8639-41B3-9E22-372C185474F9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9E7C74E-0C59-4D31-8753-0E75B9872BDE}" name="M_TABLE_09208" displayName="M_TABLE_09208" ref="B23:I43" totalsRowShown="0">
  <autoFilter ref="B23:I43" xr:uid="{F9E7C74E-0C59-4D31-8753-0E75B9872BDE}"/>
  <tableColumns count="8">
    <tableColumn id="9" xr3:uid="{DB113C02-41C9-4EC7-9894-7AE3A403DF53}" name="産業中分類上位２０"/>
    <tableColumn id="10" xr3:uid="{059096FF-6086-4B4E-9061-891BC54D8241}" name="総数／事業所数" dataCellStyle="桁区切り"/>
    <tableColumn id="11" xr3:uid="{AEB61CC0-2157-4FD2-A1BC-322F69035728}" name="総数／構成比" dataDxfId="257"/>
    <tableColumn id="12" xr3:uid="{6744D45F-F74C-4AFA-8DD3-C2FB340C5D64}" name="個人／事業所数" dataCellStyle="桁区切り"/>
    <tableColumn id="13" xr3:uid="{739216FD-FED2-41FC-80F1-B1ED5981E183}" name="個人／構成比" dataDxfId="256"/>
    <tableColumn id="14" xr3:uid="{D983AF00-3DAB-40A0-9B81-7D60C1CF28EC}" name="法人／事業所数" dataCellStyle="桁区切り"/>
    <tableColumn id="15" xr3:uid="{2A086593-4FDC-454A-A4D5-6F7DB35E5C90}" name="法人／構成比" dataDxfId="255"/>
    <tableColumn id="16" xr3:uid="{47464487-5810-4B62-8D1B-BC11549435B7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80D01A5-13A2-466A-AB05-82611FA3A027}" name="S_TABLE_09208" displayName="S_TABLE_09208" ref="B46:I66" totalsRowShown="0">
  <autoFilter ref="B46:I66" xr:uid="{280D01A5-13A2-466A-AB05-82611FA3A027}"/>
  <tableColumns count="8">
    <tableColumn id="9" xr3:uid="{CF59C67A-4386-4A63-B56D-F35BE4BF1662}" name="産業小分類上位２０"/>
    <tableColumn id="10" xr3:uid="{F0D10621-5932-4B1B-AE6B-9F51D3098EDB}" name="総数／事業所数" dataCellStyle="桁区切り"/>
    <tableColumn id="11" xr3:uid="{3961063A-B624-4FDF-9846-67ABD615B325}" name="総数／構成比" dataDxfId="254"/>
    <tableColumn id="12" xr3:uid="{96CE2725-E0A4-4920-A46C-4BF2E1449E6B}" name="個人／事業所数" dataCellStyle="桁区切り"/>
    <tableColumn id="13" xr3:uid="{E6CBB574-8ACF-4264-AB1A-865E28FFDD3C}" name="個人／構成比" dataDxfId="253"/>
    <tableColumn id="14" xr3:uid="{2ADF1F70-8909-4620-9F38-C45006B35237}" name="法人／事業所数" dataCellStyle="桁区切り"/>
    <tableColumn id="15" xr3:uid="{2AE8F861-C641-45D0-908D-C561C5F938A3}" name="法人／構成比" dataDxfId="252"/>
    <tableColumn id="16" xr3:uid="{C2C8910E-252B-4D5E-87C3-C6774448AF88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68D8B15-4087-4BC0-B00A-FB8BA26A05C5}" name="LTBL_09209" displayName="LTBL_09209" ref="B4:I20" totalsRowCount="1">
  <autoFilter ref="B4:I19" xr:uid="{B68D8B15-4087-4BC0-B00A-FB8BA26A05C5}"/>
  <tableColumns count="8">
    <tableColumn id="9" xr3:uid="{504D1EE9-3ECD-45D1-8986-2D926E35B502}" name="産業大分類" totalsRowLabel="合計" totalsRowDxfId="251"/>
    <tableColumn id="10" xr3:uid="{26877017-055E-4364-B00C-3720277CECFE}" name="総数／事業所数" totalsRowFunction="custom" totalsRowDxfId="250" dataCellStyle="桁区切り" totalsRowCellStyle="桁区切り">
      <totalsRowFormula>SUM(LTBL_09209[総数／事業所数])</totalsRowFormula>
    </tableColumn>
    <tableColumn id="11" xr3:uid="{BCF99406-494E-4B89-AB6C-95D2099939DB}" name="総数／構成比" dataDxfId="249"/>
    <tableColumn id="12" xr3:uid="{C651E99F-E48D-4AFA-BB3F-97120C7FBA5D}" name="個人／事業所数" totalsRowFunction="sum" totalsRowDxfId="248" dataCellStyle="桁区切り" totalsRowCellStyle="桁区切り"/>
    <tableColumn id="13" xr3:uid="{B122857C-4DF7-4525-BDA9-B22A34E2FC2A}" name="個人／構成比" dataDxfId="247"/>
    <tableColumn id="14" xr3:uid="{24874F57-E7BB-40FC-8590-063B1F14DC47}" name="法人／事業所数" totalsRowFunction="sum" totalsRowDxfId="246" dataCellStyle="桁区切り" totalsRowCellStyle="桁区切り"/>
    <tableColumn id="15" xr3:uid="{A68D53B7-96A4-4A4E-B917-8C966976D579}" name="法人／構成比" dataDxfId="245"/>
    <tableColumn id="16" xr3:uid="{6C40CC9E-8BB3-425D-929C-871C38BB58CF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FF89479-BFA1-4370-BC82-5AD48AD5C888}" name="M_TABLE_09209" displayName="M_TABLE_09209" ref="B23:I43" totalsRowShown="0">
  <autoFilter ref="B23:I43" xr:uid="{4FF89479-BFA1-4370-BC82-5AD48AD5C888}"/>
  <tableColumns count="8">
    <tableColumn id="9" xr3:uid="{CD6B4CF9-4BB9-4755-BDF4-2DB082B666C7}" name="産業中分類上位２０"/>
    <tableColumn id="10" xr3:uid="{9A33DA25-F060-4C8F-899B-AEE770655731}" name="総数／事業所数" dataCellStyle="桁区切り"/>
    <tableColumn id="11" xr3:uid="{A9098CD8-89DF-4F5D-A387-8120AD148EB4}" name="総数／構成比" dataDxfId="243"/>
    <tableColumn id="12" xr3:uid="{B213F8DA-CFD1-4CC6-A55B-3724EF0587B2}" name="個人／事業所数" dataCellStyle="桁区切り"/>
    <tableColumn id="13" xr3:uid="{C804EAB6-8C3A-49AA-8AA2-A6F88CAA8D06}" name="個人／構成比" dataDxfId="242"/>
    <tableColumn id="14" xr3:uid="{2E2637A2-83E6-4DBA-B970-F7072E287528}" name="法人／事業所数" dataCellStyle="桁区切り"/>
    <tableColumn id="15" xr3:uid="{361EBB39-9A03-4940-BA75-341E8EC8CECF}" name="法人／構成比" dataDxfId="241"/>
    <tableColumn id="16" xr3:uid="{0E5AAB26-A8CF-4D18-ACDE-ACAE05DE5385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97BABB7-1363-460E-8DBE-D6584008B1A4}" name="S_TABLE_09209" displayName="S_TABLE_09209" ref="B46:I67" totalsRowShown="0">
  <autoFilter ref="B46:I67" xr:uid="{F97BABB7-1363-460E-8DBE-D6584008B1A4}"/>
  <tableColumns count="8">
    <tableColumn id="9" xr3:uid="{75EC044C-7F9D-4A46-8D39-F1FB6E5854AA}" name="産業小分類上位２０"/>
    <tableColumn id="10" xr3:uid="{DD19FA1B-6FE0-46A5-811E-BB0011C1334F}" name="総数／事業所数" dataCellStyle="桁区切り"/>
    <tableColumn id="11" xr3:uid="{259FA14D-2D2C-4D67-8B61-E874901B9FA6}" name="総数／構成比" dataDxfId="240"/>
    <tableColumn id="12" xr3:uid="{02FF6819-BC7D-4F9B-8717-587C1699A12F}" name="個人／事業所数" dataCellStyle="桁区切り"/>
    <tableColumn id="13" xr3:uid="{48E2CC65-0464-402A-8730-5C26178E237C}" name="個人／構成比" dataDxfId="239"/>
    <tableColumn id="14" xr3:uid="{7E28BADB-ED3C-43B5-B6D5-A6D1FF63556D}" name="法人／事業所数" dataCellStyle="桁区切り"/>
    <tableColumn id="15" xr3:uid="{775E2615-C18F-4F9B-B68B-3FE25C3E407B}" name="法人／構成比" dataDxfId="238"/>
    <tableColumn id="16" xr3:uid="{0309F69E-9458-4704-8AA4-CBFEB5CFCC41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772501B-0912-4705-AA01-DD82DBD05F7A}" name="LTBL_09210" displayName="LTBL_09210" ref="B4:I20" totalsRowCount="1">
  <autoFilter ref="B4:I19" xr:uid="{1772501B-0912-4705-AA01-DD82DBD05F7A}"/>
  <tableColumns count="8">
    <tableColumn id="9" xr3:uid="{229A1806-A816-4069-B1D4-A9F687A43CA1}" name="産業大分類" totalsRowLabel="合計" totalsRowDxfId="237"/>
    <tableColumn id="10" xr3:uid="{C53D7F0E-068F-4500-A135-FE3183EDDC68}" name="総数／事業所数" totalsRowFunction="custom" totalsRowDxfId="236" dataCellStyle="桁区切り" totalsRowCellStyle="桁区切り">
      <totalsRowFormula>SUM(LTBL_09210[総数／事業所数])</totalsRowFormula>
    </tableColumn>
    <tableColumn id="11" xr3:uid="{FE7FE7C5-B206-4433-8F87-D99DCB1DD71C}" name="総数／構成比" dataDxfId="235"/>
    <tableColumn id="12" xr3:uid="{F3215498-2813-4E68-B9F0-BA625BE1D899}" name="個人／事業所数" totalsRowFunction="sum" totalsRowDxfId="234" dataCellStyle="桁区切り" totalsRowCellStyle="桁区切り"/>
    <tableColumn id="13" xr3:uid="{DFAB0F3F-DACB-46C6-8C69-92B7D440BC60}" name="個人／構成比" dataDxfId="233"/>
    <tableColumn id="14" xr3:uid="{072CD8A2-61AE-4642-B533-1F88AC516865}" name="法人／事業所数" totalsRowFunction="sum" totalsRowDxfId="232" dataCellStyle="桁区切り" totalsRowCellStyle="桁区切り"/>
    <tableColumn id="15" xr3:uid="{F4D7E531-7ACE-47C6-8214-0DB6D774892A}" name="法人／構成比" dataDxfId="231"/>
    <tableColumn id="16" xr3:uid="{08751A33-2F8F-4824-8925-0B193DF7B784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55CF56B-F21A-4558-A9DD-EC3D7461BA5A}" name="M_TABLE_09210" displayName="M_TABLE_09210" ref="B23:I44" totalsRowShown="0">
  <autoFilter ref="B23:I44" xr:uid="{155CF56B-F21A-4558-A9DD-EC3D7461BA5A}"/>
  <tableColumns count="8">
    <tableColumn id="9" xr3:uid="{88F89296-02B1-4F4A-823F-37A444186BD0}" name="産業中分類上位２０"/>
    <tableColumn id="10" xr3:uid="{8B50F7A7-265E-4E1F-83AC-44C8EB71A9F1}" name="総数／事業所数" dataCellStyle="桁区切り"/>
    <tableColumn id="11" xr3:uid="{D9809B39-6336-4234-9517-AF51E1D8F004}" name="総数／構成比" dataDxfId="229"/>
    <tableColumn id="12" xr3:uid="{F4C4CC34-9F6D-4F28-89B9-E0B06EE8B55B}" name="個人／事業所数" dataCellStyle="桁区切り"/>
    <tableColumn id="13" xr3:uid="{24653ACB-DAD6-48DB-B653-8D3C415B951E}" name="個人／構成比" dataDxfId="228"/>
    <tableColumn id="14" xr3:uid="{2C62E922-60AE-45C5-BD27-026D04AD5FF2}" name="法人／事業所数" dataCellStyle="桁区切り"/>
    <tableColumn id="15" xr3:uid="{2C94CBBD-23C7-46A4-9286-3BA1F9631A4C}" name="法人／構成比" dataDxfId="227"/>
    <tableColumn id="16" xr3:uid="{6D46A145-DBAC-47C2-A72D-8AB486714CD0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0B4A16-0DEB-4C13-85E9-CEF83B8F84BE}" name="S_TABLE_09000" displayName="S_TABLE_09000" ref="B46:I66" totalsRowShown="0">
  <autoFilter ref="B46:I66" xr:uid="{920B4A16-0DEB-4C13-85E9-CEF83B8F84BE}"/>
  <tableColumns count="8">
    <tableColumn id="9" xr3:uid="{5F80BDA8-F945-4221-B14E-4261BED9B6EF}" name="産業小分類上位２０"/>
    <tableColumn id="10" xr3:uid="{11ADB4F6-4955-4332-9422-96168AA356FC}" name="総数／事業所数" dataCellStyle="桁区切り"/>
    <tableColumn id="11" xr3:uid="{169E141A-2191-4EF5-9477-8F42F113DDFE}" name="総数／構成比" dataDxfId="352"/>
    <tableColumn id="12" xr3:uid="{DB2670DF-3E76-4EB2-91AA-A5FAAA84D865}" name="個人／事業所数" dataCellStyle="桁区切り"/>
    <tableColumn id="13" xr3:uid="{12AB8269-361B-4C43-B380-653798EEDF5B}" name="個人／構成比" dataDxfId="351"/>
    <tableColumn id="14" xr3:uid="{53CED57D-AE4B-49F4-87E4-08BE57D6DFC9}" name="法人／事業所数" dataCellStyle="桁区切り"/>
    <tableColumn id="15" xr3:uid="{AE326CA5-9E9F-4945-909F-1CBF6A224A0B}" name="法人／構成比" dataDxfId="350"/>
    <tableColumn id="16" xr3:uid="{690A201C-5C8B-44EF-A671-F6C7722CAEF3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20B6CEA-A449-4578-A1CA-77FD68EB8AE5}" name="S_TABLE_09210" displayName="S_TABLE_09210" ref="B47:I67" totalsRowShown="0">
  <autoFilter ref="B47:I67" xr:uid="{020B6CEA-A449-4578-A1CA-77FD68EB8AE5}"/>
  <tableColumns count="8">
    <tableColumn id="9" xr3:uid="{5B342A7E-9C46-47C7-A2C4-A1BF7C1F83B6}" name="産業小分類上位２０"/>
    <tableColumn id="10" xr3:uid="{4344EC9F-DE91-48DD-90C8-CC0A93C36169}" name="総数／事業所数" dataCellStyle="桁区切り"/>
    <tableColumn id="11" xr3:uid="{0016E913-35CF-4910-9A4F-1BB4B11B1CD6}" name="総数／構成比" dataDxfId="226"/>
    <tableColumn id="12" xr3:uid="{473BC9A6-4500-400B-816A-3D5785FE8166}" name="個人／事業所数" dataCellStyle="桁区切り"/>
    <tableColumn id="13" xr3:uid="{FCD65593-6136-42C1-B8D9-6151369ABB73}" name="個人／構成比" dataDxfId="225"/>
    <tableColumn id="14" xr3:uid="{5AFC48BD-9C16-4634-AC72-03FA3C289ACB}" name="法人／事業所数" dataCellStyle="桁区切り"/>
    <tableColumn id="15" xr3:uid="{FA0C099A-5733-42CB-89B6-1C1ED366A39D}" name="法人／構成比" dataDxfId="224"/>
    <tableColumn id="16" xr3:uid="{16A8A733-C61F-42CD-9CAC-149142D74E73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06A9AE3-3FFA-40E0-A768-6117DABEFB33}" name="LTBL_09211" displayName="LTBL_09211" ref="B4:I20" totalsRowCount="1">
  <autoFilter ref="B4:I19" xr:uid="{406A9AE3-3FFA-40E0-A768-6117DABEFB33}"/>
  <tableColumns count="8">
    <tableColumn id="9" xr3:uid="{F3B33202-B5EB-4491-88F5-053617F90B8D}" name="産業大分類" totalsRowLabel="合計" totalsRowDxfId="223"/>
    <tableColumn id="10" xr3:uid="{5ED5FA8A-73B4-461B-9F4A-658505474B42}" name="総数／事業所数" totalsRowFunction="custom" totalsRowDxfId="222" dataCellStyle="桁区切り" totalsRowCellStyle="桁区切り">
      <totalsRowFormula>SUM(LTBL_09211[総数／事業所数])</totalsRowFormula>
    </tableColumn>
    <tableColumn id="11" xr3:uid="{DC497EE1-EF40-4D17-BFB6-87E9E513B3E8}" name="総数／構成比" dataDxfId="221"/>
    <tableColumn id="12" xr3:uid="{CE70FCC1-EAC2-4A22-9DD6-DFE5A83C7C31}" name="個人／事業所数" totalsRowFunction="sum" totalsRowDxfId="220" dataCellStyle="桁区切り" totalsRowCellStyle="桁区切り"/>
    <tableColumn id="13" xr3:uid="{6A532BAB-02C5-4537-9DB3-985250E1A9B4}" name="個人／構成比" dataDxfId="219"/>
    <tableColumn id="14" xr3:uid="{6C39E9CF-EB76-42EE-9E8B-35015BF70312}" name="法人／事業所数" totalsRowFunction="sum" totalsRowDxfId="218" dataCellStyle="桁区切り" totalsRowCellStyle="桁区切り"/>
    <tableColumn id="15" xr3:uid="{06270D7A-163B-4771-8238-DB754E85A2F3}" name="法人／構成比" dataDxfId="217"/>
    <tableColumn id="16" xr3:uid="{25217FE0-0CD2-42A4-BB40-F8B33212DE6A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5B3FE24-4D80-4BFA-9EDF-926829DD585D}" name="M_TABLE_09211" displayName="M_TABLE_09211" ref="B23:I43" totalsRowShown="0">
  <autoFilter ref="B23:I43" xr:uid="{F5B3FE24-4D80-4BFA-9EDF-926829DD585D}"/>
  <tableColumns count="8">
    <tableColumn id="9" xr3:uid="{5C374A10-3861-46B9-981A-8D5A673503DC}" name="産業中分類上位２０"/>
    <tableColumn id="10" xr3:uid="{4D87A3B8-BEA7-4192-981E-1B029B73BAF1}" name="総数／事業所数" dataCellStyle="桁区切り"/>
    <tableColumn id="11" xr3:uid="{B9374150-254E-4BE9-9FAA-57BF778D168A}" name="総数／構成比" dataDxfId="215"/>
    <tableColumn id="12" xr3:uid="{9433C9AE-7B18-4FE4-A77E-0D21407426C2}" name="個人／事業所数" dataCellStyle="桁区切り"/>
    <tableColumn id="13" xr3:uid="{BAC7A634-FBF3-4FDB-80EA-AC6253F84401}" name="個人／構成比" dataDxfId="214"/>
    <tableColumn id="14" xr3:uid="{3C5FF780-AC33-45B3-A051-2AF66D8FE54D}" name="法人／事業所数" dataCellStyle="桁区切り"/>
    <tableColumn id="15" xr3:uid="{AF0413D9-A2CE-4D79-9E69-065114107CEF}" name="法人／構成比" dataDxfId="213"/>
    <tableColumn id="16" xr3:uid="{644A38FB-6A02-437C-9602-C01CAFFB62E8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66989EB-1E6A-4549-B437-06917C347494}" name="S_TABLE_09211" displayName="S_TABLE_09211" ref="B46:I68" totalsRowShown="0">
  <autoFilter ref="B46:I68" xr:uid="{266989EB-1E6A-4549-B437-06917C347494}"/>
  <tableColumns count="8">
    <tableColumn id="9" xr3:uid="{C8208680-3781-4DAD-904F-57212436AA13}" name="産業小分類上位２０"/>
    <tableColumn id="10" xr3:uid="{7A1CFDAE-32ED-4178-9C7E-61310EC59CDC}" name="総数／事業所数" dataCellStyle="桁区切り"/>
    <tableColumn id="11" xr3:uid="{63DD7E02-485C-4D08-A1B9-6BEA37B62AF9}" name="総数／構成比" dataDxfId="212"/>
    <tableColumn id="12" xr3:uid="{D1877C60-F950-40C4-AF3E-32DC69D7A51C}" name="個人／事業所数" dataCellStyle="桁区切り"/>
    <tableColumn id="13" xr3:uid="{4A465021-A537-4F0F-B714-A057C265AA32}" name="個人／構成比" dataDxfId="211"/>
    <tableColumn id="14" xr3:uid="{B05A6FEA-AFD1-4F35-86A3-509D5AEF273E}" name="法人／事業所数" dataCellStyle="桁区切り"/>
    <tableColumn id="15" xr3:uid="{55A59474-C27E-4DC9-85E8-BA2E1B42B8AB}" name="法人／構成比" dataDxfId="210"/>
    <tableColumn id="16" xr3:uid="{6BD480ED-DD15-4758-9251-22B0B80F3A14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14DCF2A-D26C-4F92-BF61-DE523D310161}" name="LTBL_09213" displayName="LTBL_09213" ref="B4:I20" totalsRowCount="1">
  <autoFilter ref="B4:I19" xr:uid="{314DCF2A-D26C-4F92-BF61-DE523D310161}"/>
  <tableColumns count="8">
    <tableColumn id="9" xr3:uid="{63B9CAF8-95C8-45BE-B624-B5CF930876ED}" name="産業大分類" totalsRowLabel="合計" totalsRowDxfId="209"/>
    <tableColumn id="10" xr3:uid="{35E8310F-78EA-40D2-8CF3-965F923784EE}" name="総数／事業所数" totalsRowFunction="custom" totalsRowDxfId="208" dataCellStyle="桁区切り" totalsRowCellStyle="桁区切り">
      <totalsRowFormula>SUM(LTBL_09213[総数／事業所数])</totalsRowFormula>
    </tableColumn>
    <tableColumn id="11" xr3:uid="{B05536D1-60BE-4E04-883E-768C941B6462}" name="総数／構成比" dataDxfId="207"/>
    <tableColumn id="12" xr3:uid="{67D2A135-0CBC-4280-928A-B5360E5EA12D}" name="個人／事業所数" totalsRowFunction="sum" totalsRowDxfId="206" dataCellStyle="桁区切り" totalsRowCellStyle="桁区切り"/>
    <tableColumn id="13" xr3:uid="{0A7859FE-50D5-4CE4-942F-FE40D9EFE252}" name="個人／構成比" dataDxfId="205"/>
    <tableColumn id="14" xr3:uid="{1BF3D9DC-DB07-4454-9690-22DB32F86D7E}" name="法人／事業所数" totalsRowFunction="sum" totalsRowDxfId="204" dataCellStyle="桁区切り" totalsRowCellStyle="桁区切り"/>
    <tableColumn id="15" xr3:uid="{C1F4ACB0-CBCD-44BD-A7EE-0F25396664ED}" name="法人／構成比" dataDxfId="203"/>
    <tableColumn id="16" xr3:uid="{5B3E4FE6-2DCC-4F3F-8BD3-F76DE888A9C3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AB1936A-261C-459B-92B2-75AF2B667C3D}" name="M_TABLE_09213" displayName="M_TABLE_09213" ref="B23:I43" totalsRowShown="0">
  <autoFilter ref="B23:I43" xr:uid="{EAB1936A-261C-459B-92B2-75AF2B667C3D}"/>
  <tableColumns count="8">
    <tableColumn id="9" xr3:uid="{670E52E0-96A9-40EB-BBE2-EAFF41616D76}" name="産業中分類上位２０"/>
    <tableColumn id="10" xr3:uid="{C984D722-8B24-4A78-AE0A-0EC40C402129}" name="総数／事業所数" dataCellStyle="桁区切り"/>
    <tableColumn id="11" xr3:uid="{324A492E-1EE7-4635-B1BA-86AC084BFE2A}" name="総数／構成比" dataDxfId="201"/>
    <tableColumn id="12" xr3:uid="{D1D31561-B321-4CBE-87AF-1E457CC92867}" name="個人／事業所数" dataCellStyle="桁区切り"/>
    <tableColumn id="13" xr3:uid="{5336A1B2-8A73-4B34-A842-9109549E9573}" name="個人／構成比" dataDxfId="200"/>
    <tableColumn id="14" xr3:uid="{B2135E9A-860E-4FEF-B2B2-6109B8C85B9A}" name="法人／事業所数" dataCellStyle="桁区切り"/>
    <tableColumn id="15" xr3:uid="{14EA6AC3-D512-49B6-834C-F3771F5A1893}" name="法人／構成比" dataDxfId="199"/>
    <tableColumn id="16" xr3:uid="{ABBD7B50-838E-4257-A3AF-B0F00111E141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8FB1001-FE1A-489F-A7C4-BA3FDA216CF9}" name="S_TABLE_09213" displayName="S_TABLE_09213" ref="B46:I66" totalsRowShown="0">
  <autoFilter ref="B46:I66" xr:uid="{48FB1001-FE1A-489F-A7C4-BA3FDA216CF9}"/>
  <tableColumns count="8">
    <tableColumn id="9" xr3:uid="{2B6E8379-B89D-4DF1-ABA5-5B92CAEF06A8}" name="産業小分類上位２０"/>
    <tableColumn id="10" xr3:uid="{F85A9A55-509D-44A9-9F91-F3C78984EA7F}" name="総数／事業所数" dataCellStyle="桁区切り"/>
    <tableColumn id="11" xr3:uid="{E4D14962-230C-471A-9561-8110FCEB42C2}" name="総数／構成比" dataDxfId="198"/>
    <tableColumn id="12" xr3:uid="{93EAD1F1-40AD-4C4F-87C0-0A96569B0369}" name="個人／事業所数" dataCellStyle="桁区切り"/>
    <tableColumn id="13" xr3:uid="{B923C0FB-9277-4E9F-AEC7-0BEABDAEBE06}" name="個人／構成比" dataDxfId="197"/>
    <tableColumn id="14" xr3:uid="{8FB62238-CEC3-4A0E-8E9A-F024C4CE2296}" name="法人／事業所数" dataCellStyle="桁区切り"/>
    <tableColumn id="15" xr3:uid="{9D01D0CD-3304-41F8-9E44-3578A8862FC3}" name="法人／構成比" dataDxfId="196"/>
    <tableColumn id="16" xr3:uid="{C2F58DDD-AED5-4285-9115-2C203C92EE6A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12DA203-D713-47A7-A19C-2A20EC6C21C6}" name="LTBL_09214" displayName="LTBL_09214" ref="B4:I20" totalsRowCount="1">
  <autoFilter ref="B4:I19" xr:uid="{D12DA203-D713-47A7-A19C-2A20EC6C21C6}"/>
  <tableColumns count="8">
    <tableColumn id="9" xr3:uid="{357C40A8-86C2-4CCA-A957-3096BB4C24F9}" name="産業大分類" totalsRowLabel="合計" totalsRowDxfId="195"/>
    <tableColumn id="10" xr3:uid="{ABA18585-F739-4D27-9B15-ED4F91039F6B}" name="総数／事業所数" totalsRowFunction="custom" totalsRowDxfId="194" dataCellStyle="桁区切り" totalsRowCellStyle="桁区切り">
      <totalsRowFormula>SUM(LTBL_09214[総数／事業所数])</totalsRowFormula>
    </tableColumn>
    <tableColumn id="11" xr3:uid="{A0BFCB34-63F1-4F67-9B07-2389E42B3FA9}" name="総数／構成比" dataDxfId="193"/>
    <tableColumn id="12" xr3:uid="{91F8B9B1-CCC9-4C09-8306-8AC3E0762A73}" name="個人／事業所数" totalsRowFunction="sum" totalsRowDxfId="192" dataCellStyle="桁区切り" totalsRowCellStyle="桁区切り"/>
    <tableColumn id="13" xr3:uid="{8895C485-7B37-40E3-9EE9-6F90BCA297E8}" name="個人／構成比" dataDxfId="191"/>
    <tableColumn id="14" xr3:uid="{55408536-9064-48D7-B3B8-5E28CC61F578}" name="法人／事業所数" totalsRowFunction="sum" totalsRowDxfId="190" dataCellStyle="桁区切り" totalsRowCellStyle="桁区切り"/>
    <tableColumn id="15" xr3:uid="{5436635E-533A-43CC-A3E8-0AF349D22A11}" name="法人／構成比" dataDxfId="189"/>
    <tableColumn id="16" xr3:uid="{89419E13-5C65-4375-AF43-B747EFEE0EAD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15D7E2D-EA4F-46F5-8A45-9E04C4731843}" name="M_TABLE_09214" displayName="M_TABLE_09214" ref="B23:I43" totalsRowShown="0">
  <autoFilter ref="B23:I43" xr:uid="{915D7E2D-EA4F-46F5-8A45-9E04C4731843}"/>
  <tableColumns count="8">
    <tableColumn id="9" xr3:uid="{D61EEA0E-0778-4210-9DEA-0AC474E28ACB}" name="産業中分類上位２０"/>
    <tableColumn id="10" xr3:uid="{9F478992-F439-4410-A076-58F55BBC8624}" name="総数／事業所数" dataCellStyle="桁区切り"/>
    <tableColumn id="11" xr3:uid="{98B1A7C2-5700-4097-B9F8-3DA5F928C311}" name="総数／構成比" dataDxfId="187"/>
    <tableColumn id="12" xr3:uid="{DC588104-3159-49E9-9D02-255B8C945320}" name="個人／事業所数" dataCellStyle="桁区切り"/>
    <tableColumn id="13" xr3:uid="{4B02500C-26AF-4A57-B8AD-71AAA292B87F}" name="個人／構成比" dataDxfId="186"/>
    <tableColumn id="14" xr3:uid="{83B572AF-78D5-44AE-A53B-C92D5C802907}" name="法人／事業所数" dataCellStyle="桁区切り"/>
    <tableColumn id="15" xr3:uid="{BED737D4-7ABF-44C8-B8F6-A7187D586625}" name="法人／構成比" dataDxfId="185"/>
    <tableColumn id="16" xr3:uid="{795D61EF-C57C-4E17-AA6D-C711808CC634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7030CF9-93D4-4BAC-9F50-C965594B4CD9}" name="S_TABLE_09214" displayName="S_TABLE_09214" ref="B46:I67" totalsRowShown="0">
  <autoFilter ref="B46:I67" xr:uid="{47030CF9-93D4-4BAC-9F50-C965594B4CD9}"/>
  <tableColumns count="8">
    <tableColumn id="9" xr3:uid="{21BD6CC7-1834-4501-925B-6F005F59F327}" name="産業小分類上位２０"/>
    <tableColumn id="10" xr3:uid="{1C88FB04-ADF5-499C-BA02-93F1BF43BA2C}" name="総数／事業所数" dataCellStyle="桁区切り"/>
    <tableColumn id="11" xr3:uid="{272E3673-D0A7-4F07-B081-98CAAD6B982D}" name="総数／構成比" dataDxfId="184"/>
    <tableColumn id="12" xr3:uid="{46DD64EC-F6CF-405C-9696-EA6C6CC1F58B}" name="個人／事業所数" dataCellStyle="桁区切り"/>
    <tableColumn id="13" xr3:uid="{A45E68D0-0CDD-4FFF-AA6D-03EF72890335}" name="個人／構成比" dataDxfId="183"/>
    <tableColumn id="14" xr3:uid="{910630E3-0315-4DD8-8A85-303769A86864}" name="法人／事業所数" dataCellStyle="桁区切り"/>
    <tableColumn id="15" xr3:uid="{756EE00E-5743-4BD5-9D7B-928818B9CAAA}" name="法人／構成比" dataDxfId="182"/>
    <tableColumn id="16" xr3:uid="{50610517-41D1-479A-9800-E52FCF30FE08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C326D6D-7A52-4C44-910D-E8CC2951F902}" name="LTBL_09201" displayName="LTBL_09201" ref="B4:I20" totalsRowCount="1">
  <autoFilter ref="B4:I19" xr:uid="{3C326D6D-7A52-4C44-910D-E8CC2951F902}"/>
  <tableColumns count="8">
    <tableColumn id="9" xr3:uid="{6B067FB7-2D27-4697-9CCD-73C671C6FCA4}" name="産業大分類" totalsRowLabel="合計" totalsRowDxfId="349"/>
    <tableColumn id="10" xr3:uid="{01D90A90-031F-46C0-A461-38AA2E83A273}" name="総数／事業所数" totalsRowFunction="custom" totalsRowDxfId="348" dataCellStyle="桁区切り" totalsRowCellStyle="桁区切り">
      <totalsRowFormula>SUM(LTBL_09201[総数／事業所数])</totalsRowFormula>
    </tableColumn>
    <tableColumn id="11" xr3:uid="{537CA014-98C2-4BF7-AF0C-72A4C227F967}" name="総数／構成比" dataDxfId="347"/>
    <tableColumn id="12" xr3:uid="{17E8CF07-F00C-45CE-B05B-99A69FCFAF4F}" name="個人／事業所数" totalsRowFunction="sum" totalsRowDxfId="346" dataCellStyle="桁区切り" totalsRowCellStyle="桁区切り"/>
    <tableColumn id="13" xr3:uid="{5D93E1C7-ED15-4FBF-9CF2-95548EC6FF74}" name="個人／構成比" dataDxfId="345"/>
    <tableColumn id="14" xr3:uid="{DAF7CD45-E6B1-4844-951C-1AAB0A652B75}" name="法人／事業所数" totalsRowFunction="sum" totalsRowDxfId="344" dataCellStyle="桁区切り" totalsRowCellStyle="桁区切り"/>
    <tableColumn id="15" xr3:uid="{B4C1F7C3-E6C3-4C28-9D61-3AD9930D5388}" name="法人／構成比" dataDxfId="343"/>
    <tableColumn id="16" xr3:uid="{6BC415F8-9AA0-4E85-874F-66D70B29A215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E912F5E-496D-4F47-9884-3F443467D92E}" name="LTBL_09215" displayName="LTBL_09215" ref="B4:I20" totalsRowCount="1">
  <autoFilter ref="B4:I19" xr:uid="{DE912F5E-496D-4F47-9884-3F443467D92E}"/>
  <tableColumns count="8">
    <tableColumn id="9" xr3:uid="{8CCAB292-1EAC-46A7-B833-5B102DC4FBB4}" name="産業大分類" totalsRowLabel="合計" totalsRowDxfId="181"/>
    <tableColumn id="10" xr3:uid="{21EFC25F-FC9A-460F-AF5B-EF03910533C1}" name="総数／事業所数" totalsRowFunction="custom" totalsRowDxfId="180" dataCellStyle="桁区切り" totalsRowCellStyle="桁区切り">
      <totalsRowFormula>SUM(LTBL_09215[総数／事業所数])</totalsRowFormula>
    </tableColumn>
    <tableColumn id="11" xr3:uid="{C4EEAB6D-3BED-4607-A04B-4C3250D22FF3}" name="総数／構成比" dataDxfId="179"/>
    <tableColumn id="12" xr3:uid="{6F51A3CD-4DBB-4639-92D5-24301757FB33}" name="個人／事業所数" totalsRowFunction="sum" totalsRowDxfId="178" dataCellStyle="桁区切り" totalsRowCellStyle="桁区切り"/>
    <tableColumn id="13" xr3:uid="{2EFE727F-9DA2-46D3-9889-5C7FDC01998E}" name="個人／構成比" dataDxfId="177"/>
    <tableColumn id="14" xr3:uid="{05477160-CBF3-403C-AE65-E62D83834585}" name="法人／事業所数" totalsRowFunction="sum" totalsRowDxfId="176" dataCellStyle="桁区切り" totalsRowCellStyle="桁区切り"/>
    <tableColumn id="15" xr3:uid="{D8DCCBAA-1E03-4939-8AD4-BE2D68941E8C}" name="法人／構成比" dataDxfId="175"/>
    <tableColumn id="16" xr3:uid="{CF2F74C5-9F34-4F59-8ACE-43F4F7546766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2A57321-0C86-4BE0-B855-9C82D1090623}" name="M_TABLE_09215" displayName="M_TABLE_09215" ref="B23:I43" totalsRowShown="0">
  <autoFilter ref="B23:I43" xr:uid="{42A57321-0C86-4BE0-B855-9C82D1090623}"/>
  <tableColumns count="8">
    <tableColumn id="9" xr3:uid="{2EA74E0C-D2B4-47AF-8784-720714AFFA2B}" name="産業中分類上位２０"/>
    <tableColumn id="10" xr3:uid="{B2BE6D49-99FE-4C91-AA63-D158D8575617}" name="総数／事業所数" dataCellStyle="桁区切り"/>
    <tableColumn id="11" xr3:uid="{C0285561-2613-496C-8AEE-733EEE36595A}" name="総数／構成比" dataDxfId="173"/>
    <tableColumn id="12" xr3:uid="{5821668F-E6B0-4A04-8291-B7C389E075ED}" name="個人／事業所数" dataCellStyle="桁区切り"/>
    <tableColumn id="13" xr3:uid="{F81CA2D4-7B3D-400B-8B44-86B3FE77984F}" name="個人／構成比" dataDxfId="172"/>
    <tableColumn id="14" xr3:uid="{09F1D32E-C1B5-4472-AA92-C78FACC5FBB5}" name="法人／事業所数" dataCellStyle="桁区切り"/>
    <tableColumn id="15" xr3:uid="{414255D2-12D7-45D2-840C-958512C8A7B0}" name="法人／構成比" dataDxfId="171"/>
    <tableColumn id="16" xr3:uid="{23F4A4A8-1EE6-4DDF-A081-C524E5D61589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CAD4494-6CFA-433C-9491-0DA6A7B8BC05}" name="S_TABLE_09215" displayName="S_TABLE_09215" ref="B46:I71" totalsRowShown="0">
  <autoFilter ref="B46:I71" xr:uid="{6CAD4494-6CFA-433C-9491-0DA6A7B8BC05}"/>
  <tableColumns count="8">
    <tableColumn id="9" xr3:uid="{56142CC5-5806-4747-A607-6C0AE315633B}" name="産業小分類上位２０"/>
    <tableColumn id="10" xr3:uid="{FD16FF79-F873-4748-90BF-443689A862D9}" name="総数／事業所数" dataCellStyle="桁区切り"/>
    <tableColumn id="11" xr3:uid="{AD488F66-4FB1-41B9-84E0-2E8037581A8C}" name="総数／構成比" dataDxfId="170"/>
    <tableColumn id="12" xr3:uid="{19C6C6FA-BC2B-4158-A8D5-45DBE00C5438}" name="個人／事業所数" dataCellStyle="桁区切り"/>
    <tableColumn id="13" xr3:uid="{93352283-E464-41E9-AB9E-49C2B5487FA9}" name="個人／構成比" dataDxfId="169"/>
    <tableColumn id="14" xr3:uid="{C8DD0796-0445-4B34-A19F-745EA81B80E8}" name="法人／事業所数" dataCellStyle="桁区切り"/>
    <tableColumn id="15" xr3:uid="{FFF0A056-F8CA-42AA-8CBA-3D81899C9648}" name="法人／構成比" dataDxfId="168"/>
    <tableColumn id="16" xr3:uid="{BD883FA5-C215-4944-9213-2A009489F837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3EEF31A-84E7-46C7-B3F4-B8FBD44FC2E9}" name="LTBL_09216" displayName="LTBL_09216" ref="B4:I20" totalsRowCount="1">
  <autoFilter ref="B4:I19" xr:uid="{53EEF31A-84E7-46C7-B3F4-B8FBD44FC2E9}"/>
  <tableColumns count="8">
    <tableColumn id="9" xr3:uid="{139E5CF0-B90B-4DD6-8ED0-329B37A7F742}" name="産業大分類" totalsRowLabel="合計" totalsRowDxfId="167"/>
    <tableColumn id="10" xr3:uid="{3EE95A0B-95AA-423D-9F69-3F542B412909}" name="総数／事業所数" totalsRowFunction="custom" totalsRowDxfId="166" dataCellStyle="桁区切り" totalsRowCellStyle="桁区切り">
      <totalsRowFormula>SUM(LTBL_09216[総数／事業所数])</totalsRowFormula>
    </tableColumn>
    <tableColumn id="11" xr3:uid="{96D6CD02-C21F-4F80-93D5-7366735826A6}" name="総数／構成比" dataDxfId="165"/>
    <tableColumn id="12" xr3:uid="{6E831BC4-37A5-4FE1-AFC4-F7D5676C1DDF}" name="個人／事業所数" totalsRowFunction="sum" totalsRowDxfId="164" dataCellStyle="桁区切り" totalsRowCellStyle="桁区切り"/>
    <tableColumn id="13" xr3:uid="{007DCF80-BAF6-4980-A39E-F6F5E83D64FA}" name="個人／構成比" dataDxfId="163"/>
    <tableColumn id="14" xr3:uid="{4A44868B-2466-427D-9888-1BE0D9DBF504}" name="法人／事業所数" totalsRowFunction="sum" totalsRowDxfId="162" dataCellStyle="桁区切り" totalsRowCellStyle="桁区切り"/>
    <tableColumn id="15" xr3:uid="{1D07D32B-BE8C-480E-809A-A13085B6936D}" name="法人／構成比" dataDxfId="161"/>
    <tableColumn id="16" xr3:uid="{E617B434-5BDF-4E3C-A082-81385A3708D6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FB9EBF1-61DA-4EEF-A7FD-36C6207474D6}" name="M_TABLE_09216" displayName="M_TABLE_09216" ref="B23:I43" totalsRowShown="0">
  <autoFilter ref="B23:I43" xr:uid="{5FB9EBF1-61DA-4EEF-A7FD-36C6207474D6}"/>
  <tableColumns count="8">
    <tableColumn id="9" xr3:uid="{DD3A0875-BDF5-4598-AA85-76475C889AAE}" name="産業中分類上位２０"/>
    <tableColumn id="10" xr3:uid="{9D2A3CDD-22C4-455C-9BBD-A6AC65FA13CD}" name="総数／事業所数" dataCellStyle="桁区切り"/>
    <tableColumn id="11" xr3:uid="{94E002F2-D0C7-4351-9506-951ABDAFAE10}" name="総数／構成比" dataDxfId="159"/>
    <tableColumn id="12" xr3:uid="{968B6097-F8E0-440B-BE85-F4CC965007ED}" name="個人／事業所数" dataCellStyle="桁区切り"/>
    <tableColumn id="13" xr3:uid="{08BB0F6F-F3BD-48B4-BD15-2A1EAA79E822}" name="個人／構成比" dataDxfId="158"/>
    <tableColumn id="14" xr3:uid="{26538DC8-A0C1-43CD-A745-8CF5FCFE3215}" name="法人／事業所数" dataCellStyle="桁区切り"/>
    <tableColumn id="15" xr3:uid="{E8562063-576A-4DC9-B08A-F93E72BA2EC7}" name="法人／構成比" dataDxfId="157"/>
    <tableColumn id="16" xr3:uid="{23A8D893-1505-4587-9FB2-92AC6893933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5EDBC15-BC01-4A9C-9835-3A38F5839D43}" name="S_TABLE_09216" displayName="S_TABLE_09216" ref="B46:I68" totalsRowShown="0">
  <autoFilter ref="B46:I68" xr:uid="{F5EDBC15-BC01-4A9C-9835-3A38F5839D43}"/>
  <tableColumns count="8">
    <tableColumn id="9" xr3:uid="{DE28DB72-C412-4812-8266-DD6016FD314C}" name="産業小分類上位２０"/>
    <tableColumn id="10" xr3:uid="{50B579B2-AAF6-4D22-9822-A6DF2F191718}" name="総数／事業所数" dataCellStyle="桁区切り"/>
    <tableColumn id="11" xr3:uid="{F82BE9C0-DF82-4B47-AA99-13902045161F}" name="総数／構成比" dataDxfId="156"/>
    <tableColumn id="12" xr3:uid="{0152F113-3119-478E-B64B-84B07B69B32C}" name="個人／事業所数" dataCellStyle="桁区切り"/>
    <tableColumn id="13" xr3:uid="{B6C85702-CA8D-4BCC-A7F2-AE4B2D8368F7}" name="個人／構成比" dataDxfId="155"/>
    <tableColumn id="14" xr3:uid="{3B77CCE5-C6F2-4BCB-8FA3-1A4F8CB969EB}" name="法人／事業所数" dataCellStyle="桁区切り"/>
    <tableColumn id="15" xr3:uid="{8E6EC93D-5BA3-47C7-ACB2-1E97A4F4A0DD}" name="法人／構成比" dataDxfId="154"/>
    <tableColumn id="16" xr3:uid="{D28B5F93-D024-49B1-98C6-51FD2EEA4CED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7BE172E-DE02-48CE-B119-718B841F0F20}" name="LTBL_09301" displayName="LTBL_09301" ref="B4:I20" totalsRowCount="1">
  <autoFilter ref="B4:I19" xr:uid="{C7BE172E-DE02-48CE-B119-718B841F0F20}"/>
  <tableColumns count="8">
    <tableColumn id="9" xr3:uid="{9C5889F1-7E21-4036-A89A-BD3A820F0D75}" name="産業大分類" totalsRowLabel="合計" totalsRowDxfId="153"/>
    <tableColumn id="10" xr3:uid="{780D1EE5-DEE1-42DC-839A-67D4B26FCA42}" name="総数／事業所数" totalsRowFunction="custom" totalsRowDxfId="152" dataCellStyle="桁区切り" totalsRowCellStyle="桁区切り">
      <totalsRowFormula>SUM(LTBL_09301[総数／事業所数])</totalsRowFormula>
    </tableColumn>
    <tableColumn id="11" xr3:uid="{19C1AA79-2308-4780-A355-FE590010D89D}" name="総数／構成比" dataDxfId="151"/>
    <tableColumn id="12" xr3:uid="{11E9E43D-F6E7-441F-8DC5-3BBB94F24663}" name="個人／事業所数" totalsRowFunction="sum" totalsRowDxfId="150" dataCellStyle="桁区切り" totalsRowCellStyle="桁区切り"/>
    <tableColumn id="13" xr3:uid="{58F755E4-C40E-47B0-A308-DB3DFE1B22C3}" name="個人／構成比" dataDxfId="149"/>
    <tableColumn id="14" xr3:uid="{B1744E86-B21F-424A-A4F1-ACB377745B71}" name="法人／事業所数" totalsRowFunction="sum" totalsRowDxfId="148" dataCellStyle="桁区切り" totalsRowCellStyle="桁区切り"/>
    <tableColumn id="15" xr3:uid="{C99B0E3E-23C4-47F4-A138-22CD5C45B1CE}" name="法人／構成比" dataDxfId="147"/>
    <tableColumn id="16" xr3:uid="{9E064457-FE2A-463C-A319-15B61B2CB2E8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B30C8EB-B121-42EB-8AA1-A9AF468964B5}" name="M_TABLE_09301" displayName="M_TABLE_09301" ref="B23:I45" totalsRowShown="0">
  <autoFilter ref="B23:I45" xr:uid="{1B30C8EB-B121-42EB-8AA1-A9AF468964B5}"/>
  <tableColumns count="8">
    <tableColumn id="9" xr3:uid="{0D1315EB-53B7-44F7-95E3-AF58B058CA0A}" name="産業中分類上位２０"/>
    <tableColumn id="10" xr3:uid="{62C3B59A-5A06-402E-A6E1-324CB917158A}" name="総数／事業所数" dataCellStyle="桁区切り"/>
    <tableColumn id="11" xr3:uid="{D5B2187B-9D8E-44B4-A4A9-F8D0886C9003}" name="総数／構成比" dataDxfId="145"/>
    <tableColumn id="12" xr3:uid="{B80302EC-79FA-4932-BEDF-F70B8A9009EF}" name="個人／事業所数" dataCellStyle="桁区切り"/>
    <tableColumn id="13" xr3:uid="{363B36E5-481C-455F-BB84-04D7EA6F02D5}" name="個人／構成比" dataDxfId="144"/>
    <tableColumn id="14" xr3:uid="{C4A9C891-A3EB-4A1B-ADD8-C99512A83709}" name="法人／事業所数" dataCellStyle="桁区切り"/>
    <tableColumn id="15" xr3:uid="{BA89B7F3-B2F8-4C0F-B108-1343889CC661}" name="法人／構成比" dataDxfId="143"/>
    <tableColumn id="16" xr3:uid="{2C49FE2C-9E0A-42DF-948C-A8CD10078A9E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AAD7FE0-3C4A-4D84-8E82-507488EBDCEC}" name="S_TABLE_09301" displayName="S_TABLE_09301" ref="B48:I70" totalsRowShown="0">
  <autoFilter ref="B48:I70" xr:uid="{9AAD7FE0-3C4A-4D84-8E82-507488EBDCEC}"/>
  <tableColumns count="8">
    <tableColumn id="9" xr3:uid="{DB328C10-B10D-4DA4-9616-988566E1F4DA}" name="産業小分類上位２０"/>
    <tableColumn id="10" xr3:uid="{168925D6-E4FF-480E-A951-BCE8452DAF71}" name="総数／事業所数" dataCellStyle="桁区切り"/>
    <tableColumn id="11" xr3:uid="{DC0F61F9-E560-4017-BCA7-697712953A6F}" name="総数／構成比" dataDxfId="142"/>
    <tableColumn id="12" xr3:uid="{7EABEDA7-B11F-4F80-AF9A-CEC06CEBFC68}" name="個人／事業所数" dataCellStyle="桁区切り"/>
    <tableColumn id="13" xr3:uid="{02DFE838-A55E-4EFC-9DB7-EC4944BBEA5F}" name="個人／構成比" dataDxfId="141"/>
    <tableColumn id="14" xr3:uid="{6DB0935D-D20A-4855-B40F-94EA60E18915}" name="法人／事業所数" dataCellStyle="桁区切り"/>
    <tableColumn id="15" xr3:uid="{FCDB0801-6207-423C-9C12-3B23351AAF6C}" name="法人／構成比" dataDxfId="140"/>
    <tableColumn id="16" xr3:uid="{60286844-14DA-4917-B71D-8C4EB81E3285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7E065E5-B06E-4ED6-B49B-E30E43B2EEDC}" name="LTBL_09342" displayName="LTBL_09342" ref="B4:I20" totalsRowCount="1">
  <autoFilter ref="B4:I19" xr:uid="{A7E065E5-B06E-4ED6-B49B-E30E43B2EEDC}"/>
  <tableColumns count="8">
    <tableColumn id="9" xr3:uid="{3DDD4F02-449E-4CB0-AC76-1F82681EC0D2}" name="産業大分類" totalsRowLabel="合計" totalsRowDxfId="139"/>
    <tableColumn id="10" xr3:uid="{AC791AC3-FD37-44BC-9A23-45C2C7D6D4EA}" name="総数／事業所数" totalsRowFunction="custom" totalsRowDxfId="138" dataCellStyle="桁区切り" totalsRowCellStyle="桁区切り">
      <totalsRowFormula>SUM(LTBL_09342[総数／事業所数])</totalsRowFormula>
    </tableColumn>
    <tableColumn id="11" xr3:uid="{081F0CC3-9BDD-42D8-8D4B-62B48D208346}" name="総数／構成比" dataDxfId="137"/>
    <tableColumn id="12" xr3:uid="{9106C461-3B82-4474-ABBB-9EED60408C44}" name="個人／事業所数" totalsRowFunction="sum" totalsRowDxfId="136" dataCellStyle="桁区切り" totalsRowCellStyle="桁区切り"/>
    <tableColumn id="13" xr3:uid="{8279C499-EF29-425B-85D4-5C83B8F02B28}" name="個人／構成比" dataDxfId="135"/>
    <tableColumn id="14" xr3:uid="{0C6C3023-D959-42C0-B696-FEA12EC8906C}" name="法人／事業所数" totalsRowFunction="sum" totalsRowDxfId="134" dataCellStyle="桁区切り" totalsRowCellStyle="桁区切り"/>
    <tableColumn id="15" xr3:uid="{6A696B7B-A98C-44DF-87FB-9196C7237A51}" name="法人／構成比" dataDxfId="133"/>
    <tableColumn id="16" xr3:uid="{6D2869A8-95D8-441D-B881-E6504A4F1183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9C7007-C177-46AA-9571-1A785E9F6CEE}" name="M_TABLE_09201" displayName="M_TABLE_09201" ref="B23:I43" totalsRowShown="0">
  <autoFilter ref="B23:I43" xr:uid="{849C7007-C177-46AA-9571-1A785E9F6CEE}"/>
  <tableColumns count="8">
    <tableColumn id="9" xr3:uid="{F0319E43-DC0A-4498-8A8C-58B2F6E9902C}" name="産業中分類上位２０"/>
    <tableColumn id="10" xr3:uid="{825F15CE-CF94-4830-9408-C5333C20C632}" name="総数／事業所数" dataCellStyle="桁区切り"/>
    <tableColumn id="11" xr3:uid="{1FE8E655-DC7C-4B62-9E91-83274017872D}" name="総数／構成比" dataDxfId="341"/>
    <tableColumn id="12" xr3:uid="{292E23D0-B923-4A60-9C0B-0C445B1EB813}" name="個人／事業所数" dataCellStyle="桁区切り"/>
    <tableColumn id="13" xr3:uid="{556F29D9-E841-45EE-9518-99B29D3F9A40}" name="個人／構成比" dataDxfId="340"/>
    <tableColumn id="14" xr3:uid="{D20ADBD1-B04B-4271-80F0-F8D5A6502BA7}" name="法人／事業所数" dataCellStyle="桁区切り"/>
    <tableColumn id="15" xr3:uid="{8CDD07EA-9F1A-40EE-87F8-F44ECE35445D}" name="法人／構成比" dataDxfId="339"/>
    <tableColumn id="16" xr3:uid="{ADAD0329-560D-4A3F-9B4B-599D7475E478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7555538-68AA-4C34-AE42-DAC06571E2BB}" name="M_TABLE_09342" displayName="M_TABLE_09342" ref="B23:I43" totalsRowShown="0">
  <autoFilter ref="B23:I43" xr:uid="{27555538-68AA-4C34-AE42-DAC06571E2BB}"/>
  <tableColumns count="8">
    <tableColumn id="9" xr3:uid="{9AD324E8-32F6-45D4-8F82-3962E2530AD5}" name="産業中分類上位２０"/>
    <tableColumn id="10" xr3:uid="{593931C7-6ECA-4F68-A2D0-BE8609C76431}" name="総数／事業所数" dataCellStyle="桁区切り"/>
    <tableColumn id="11" xr3:uid="{67544640-AF2C-4F01-AA4C-EC4A75B6F4C5}" name="総数／構成比" dataDxfId="131"/>
    <tableColumn id="12" xr3:uid="{E7767487-2CAF-48B9-A56E-39BDB555C0D6}" name="個人／事業所数" dataCellStyle="桁区切り"/>
    <tableColumn id="13" xr3:uid="{BE70C3D2-0106-47E8-AF91-82D0C03B5E82}" name="個人／構成比" dataDxfId="130"/>
    <tableColumn id="14" xr3:uid="{5271EB4F-426A-40FE-B91F-8CA6377ABBF4}" name="法人／事業所数" dataCellStyle="桁区切り"/>
    <tableColumn id="15" xr3:uid="{D4457212-EB49-4306-8275-E7DBC94C29F6}" name="法人／構成比" dataDxfId="129"/>
    <tableColumn id="16" xr3:uid="{450D0BE4-CBAA-48F5-84B8-8EE9CB01C035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49E3B92-F6EB-4E52-B315-602F1B52750E}" name="S_TABLE_09342" displayName="S_TABLE_09342" ref="B46:I67" totalsRowShown="0">
  <autoFilter ref="B46:I67" xr:uid="{349E3B92-F6EB-4E52-B315-602F1B52750E}"/>
  <tableColumns count="8">
    <tableColumn id="9" xr3:uid="{473AAC17-9958-4F7D-9BCC-DFAA759B3EFD}" name="産業小分類上位２０"/>
    <tableColumn id="10" xr3:uid="{5183C85F-2124-45E5-83BB-9A514EC36757}" name="総数／事業所数" dataCellStyle="桁区切り"/>
    <tableColumn id="11" xr3:uid="{0F2E532F-18E0-4A41-9596-FA924700B2DC}" name="総数／構成比" dataDxfId="128"/>
    <tableColumn id="12" xr3:uid="{C8893BAC-6215-4458-83E7-0D9904FF2E2A}" name="個人／事業所数" dataCellStyle="桁区切り"/>
    <tableColumn id="13" xr3:uid="{8514BE8C-05BA-4F51-A054-11D4A7EB3A6D}" name="個人／構成比" dataDxfId="127"/>
    <tableColumn id="14" xr3:uid="{19FD5CF0-CFCD-473B-81AB-742090DCDD59}" name="法人／事業所数" dataCellStyle="桁区切り"/>
    <tableColumn id="15" xr3:uid="{D3A94341-7541-42C5-AE68-B25002D88160}" name="法人／構成比" dataDxfId="126"/>
    <tableColumn id="16" xr3:uid="{56843C08-9932-4A49-A4D5-E48C94893F74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33B2AFF-B1B2-4D9C-A843-B6D2C46A2F5D}" name="LTBL_09343" displayName="LTBL_09343" ref="B4:I20" totalsRowCount="1">
  <autoFilter ref="B4:I19" xr:uid="{133B2AFF-B1B2-4D9C-A843-B6D2C46A2F5D}"/>
  <tableColumns count="8">
    <tableColumn id="9" xr3:uid="{46C4CA32-BC3F-4F9B-8E57-BA8DEA99ED70}" name="産業大分類" totalsRowLabel="合計" totalsRowDxfId="125"/>
    <tableColumn id="10" xr3:uid="{FD65C23C-A1F8-4073-BE79-A84C102648F1}" name="総数／事業所数" totalsRowFunction="custom" totalsRowDxfId="124" dataCellStyle="桁区切り" totalsRowCellStyle="桁区切り">
      <totalsRowFormula>SUM(LTBL_09343[総数／事業所数])</totalsRowFormula>
    </tableColumn>
    <tableColumn id="11" xr3:uid="{675AE434-542D-450C-9157-38EF69910DEA}" name="総数／構成比" dataDxfId="123"/>
    <tableColumn id="12" xr3:uid="{89706844-1F7A-4195-9A93-E124061B0517}" name="個人／事業所数" totalsRowFunction="sum" totalsRowDxfId="122" dataCellStyle="桁区切り" totalsRowCellStyle="桁区切り"/>
    <tableColumn id="13" xr3:uid="{926BF249-4131-46E6-8DCA-ABEA91E7D3EF}" name="個人／構成比" dataDxfId="121"/>
    <tableColumn id="14" xr3:uid="{5AE36D23-318A-4616-99C8-E4F15B3435B5}" name="法人／事業所数" totalsRowFunction="sum" totalsRowDxfId="120" dataCellStyle="桁区切り" totalsRowCellStyle="桁区切り"/>
    <tableColumn id="15" xr3:uid="{5241CE39-A465-4663-AE1F-0587E8DFA6BC}" name="法人／構成比" dataDxfId="119"/>
    <tableColumn id="16" xr3:uid="{A9B72AEB-93B1-4238-A51C-5FE7A4B0B80C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1E2ED4D-D057-4A95-B954-A6439E350329}" name="M_TABLE_09343" displayName="M_TABLE_09343" ref="B23:I49" totalsRowShown="0">
  <autoFilter ref="B23:I49" xr:uid="{71E2ED4D-D057-4A95-B954-A6439E350329}"/>
  <tableColumns count="8">
    <tableColumn id="9" xr3:uid="{B9BFDCBB-0E19-47EC-956D-DB1AF7A33B59}" name="産業中分類上位２０"/>
    <tableColumn id="10" xr3:uid="{0AC0CE05-1480-4385-8AE4-994E2CBFE73E}" name="総数／事業所数" dataCellStyle="桁区切り"/>
    <tableColumn id="11" xr3:uid="{3CC98225-E722-4B52-B9B4-2DDE8C1EF3A2}" name="総数／構成比" dataDxfId="117"/>
    <tableColumn id="12" xr3:uid="{CC700817-72D0-4C17-A035-5B4683777360}" name="個人／事業所数" dataCellStyle="桁区切り"/>
    <tableColumn id="13" xr3:uid="{B25BDF87-4DBE-4331-BF4D-78DA55E0E58E}" name="個人／構成比" dataDxfId="116"/>
    <tableColumn id="14" xr3:uid="{37B383EA-6269-43BD-B800-6D52A7A45D45}" name="法人／事業所数" dataCellStyle="桁区切り"/>
    <tableColumn id="15" xr3:uid="{7B308CCE-DF3E-4B58-B6F5-6D9A178FE4FF}" name="法人／構成比" dataDxfId="115"/>
    <tableColumn id="16" xr3:uid="{A13C60BD-E8F9-451B-85AC-702D51096ED0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4DB3D70-0C6A-49D6-A3B2-E488A1342AD9}" name="S_TABLE_09343" displayName="S_TABLE_09343" ref="B52:I75" totalsRowShown="0">
  <autoFilter ref="B52:I75" xr:uid="{74DB3D70-0C6A-49D6-A3B2-E488A1342AD9}"/>
  <tableColumns count="8">
    <tableColumn id="9" xr3:uid="{B64F5F31-019F-4AAA-81F1-36EEAB714C22}" name="産業小分類上位２０"/>
    <tableColumn id="10" xr3:uid="{68EB14C1-8B78-4A5D-8329-4BFEAB140429}" name="総数／事業所数" dataCellStyle="桁区切り"/>
    <tableColumn id="11" xr3:uid="{D716FE1E-EEB8-4151-AD24-417B8C566E5D}" name="総数／構成比" dataDxfId="114"/>
    <tableColumn id="12" xr3:uid="{E7868BD5-BEE2-47C8-8E34-A80EBEFBEDE2}" name="個人／事業所数" dataCellStyle="桁区切り"/>
    <tableColumn id="13" xr3:uid="{DD626500-147C-4E97-8355-56DB474BF701}" name="個人／構成比" dataDxfId="113"/>
    <tableColumn id="14" xr3:uid="{EA1D0052-A202-4DE9-8DD5-B66CD6EB6BBD}" name="法人／事業所数" dataCellStyle="桁区切り"/>
    <tableColumn id="15" xr3:uid="{3A348684-57A1-4831-A31C-8A0A513C15D4}" name="法人／構成比" dataDxfId="112"/>
    <tableColumn id="16" xr3:uid="{9D2A0D87-F7AF-4191-9265-4C0912FCDF54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414DC86-839A-46EA-8054-E17C023E6B1B}" name="LTBL_09344" displayName="LTBL_09344" ref="B4:I20" totalsRowCount="1">
  <autoFilter ref="B4:I19" xr:uid="{7414DC86-839A-46EA-8054-E17C023E6B1B}"/>
  <tableColumns count="8">
    <tableColumn id="9" xr3:uid="{7554F5B3-2DF8-4963-B85B-6690E650156E}" name="産業大分類" totalsRowLabel="合計" totalsRowDxfId="111"/>
    <tableColumn id="10" xr3:uid="{AB18CB98-CED6-49E2-BD3A-3CBF90E33296}" name="総数／事業所数" totalsRowFunction="custom" totalsRowDxfId="110" dataCellStyle="桁区切り" totalsRowCellStyle="桁区切り">
      <totalsRowFormula>SUM(LTBL_09344[総数／事業所数])</totalsRowFormula>
    </tableColumn>
    <tableColumn id="11" xr3:uid="{27776F5C-1CAF-483D-9E5E-986E0D442DBB}" name="総数／構成比" dataDxfId="109"/>
    <tableColumn id="12" xr3:uid="{0D1D8B92-1772-490E-B662-3C2FBA70E17C}" name="個人／事業所数" totalsRowFunction="sum" totalsRowDxfId="108" dataCellStyle="桁区切り" totalsRowCellStyle="桁区切り"/>
    <tableColumn id="13" xr3:uid="{9E903A8F-D3A6-4C9B-B5B5-7FB6FE0AF9DE}" name="個人／構成比" dataDxfId="107"/>
    <tableColumn id="14" xr3:uid="{23127DF7-F4AC-4B02-9FF0-296621BD6EA6}" name="法人／事業所数" totalsRowFunction="sum" totalsRowDxfId="106" dataCellStyle="桁区切り" totalsRowCellStyle="桁区切り"/>
    <tableColumn id="15" xr3:uid="{C9E8CB11-B8D5-46D3-8AE5-1C347041E9F7}" name="法人／構成比" dataDxfId="105"/>
    <tableColumn id="16" xr3:uid="{DF25A449-0BBB-427F-988B-5D833DC2AA9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85A4384-F555-4E61-AB34-735FD536BB62}" name="M_TABLE_09344" displayName="M_TABLE_09344" ref="B23:I50" totalsRowShown="0">
  <autoFilter ref="B23:I50" xr:uid="{C85A4384-F555-4E61-AB34-735FD536BB62}"/>
  <tableColumns count="8">
    <tableColumn id="9" xr3:uid="{78018851-3629-4D9D-8DBB-A877960B10C9}" name="産業中分類上位２０"/>
    <tableColumn id="10" xr3:uid="{31867219-3483-4459-B692-B595BD7213C3}" name="総数／事業所数" dataCellStyle="桁区切り"/>
    <tableColumn id="11" xr3:uid="{468CFFF1-B9E0-4410-BD01-FFD8811D4904}" name="総数／構成比" dataDxfId="103"/>
    <tableColumn id="12" xr3:uid="{8FE09F8E-36DB-4C89-A572-10056082EF8C}" name="個人／事業所数" dataCellStyle="桁区切り"/>
    <tableColumn id="13" xr3:uid="{0DFDCADC-CD23-4CF1-9F00-868DD9F9C72B}" name="個人／構成比" dataDxfId="102"/>
    <tableColumn id="14" xr3:uid="{594A75D3-E7CB-4D42-80D3-F8AAEAB421AD}" name="法人／事業所数" dataCellStyle="桁区切り"/>
    <tableColumn id="15" xr3:uid="{F6047C9B-76B3-4177-A1B8-DDE10A755C33}" name="法人／構成比" dataDxfId="101"/>
    <tableColumn id="16" xr3:uid="{6B2C8732-4178-435D-B1CE-C7DFB90B3593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0206E1B-C2A4-45AE-8D54-351EBAC1E5B1}" name="S_TABLE_09344" displayName="S_TABLE_09344" ref="B53:I73" totalsRowShown="0">
  <autoFilter ref="B53:I73" xr:uid="{B0206E1B-C2A4-45AE-8D54-351EBAC1E5B1}"/>
  <tableColumns count="8">
    <tableColumn id="9" xr3:uid="{31E7F67A-2CC8-487C-A647-A7FFD1E3C759}" name="産業小分類上位２０"/>
    <tableColumn id="10" xr3:uid="{25E998B4-B94C-4C3D-AF31-F90A14B0C8A2}" name="総数／事業所数" dataCellStyle="桁区切り"/>
    <tableColumn id="11" xr3:uid="{6945A0D9-F024-4B9E-9C5B-AA4776C16050}" name="総数／構成比" dataDxfId="100"/>
    <tableColumn id="12" xr3:uid="{167AD538-F7B1-49B0-BB97-FBF7DF2DA5B9}" name="個人／事業所数" dataCellStyle="桁区切り"/>
    <tableColumn id="13" xr3:uid="{5F9E44F4-6B2E-4C1B-9DA8-BFE6B4FD1006}" name="個人／構成比" dataDxfId="99"/>
    <tableColumn id="14" xr3:uid="{B0533727-C24A-4FAB-9873-C368C89DEC3B}" name="法人／事業所数" dataCellStyle="桁区切り"/>
    <tableColumn id="15" xr3:uid="{9D5D3917-49D8-4591-925C-42BE1B1864E0}" name="法人／構成比" dataDxfId="98"/>
    <tableColumn id="16" xr3:uid="{EC8F3329-7C63-41B8-9970-08A634CDD812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3CDA8C7-A3EB-41D3-B964-7A907642E690}" name="LTBL_09345" displayName="LTBL_09345" ref="B4:I20" totalsRowCount="1">
  <autoFilter ref="B4:I19" xr:uid="{53CDA8C7-A3EB-41D3-B964-7A907642E690}"/>
  <tableColumns count="8">
    <tableColumn id="9" xr3:uid="{355EE4D7-2704-4BE8-93D4-4D524CB1C93C}" name="産業大分類" totalsRowLabel="合計" totalsRowDxfId="97"/>
    <tableColumn id="10" xr3:uid="{8896D733-1AF4-4A42-9107-822745CD8E35}" name="総数／事業所数" totalsRowFunction="custom" totalsRowDxfId="96" dataCellStyle="桁区切り" totalsRowCellStyle="桁区切り">
      <totalsRowFormula>SUM(LTBL_09345[総数／事業所数])</totalsRowFormula>
    </tableColumn>
    <tableColumn id="11" xr3:uid="{F27659EE-3CBC-474A-AF73-7D0CCC06B7F7}" name="総数／構成比" dataDxfId="95"/>
    <tableColumn id="12" xr3:uid="{79F55373-7AB0-41A7-A962-7E416D5EC023}" name="個人／事業所数" totalsRowFunction="sum" totalsRowDxfId="94" dataCellStyle="桁区切り" totalsRowCellStyle="桁区切り"/>
    <tableColumn id="13" xr3:uid="{51AB601A-D9DF-42B4-805C-56CDB9D7B9D1}" name="個人／構成比" dataDxfId="93"/>
    <tableColumn id="14" xr3:uid="{ABDB99A7-AD68-4D65-90E6-31A8AB2E4D3F}" name="法人／事業所数" totalsRowFunction="sum" totalsRowDxfId="92" dataCellStyle="桁区切り" totalsRowCellStyle="桁区切り"/>
    <tableColumn id="15" xr3:uid="{6178A288-BAE7-418D-943D-230A96140AAD}" name="法人／構成比" dataDxfId="91"/>
    <tableColumn id="16" xr3:uid="{E1FA08E5-2AB3-4EE3-B51F-F1EB281E67F9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BC8ECF58-7C2F-44CA-88BF-F311936A963A}" name="M_TABLE_09345" displayName="M_TABLE_09345" ref="B23:I46" totalsRowShown="0">
  <autoFilter ref="B23:I46" xr:uid="{BC8ECF58-7C2F-44CA-88BF-F311936A963A}"/>
  <tableColumns count="8">
    <tableColumn id="9" xr3:uid="{E4B27720-CCD0-4E30-A0DA-D8CD6A78801E}" name="産業中分類上位２０"/>
    <tableColumn id="10" xr3:uid="{960C3B5A-BE32-4115-8648-632F059DA678}" name="総数／事業所数" dataCellStyle="桁区切り"/>
    <tableColumn id="11" xr3:uid="{D61D0E1D-5981-4EA0-959C-179A8280C534}" name="総数／構成比" dataDxfId="89"/>
    <tableColumn id="12" xr3:uid="{085BF82F-1E1F-4BBA-A38E-E1575887C493}" name="個人／事業所数" dataCellStyle="桁区切り"/>
    <tableColumn id="13" xr3:uid="{17B79584-23B2-4D5E-986F-9BE41038D8DB}" name="個人／構成比" dataDxfId="88"/>
    <tableColumn id="14" xr3:uid="{3E950A21-3404-4D52-AA5B-98916B6EC337}" name="法人／事業所数" dataCellStyle="桁区切り"/>
    <tableColumn id="15" xr3:uid="{273392B0-083D-4FEF-AB8B-347C158B233A}" name="法人／構成比" dataDxfId="87"/>
    <tableColumn id="16" xr3:uid="{A79F51CF-E217-410E-95CD-C424A41035F5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BBA8DA8-884B-4987-B3D3-D077DC74BFA2}" name="S_TABLE_09201" displayName="S_TABLE_09201" ref="B46:I66" totalsRowShown="0">
  <autoFilter ref="B46:I66" xr:uid="{7BBA8DA8-884B-4987-B3D3-D077DC74BFA2}"/>
  <tableColumns count="8">
    <tableColumn id="9" xr3:uid="{6C0ECA94-EF34-4B5A-A0AF-A6106C8852F5}" name="産業小分類上位２０"/>
    <tableColumn id="10" xr3:uid="{6572718E-E336-45DB-82DE-497D5BB93CC4}" name="総数／事業所数" dataCellStyle="桁区切り"/>
    <tableColumn id="11" xr3:uid="{55678D39-08E6-441E-9BD1-F114E3DF49F8}" name="総数／構成比" dataDxfId="338"/>
    <tableColumn id="12" xr3:uid="{C8DF6AD9-5B2B-4863-9B2F-F0C7E6EF7BE2}" name="個人／事業所数" dataCellStyle="桁区切り"/>
    <tableColumn id="13" xr3:uid="{3CA9AADA-C4C3-4CA4-898D-8A32978D7EA0}" name="個人／構成比" dataDxfId="337"/>
    <tableColumn id="14" xr3:uid="{02444743-3CF3-4550-8596-4EF1E7702905}" name="法人／事業所数" dataCellStyle="桁区切り"/>
    <tableColumn id="15" xr3:uid="{713F1B21-5F2C-46F3-A9AB-75750E46E2DE}" name="法人／構成比" dataDxfId="336"/>
    <tableColumn id="16" xr3:uid="{DA9C96F5-6A98-444C-AD89-BEE46C447209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38B7453-AE00-48FB-807D-F28C55F6CA57}" name="S_TABLE_09345" displayName="S_TABLE_09345" ref="B49:I78" totalsRowShown="0">
  <autoFilter ref="B49:I78" xr:uid="{238B7453-AE00-48FB-807D-F28C55F6CA57}"/>
  <tableColumns count="8">
    <tableColumn id="9" xr3:uid="{69AC931E-846A-4925-9C65-93808B7ED3A4}" name="産業小分類上位２０"/>
    <tableColumn id="10" xr3:uid="{5E7B80B9-C4C7-4DBA-A0D4-79E8AFBFCC7E}" name="総数／事業所数" dataCellStyle="桁区切り"/>
    <tableColumn id="11" xr3:uid="{57B34C91-4F17-4348-81D7-B54924DF54BE}" name="総数／構成比" dataDxfId="86"/>
    <tableColumn id="12" xr3:uid="{7AEE1955-4CBD-4ECE-95DB-DA9BC01E613D}" name="個人／事業所数" dataCellStyle="桁区切り"/>
    <tableColumn id="13" xr3:uid="{B31E6615-0853-49D4-9833-4E16B13F5A24}" name="個人／構成比" dataDxfId="85"/>
    <tableColumn id="14" xr3:uid="{834836EC-3EEC-4489-A7B1-59EE2B540023}" name="法人／事業所数" dataCellStyle="桁区切り"/>
    <tableColumn id="15" xr3:uid="{4BA4F1A9-871F-48A2-9C69-C69A715F184C}" name="法人／構成比" dataDxfId="84"/>
    <tableColumn id="16" xr3:uid="{87B86184-2461-46E4-9D66-87C264C2F7BF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6F131909-724F-496B-B34B-945A55B01951}" name="LTBL_09361" displayName="LTBL_09361" ref="B4:I20" totalsRowCount="1">
  <autoFilter ref="B4:I19" xr:uid="{6F131909-724F-496B-B34B-945A55B01951}"/>
  <tableColumns count="8">
    <tableColumn id="9" xr3:uid="{CEC99F93-2C16-4EF1-919E-09E59047195D}" name="産業大分類" totalsRowLabel="合計" totalsRowDxfId="83"/>
    <tableColumn id="10" xr3:uid="{4B840F16-406E-457A-B5D2-25E824F1DFB3}" name="総数／事業所数" totalsRowFunction="custom" totalsRowDxfId="82" dataCellStyle="桁区切り" totalsRowCellStyle="桁区切り">
      <totalsRowFormula>SUM(LTBL_09361[総数／事業所数])</totalsRowFormula>
    </tableColumn>
    <tableColumn id="11" xr3:uid="{BE1A4829-83EE-4C8B-8FA9-FA2649E3D2DD}" name="総数／構成比" dataDxfId="81"/>
    <tableColumn id="12" xr3:uid="{6F756D73-751B-4677-9095-86D98A5A9096}" name="個人／事業所数" totalsRowFunction="sum" totalsRowDxfId="80" dataCellStyle="桁区切り" totalsRowCellStyle="桁区切り"/>
    <tableColumn id="13" xr3:uid="{19953E85-35F3-47B8-A2E9-91A2EB7D6D3E}" name="個人／構成比" dataDxfId="79"/>
    <tableColumn id="14" xr3:uid="{5F75C18C-90C0-47EE-9B13-056F2C385AA8}" name="法人／事業所数" totalsRowFunction="sum" totalsRowDxfId="78" dataCellStyle="桁区切り" totalsRowCellStyle="桁区切り"/>
    <tableColumn id="15" xr3:uid="{37A67CEE-7223-4552-80FC-2B1710B8CECB}" name="法人／構成比" dataDxfId="77"/>
    <tableColumn id="16" xr3:uid="{FF5752DA-8BEE-448D-B15E-1C583DCB1C5F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1A0877A-3C6A-463A-93F9-ED9D57E758DB}" name="M_TABLE_09361" displayName="M_TABLE_09361" ref="B23:I44" totalsRowShown="0">
  <autoFilter ref="B23:I44" xr:uid="{61A0877A-3C6A-463A-93F9-ED9D57E758DB}"/>
  <tableColumns count="8">
    <tableColumn id="9" xr3:uid="{F8F4A1A3-F572-46FE-A5D1-F09D4ED08F07}" name="産業中分類上位２０"/>
    <tableColumn id="10" xr3:uid="{831CDB6F-B283-499F-8DDD-C7DEEE656BBD}" name="総数／事業所数" dataCellStyle="桁区切り"/>
    <tableColumn id="11" xr3:uid="{9461C0E2-7B45-440A-BE69-A7D5A4A13907}" name="総数／構成比" dataDxfId="75"/>
    <tableColumn id="12" xr3:uid="{E80270DC-A98E-46B4-94A0-DD562466F850}" name="個人／事業所数" dataCellStyle="桁区切り"/>
    <tableColumn id="13" xr3:uid="{646F0EE2-9765-4397-B117-9E7B832E6C58}" name="個人／構成比" dataDxfId="74"/>
    <tableColumn id="14" xr3:uid="{F1444254-2292-4568-B58A-7347914C9A74}" name="法人／事業所数" dataCellStyle="桁区切り"/>
    <tableColumn id="15" xr3:uid="{044A771A-EC5E-44F3-AF69-3E0A15614BFC}" name="法人／構成比" dataDxfId="73"/>
    <tableColumn id="16" xr3:uid="{86B4E86C-D025-440B-A26E-D2976D541FA9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87B3CB2-B58C-4316-BB71-E16C0DD7D242}" name="S_TABLE_09361" displayName="S_TABLE_09361" ref="B47:I68" totalsRowShown="0">
  <autoFilter ref="B47:I68" xr:uid="{F87B3CB2-B58C-4316-BB71-E16C0DD7D242}"/>
  <tableColumns count="8">
    <tableColumn id="9" xr3:uid="{3E560F1D-7CDF-4C90-A2DC-2304489F5D95}" name="産業小分類上位２０"/>
    <tableColumn id="10" xr3:uid="{71A2912B-658D-4EAB-A47C-DDACA0A2CAEC}" name="総数／事業所数" dataCellStyle="桁区切り"/>
    <tableColumn id="11" xr3:uid="{C378AB8D-ACB8-4AB3-AEE0-A1E9F0A5992F}" name="総数／構成比" dataDxfId="72"/>
    <tableColumn id="12" xr3:uid="{12034AFF-106C-48C4-BC0D-39B9FFF4B5EF}" name="個人／事業所数" dataCellStyle="桁区切り"/>
    <tableColumn id="13" xr3:uid="{A087E15D-F3BE-470C-A01E-DC3B83BBD4BB}" name="個人／構成比" dataDxfId="71"/>
    <tableColumn id="14" xr3:uid="{83D43E9D-05A1-4871-8845-8C7564914136}" name="法人／事業所数" dataCellStyle="桁区切り"/>
    <tableColumn id="15" xr3:uid="{E4C2885D-6C3D-4267-8ADB-A29FEAFA3A2D}" name="法人／構成比" dataDxfId="70"/>
    <tableColumn id="16" xr3:uid="{8FFD24B8-BAE7-4B8E-93C3-0C984120A595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76E3290-E878-49BF-A52B-18563948F216}" name="LTBL_09364" displayName="LTBL_09364" ref="B4:I20" totalsRowCount="1">
  <autoFilter ref="B4:I19" xr:uid="{876E3290-E878-49BF-A52B-18563948F216}"/>
  <tableColumns count="8">
    <tableColumn id="9" xr3:uid="{41AD8B1B-1ADD-4F53-9BEB-3302705F0F4C}" name="産業大分類" totalsRowLabel="合計" totalsRowDxfId="69"/>
    <tableColumn id="10" xr3:uid="{0A43F9BF-A6D0-451B-A9F5-A96C06ED0BFF}" name="総数／事業所数" totalsRowFunction="custom" totalsRowDxfId="68" dataCellStyle="桁区切り" totalsRowCellStyle="桁区切り">
      <totalsRowFormula>SUM(LTBL_09364[総数／事業所数])</totalsRowFormula>
    </tableColumn>
    <tableColumn id="11" xr3:uid="{3C354176-2DB6-460C-B249-0BB9744C20A6}" name="総数／構成比" dataDxfId="67"/>
    <tableColumn id="12" xr3:uid="{A2F9CAAE-7D24-4F23-8DF6-7C71580EC264}" name="個人／事業所数" totalsRowFunction="sum" totalsRowDxfId="66" dataCellStyle="桁区切り" totalsRowCellStyle="桁区切り"/>
    <tableColumn id="13" xr3:uid="{7AB5E7D3-E637-4051-8ACE-0811CA703358}" name="個人／構成比" dataDxfId="65"/>
    <tableColumn id="14" xr3:uid="{A727F4D7-45C6-465B-B628-F607EBA7CB98}" name="法人／事業所数" totalsRowFunction="sum" totalsRowDxfId="64" dataCellStyle="桁区切り" totalsRowCellStyle="桁区切り"/>
    <tableColumn id="15" xr3:uid="{50D71B43-2E7E-4CD7-8662-8F8464F29080}" name="法人／構成比" dataDxfId="63"/>
    <tableColumn id="16" xr3:uid="{9EA05675-7304-4F3F-B156-84B859AAE49B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EBB3EDE-BCB5-47DF-92E6-F3B3F27244EA}" name="M_TABLE_09364" displayName="M_TABLE_09364" ref="B23:I43" totalsRowShown="0">
  <autoFilter ref="B23:I43" xr:uid="{9EBB3EDE-BCB5-47DF-92E6-F3B3F27244EA}"/>
  <tableColumns count="8">
    <tableColumn id="9" xr3:uid="{D8EBDC7A-11FB-43DA-9A6E-A2E82DDE90D0}" name="産業中分類上位２０"/>
    <tableColumn id="10" xr3:uid="{08E39EB6-D51D-493F-9BC6-09DD5851AFF7}" name="総数／事業所数" dataCellStyle="桁区切り"/>
    <tableColumn id="11" xr3:uid="{166648F3-3C0C-489F-BC6A-1B0DCAAA6B23}" name="総数／構成比" dataDxfId="61"/>
    <tableColumn id="12" xr3:uid="{28EEAFB0-B9B0-4587-8B1A-12F982EF5169}" name="個人／事業所数" dataCellStyle="桁区切り"/>
    <tableColumn id="13" xr3:uid="{0CE0EDE1-1078-43DD-9BEC-5736168AB187}" name="個人／構成比" dataDxfId="60"/>
    <tableColumn id="14" xr3:uid="{CFE50291-6946-4191-9540-86270365E114}" name="法人／事業所数" dataCellStyle="桁区切り"/>
    <tableColumn id="15" xr3:uid="{75849FB3-2BBB-47A5-BE08-43B25430BBF4}" name="法人／構成比" dataDxfId="59"/>
    <tableColumn id="16" xr3:uid="{11AB91D4-2FA9-4E6B-A5A9-B6EF16A89AA5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11CAFB4-A53A-4938-9CAE-7C84DA0A50CD}" name="S_TABLE_09364" displayName="S_TABLE_09364" ref="B46:I69" totalsRowShown="0">
  <autoFilter ref="B46:I69" xr:uid="{B11CAFB4-A53A-4938-9CAE-7C84DA0A50CD}"/>
  <tableColumns count="8">
    <tableColumn id="9" xr3:uid="{C0F56D07-6394-4E16-A057-40A85EFBDF89}" name="産業小分類上位２０"/>
    <tableColumn id="10" xr3:uid="{DECC69B3-A521-4D92-9D2E-FF65756A5F8D}" name="総数／事業所数" dataCellStyle="桁区切り"/>
    <tableColumn id="11" xr3:uid="{2A8B8662-9A56-446C-BE55-88565ECD0CB6}" name="総数／構成比" dataDxfId="58"/>
    <tableColumn id="12" xr3:uid="{37B2311F-39E1-413E-A5DF-727EABED00B7}" name="個人／事業所数" dataCellStyle="桁区切り"/>
    <tableColumn id="13" xr3:uid="{6E61C58E-A64B-45B1-934E-0CEF71917F14}" name="個人／構成比" dataDxfId="57"/>
    <tableColumn id="14" xr3:uid="{5B2C164B-5D10-4A89-B6E8-59CE35DD4AAA}" name="法人／事業所数" dataCellStyle="桁区切り"/>
    <tableColumn id="15" xr3:uid="{14D756CE-8107-4649-854D-121958316B9D}" name="法人／構成比" dataDxfId="56"/>
    <tableColumn id="16" xr3:uid="{06F0A578-DB92-478F-81EE-A8E8B70C46D7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5C99CF6-3262-4890-8FD3-2927987E3EB3}" name="LTBL_09384" displayName="LTBL_09384" ref="B4:I20" totalsRowCount="1">
  <autoFilter ref="B4:I19" xr:uid="{65C99CF6-3262-4890-8FD3-2927987E3EB3}"/>
  <tableColumns count="8">
    <tableColumn id="9" xr3:uid="{C1FD2A70-0B8C-4D1F-B8BB-8777FDAFAF20}" name="産業大分類" totalsRowLabel="合計" totalsRowDxfId="55"/>
    <tableColumn id="10" xr3:uid="{143CB88A-50E5-4E7F-9F7B-84E40D3ED894}" name="総数／事業所数" totalsRowFunction="custom" totalsRowDxfId="54" dataCellStyle="桁区切り" totalsRowCellStyle="桁区切り">
      <totalsRowFormula>SUM(LTBL_09384[総数／事業所数])</totalsRowFormula>
    </tableColumn>
    <tableColumn id="11" xr3:uid="{0C12FE87-1690-4FE7-8AE7-B841F93D6E0D}" name="総数／構成比" dataDxfId="53"/>
    <tableColumn id="12" xr3:uid="{46E1EA31-F4C9-46BC-8802-47D2E0EB0D01}" name="個人／事業所数" totalsRowFunction="sum" totalsRowDxfId="52" dataCellStyle="桁区切り" totalsRowCellStyle="桁区切り"/>
    <tableColumn id="13" xr3:uid="{C11D756A-F484-47BC-B7C4-EE071538A0E6}" name="個人／構成比" dataDxfId="51"/>
    <tableColumn id="14" xr3:uid="{B2025F7E-D598-4057-9676-178DADA3A37E}" name="法人／事業所数" totalsRowFunction="sum" totalsRowDxfId="50" dataCellStyle="桁区切り" totalsRowCellStyle="桁区切り"/>
    <tableColumn id="15" xr3:uid="{EAF7932D-BC7A-4176-8FFE-B298621D1FDC}" name="法人／構成比" dataDxfId="49"/>
    <tableColumn id="16" xr3:uid="{C89622A5-112C-43EB-BA36-A5E68E76BD9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11F4661-B8BB-4989-AA3C-C40FB7106973}" name="M_TABLE_09384" displayName="M_TABLE_09384" ref="B23:I43" totalsRowShown="0">
  <autoFilter ref="B23:I43" xr:uid="{D11F4661-B8BB-4989-AA3C-C40FB7106973}"/>
  <tableColumns count="8">
    <tableColumn id="9" xr3:uid="{F5B6710D-A8C9-4496-B8E1-ACBD48279024}" name="産業中分類上位２０"/>
    <tableColumn id="10" xr3:uid="{E25A8478-EDB2-4FB6-A0DF-2FC977256ECD}" name="総数／事業所数" dataCellStyle="桁区切り"/>
    <tableColumn id="11" xr3:uid="{CDF2D908-0001-4439-9AA4-9678AF32D580}" name="総数／構成比" dataDxfId="47"/>
    <tableColumn id="12" xr3:uid="{02251557-1573-4563-8D12-A0F2E3BDCF79}" name="個人／事業所数" dataCellStyle="桁区切り"/>
    <tableColumn id="13" xr3:uid="{DBDD0AFD-2A0C-4102-8C7B-83D021D62494}" name="個人／構成比" dataDxfId="46"/>
    <tableColumn id="14" xr3:uid="{13B01D56-5D68-4010-9D1C-7088E7B76332}" name="法人／事業所数" dataCellStyle="桁区切り"/>
    <tableColumn id="15" xr3:uid="{7EA32901-6E91-41E2-A451-D3CAFBF22277}" name="法人／構成比" dataDxfId="45"/>
    <tableColumn id="16" xr3:uid="{8EDA3D24-0850-43CA-8CCC-EDEAB87AD116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FA55D2AB-D7D9-4185-BA80-50176620DF25}" name="S_TABLE_09384" displayName="S_TABLE_09384" ref="B46:I66" totalsRowShown="0">
  <autoFilter ref="B46:I66" xr:uid="{FA55D2AB-D7D9-4185-BA80-50176620DF25}"/>
  <tableColumns count="8">
    <tableColumn id="9" xr3:uid="{9025622E-7CA3-416A-8111-DA0F18A13E78}" name="産業小分類上位２０"/>
    <tableColumn id="10" xr3:uid="{607D2A87-5EEF-449F-9743-D197FF18E9BF}" name="総数／事業所数" dataCellStyle="桁区切り"/>
    <tableColumn id="11" xr3:uid="{16E5A608-5246-47F1-B5CB-7ED580EAC584}" name="総数／構成比" dataDxfId="44"/>
    <tableColumn id="12" xr3:uid="{95C6CB9B-A75E-44C0-94B1-71A9350370D1}" name="個人／事業所数" dataCellStyle="桁区切り"/>
    <tableColumn id="13" xr3:uid="{9CA21E9A-C01F-43A4-8BD7-8FBF76F4D95E}" name="個人／構成比" dataDxfId="43"/>
    <tableColumn id="14" xr3:uid="{CB319113-97F2-4076-9C4C-A791B42A2EEB}" name="法人／事業所数" dataCellStyle="桁区切り"/>
    <tableColumn id="15" xr3:uid="{D844962E-E2B8-4A9D-96B6-66C21ADFE0B7}" name="法人／構成比" dataDxfId="42"/>
    <tableColumn id="16" xr3:uid="{C863BE65-C4DC-42EF-BA63-65F3E37CDB14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355744C-8390-474A-B42C-4A76788D8E33}" name="LTBL_09202" displayName="LTBL_09202" ref="B4:I20" totalsRowCount="1">
  <autoFilter ref="B4:I19" xr:uid="{D355744C-8390-474A-B42C-4A76788D8E33}"/>
  <tableColumns count="8">
    <tableColumn id="9" xr3:uid="{B78C9546-33F1-4814-AC4D-3661CCB52CE2}" name="産業大分類" totalsRowLabel="合計" totalsRowDxfId="335"/>
    <tableColumn id="10" xr3:uid="{758980A8-6615-446C-B591-EE4578FDCC9B}" name="総数／事業所数" totalsRowFunction="custom" totalsRowDxfId="334" dataCellStyle="桁区切り" totalsRowCellStyle="桁区切り">
      <totalsRowFormula>SUM(LTBL_09202[総数／事業所数])</totalsRowFormula>
    </tableColumn>
    <tableColumn id="11" xr3:uid="{FEB2D744-05B3-4FCD-B5F1-3FFB6B06F1D8}" name="総数／構成比" dataDxfId="333"/>
    <tableColumn id="12" xr3:uid="{16A99EEE-0EDB-44F6-B5F6-1512EE5C4CCD}" name="個人／事業所数" totalsRowFunction="sum" totalsRowDxfId="332" dataCellStyle="桁区切り" totalsRowCellStyle="桁区切り"/>
    <tableColumn id="13" xr3:uid="{D1CBAC4D-1B8C-4CF9-A8AA-36C7E3E386C5}" name="個人／構成比" dataDxfId="331"/>
    <tableColumn id="14" xr3:uid="{2882DCB9-C83F-45CA-8E17-0FEBC019FC6A}" name="法人／事業所数" totalsRowFunction="sum" totalsRowDxfId="330" dataCellStyle="桁区切り" totalsRowCellStyle="桁区切り"/>
    <tableColumn id="15" xr3:uid="{89ACEB45-241E-4A0E-B24F-0A48038FA962}" name="法人／構成比" dataDxfId="329"/>
    <tableColumn id="16" xr3:uid="{764E195D-231A-491E-AC60-B9A74B8BB8AF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FACED07-A767-4033-B71E-71F3F82532CA}" name="LTBL_09386" displayName="LTBL_09386" ref="B4:I20" totalsRowCount="1">
  <autoFilter ref="B4:I19" xr:uid="{1FACED07-A767-4033-B71E-71F3F82532CA}"/>
  <tableColumns count="8">
    <tableColumn id="9" xr3:uid="{FF340565-0E47-45A2-8B83-4174A06A3731}" name="産業大分類" totalsRowLabel="合計" totalsRowDxfId="41"/>
    <tableColumn id="10" xr3:uid="{55F19921-7504-4BFE-9C93-5A555F2410FC}" name="総数／事業所数" totalsRowFunction="custom" totalsRowDxfId="40" dataCellStyle="桁区切り" totalsRowCellStyle="桁区切り">
      <totalsRowFormula>SUM(LTBL_09386[総数／事業所数])</totalsRowFormula>
    </tableColumn>
    <tableColumn id="11" xr3:uid="{CD08A7C3-A80F-4E9E-85D4-8289E29A2693}" name="総数／構成比" dataDxfId="39"/>
    <tableColumn id="12" xr3:uid="{1AC8C512-6FCD-48F0-AF8C-3BE27E18C7B8}" name="個人／事業所数" totalsRowFunction="sum" totalsRowDxfId="38" dataCellStyle="桁区切り" totalsRowCellStyle="桁区切り"/>
    <tableColumn id="13" xr3:uid="{B09807B1-2014-4EC4-A0FD-0CF6B3D53AD4}" name="個人／構成比" dataDxfId="37"/>
    <tableColumn id="14" xr3:uid="{E5C71896-75CF-4917-86F5-9FFF0CA86993}" name="法人／事業所数" totalsRowFunction="sum" totalsRowDxfId="36" dataCellStyle="桁区切り" totalsRowCellStyle="桁区切り"/>
    <tableColumn id="15" xr3:uid="{DC193256-2122-4525-84A9-6AA491744205}" name="法人／構成比" dataDxfId="35"/>
    <tableColumn id="16" xr3:uid="{1407449B-F8B0-48C7-AE6D-B3E8BC4E0FE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B2FEC60-54B2-43CC-83F0-B891509CCDA9}" name="M_TABLE_09386" displayName="M_TABLE_09386" ref="B23:I43" totalsRowShown="0">
  <autoFilter ref="B23:I43" xr:uid="{2B2FEC60-54B2-43CC-83F0-B891509CCDA9}"/>
  <tableColumns count="8">
    <tableColumn id="9" xr3:uid="{A8CC5AD8-E92E-4B4F-A9F6-7309C4C9D129}" name="産業中分類上位２０"/>
    <tableColumn id="10" xr3:uid="{01D370A5-4805-471A-8CD2-2471A618B4E8}" name="総数／事業所数" dataCellStyle="桁区切り"/>
    <tableColumn id="11" xr3:uid="{950587F9-0024-48E7-86AD-7EA46C5BB9D5}" name="総数／構成比" dataDxfId="33"/>
    <tableColumn id="12" xr3:uid="{9086A35D-47C6-4EF5-8503-59057855DD77}" name="個人／事業所数" dataCellStyle="桁区切り"/>
    <tableColumn id="13" xr3:uid="{D302AB60-C26C-40A2-9A01-BCE03A5F8A5B}" name="個人／構成比" dataDxfId="32"/>
    <tableColumn id="14" xr3:uid="{D3B02444-C0BF-4257-B1A9-C9B93AF6B0D2}" name="法人／事業所数" dataCellStyle="桁区切り"/>
    <tableColumn id="15" xr3:uid="{FD7F0DF8-E1D7-46C9-A596-0ED7ADFFA236}" name="法人／構成比" dataDxfId="31"/>
    <tableColumn id="16" xr3:uid="{B19CE0F7-3857-411C-AB2E-FDCD846AD14F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E6D4B28-722F-44D1-AD45-A5DDD3A86D07}" name="S_TABLE_09386" displayName="S_TABLE_09386" ref="B46:I66" totalsRowShown="0">
  <autoFilter ref="B46:I66" xr:uid="{7E6D4B28-722F-44D1-AD45-A5DDD3A86D07}"/>
  <tableColumns count="8">
    <tableColumn id="9" xr3:uid="{E3BAE118-1CC5-4522-B8B6-6AB97CB16E14}" name="産業小分類上位２０"/>
    <tableColumn id="10" xr3:uid="{2CDA3FF7-29C2-41C7-8BF2-1EFFD08C9694}" name="総数／事業所数" dataCellStyle="桁区切り"/>
    <tableColumn id="11" xr3:uid="{6C1943B2-AF2C-427B-A19E-94E22BDC0C7D}" name="総数／構成比" dataDxfId="30"/>
    <tableColumn id="12" xr3:uid="{0497785A-90F2-405A-BA28-712AB2FC658E}" name="個人／事業所数" dataCellStyle="桁区切り"/>
    <tableColumn id="13" xr3:uid="{51B2E8F7-0A2A-4B8F-B997-246A91D5BE6D}" name="個人／構成比" dataDxfId="29"/>
    <tableColumn id="14" xr3:uid="{5D3D8829-0FF4-4D65-A5D4-ACE63456D6E4}" name="法人／事業所数" dataCellStyle="桁区切り"/>
    <tableColumn id="15" xr3:uid="{6A192C99-8108-4249-891E-D5106E0D4422}" name="法人／構成比" dataDxfId="28"/>
    <tableColumn id="16" xr3:uid="{81D01B89-3B25-4B17-9AAC-9D3AD4F9634F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052232C-A6D3-46AA-B9EF-D6634EBAA872}" name="LTBL_09407" displayName="LTBL_09407" ref="B4:I20" totalsRowCount="1">
  <autoFilter ref="B4:I19" xr:uid="{4052232C-A6D3-46AA-B9EF-D6634EBAA872}"/>
  <tableColumns count="8">
    <tableColumn id="9" xr3:uid="{2F273FAB-FD47-4ABB-A3C7-927366D97377}" name="産業大分類" totalsRowLabel="合計" totalsRowDxfId="27"/>
    <tableColumn id="10" xr3:uid="{26D4CBD0-947B-48F9-A18E-2A0D6E3BB318}" name="総数／事業所数" totalsRowFunction="custom" totalsRowDxfId="26" dataCellStyle="桁区切り" totalsRowCellStyle="桁区切り">
      <totalsRowFormula>SUM(LTBL_09407[総数／事業所数])</totalsRowFormula>
    </tableColumn>
    <tableColumn id="11" xr3:uid="{2412FCC2-A9C7-49C3-B7EA-B07693D339D1}" name="総数／構成比" dataDxfId="25"/>
    <tableColumn id="12" xr3:uid="{F89AF8FF-4DA5-43BE-A01B-A9EB6392EF67}" name="個人／事業所数" totalsRowFunction="sum" totalsRowDxfId="24" dataCellStyle="桁区切り" totalsRowCellStyle="桁区切り"/>
    <tableColumn id="13" xr3:uid="{BC05D8E1-E93B-49B7-ADC2-914A9BEEBEA9}" name="個人／構成比" dataDxfId="23"/>
    <tableColumn id="14" xr3:uid="{E5D5FACD-4E51-4350-B550-6F6D5EDFFAA5}" name="法人／事業所数" totalsRowFunction="sum" totalsRowDxfId="22" dataCellStyle="桁区切り" totalsRowCellStyle="桁区切り"/>
    <tableColumn id="15" xr3:uid="{9410A8A9-A8C8-40B1-A591-5F863907351F}" name="法人／構成比" dataDxfId="21"/>
    <tableColumn id="16" xr3:uid="{884F1150-8A48-4DD8-A435-166D6EC722F7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E36DB2D-E19D-4975-9376-E58A58E71532}" name="M_TABLE_09407" displayName="M_TABLE_09407" ref="B23:I43" totalsRowShown="0">
  <autoFilter ref="B23:I43" xr:uid="{EE36DB2D-E19D-4975-9376-E58A58E71532}"/>
  <tableColumns count="8">
    <tableColumn id="9" xr3:uid="{585C7752-A5CF-4DF5-B3ED-DB9E1848573F}" name="産業中分類上位２０"/>
    <tableColumn id="10" xr3:uid="{90788FC2-F1F8-494C-98CA-8F3A9B0AE44C}" name="総数／事業所数" dataCellStyle="桁区切り"/>
    <tableColumn id="11" xr3:uid="{6CBF6A6E-850C-4153-A626-7228DF770137}" name="総数／構成比" dataDxfId="19"/>
    <tableColumn id="12" xr3:uid="{ECABEB61-525E-4F99-A51F-D16DBD98DC21}" name="個人／事業所数" dataCellStyle="桁区切り"/>
    <tableColumn id="13" xr3:uid="{8F2DAD40-F796-43C0-83B7-84FC0BA55FBE}" name="個人／構成比" dataDxfId="18"/>
    <tableColumn id="14" xr3:uid="{3C5BD4BD-1174-4722-BD12-F4680BBEB430}" name="法人／事業所数" dataCellStyle="桁区切り"/>
    <tableColumn id="15" xr3:uid="{A86D78C0-CC99-4261-8200-578404BA022C}" name="法人／構成比" dataDxfId="17"/>
    <tableColumn id="16" xr3:uid="{3DE3DBFE-6EDD-46CD-A37B-B34D6E041677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B173F32-D4CC-40FC-B3F4-62AB73873354}" name="S_TABLE_09407" displayName="S_TABLE_09407" ref="B46:I69" totalsRowShown="0">
  <autoFilter ref="B46:I69" xr:uid="{FB173F32-D4CC-40FC-B3F4-62AB73873354}"/>
  <tableColumns count="8">
    <tableColumn id="9" xr3:uid="{4E4BE941-0B67-46E6-AEE6-9EA0F27535AD}" name="産業小分類上位２０"/>
    <tableColumn id="10" xr3:uid="{CDB6A073-F060-4F4E-ABEA-08ED9386A5A6}" name="総数／事業所数" dataCellStyle="桁区切り"/>
    <tableColumn id="11" xr3:uid="{655F24D6-0173-4E51-978A-0373E3DBCEA1}" name="総数／構成比" dataDxfId="16"/>
    <tableColumn id="12" xr3:uid="{D378824D-5052-48B7-8C5E-4A184A610725}" name="個人／事業所数" dataCellStyle="桁区切り"/>
    <tableColumn id="13" xr3:uid="{036CD5F3-331A-4720-B341-1E39D9CA5236}" name="個人／構成比" dataDxfId="15"/>
    <tableColumn id="14" xr3:uid="{5E9CCB70-EF3D-4147-99CA-4C7595199B90}" name="法人／事業所数" dataCellStyle="桁区切り"/>
    <tableColumn id="15" xr3:uid="{3D1D3A8C-2EAB-4213-88FD-026F8DA507A6}" name="法人／構成比" dataDxfId="14"/>
    <tableColumn id="16" xr3:uid="{2A7CA627-80D4-4B9F-AFED-2A0A307DF8DF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E1B7109-C1D0-4239-A232-A524A9CDF58C}" name="LTBL_09411" displayName="LTBL_09411" ref="B4:I20" totalsRowCount="1">
  <autoFilter ref="B4:I19" xr:uid="{FE1B7109-C1D0-4239-A232-A524A9CDF58C}"/>
  <tableColumns count="8">
    <tableColumn id="9" xr3:uid="{E0B6AA9E-BCCB-4560-9701-24941179ACB8}" name="産業大分類" totalsRowLabel="合計" totalsRowDxfId="13"/>
    <tableColumn id="10" xr3:uid="{8BF3343B-8D23-447B-87B0-99EB1611BCDD}" name="総数／事業所数" totalsRowFunction="custom" totalsRowDxfId="12" dataCellStyle="桁区切り" totalsRowCellStyle="桁区切り">
      <totalsRowFormula>SUM(LTBL_09411[総数／事業所数])</totalsRowFormula>
    </tableColumn>
    <tableColumn id="11" xr3:uid="{52FE4051-6CCE-42B2-A8DB-6F072F66B40A}" name="総数／構成比" dataDxfId="11"/>
    <tableColumn id="12" xr3:uid="{59C8E454-C596-44B0-B081-5CB205E97F85}" name="個人／事業所数" totalsRowFunction="sum" totalsRowDxfId="10" dataCellStyle="桁区切り" totalsRowCellStyle="桁区切り"/>
    <tableColumn id="13" xr3:uid="{D1EC5D23-D444-420F-8F57-614134ADC737}" name="個人／構成比" dataDxfId="9"/>
    <tableColumn id="14" xr3:uid="{D7F3E4FD-038F-4422-9C81-B03D6A11250E}" name="法人／事業所数" totalsRowFunction="sum" totalsRowDxfId="8" dataCellStyle="桁区切り" totalsRowCellStyle="桁区切り"/>
    <tableColumn id="15" xr3:uid="{10AB0DDE-6482-4663-AE2C-DF36F7F2C8B7}" name="法人／構成比" dataDxfId="7"/>
    <tableColumn id="16" xr3:uid="{4E6E2F98-2F25-4870-A13E-E835ABC47097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2D11461-08E6-4DDF-B562-807157BEC367}" name="M_TABLE_09411" displayName="M_TABLE_09411" ref="B23:I43" totalsRowShown="0">
  <autoFilter ref="B23:I43" xr:uid="{82D11461-08E6-4DDF-B562-807157BEC367}"/>
  <tableColumns count="8">
    <tableColumn id="9" xr3:uid="{9259CDC7-CE42-42C0-B2CA-281F3136E379}" name="産業中分類上位２０"/>
    <tableColumn id="10" xr3:uid="{46932399-3BFF-4FAE-B838-7A4FA7C40199}" name="総数／事業所数" dataCellStyle="桁区切り"/>
    <tableColumn id="11" xr3:uid="{B997CDA8-BEBA-46EF-B825-1B91F1464485}" name="総数／構成比" dataDxfId="5"/>
    <tableColumn id="12" xr3:uid="{241BA43D-940B-4FB4-B546-6886FD39C6E2}" name="個人／事業所数" dataCellStyle="桁区切り"/>
    <tableColumn id="13" xr3:uid="{151C6492-30BE-4A65-9935-4987910524AA}" name="個人／構成比" dataDxfId="4"/>
    <tableColumn id="14" xr3:uid="{9684842D-88FB-4AE7-9D3A-E22F34922DAB}" name="法人／事業所数" dataCellStyle="桁区切り"/>
    <tableColumn id="15" xr3:uid="{C03E68E0-F943-42F8-833D-8AF9E1EDD10A}" name="法人／構成比" dataDxfId="3"/>
    <tableColumn id="16" xr3:uid="{D823D00E-13DF-4D31-9532-7BCA710A9A04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27EE22C-F2BE-486E-B689-C1A3E5DFC5FC}" name="S_TABLE_09411" displayName="S_TABLE_09411" ref="B46:I69" totalsRowShown="0">
  <autoFilter ref="B46:I69" xr:uid="{B27EE22C-F2BE-486E-B689-C1A3E5DFC5FC}"/>
  <tableColumns count="8">
    <tableColumn id="9" xr3:uid="{0598C087-D543-4E64-B025-9E6882E0D816}" name="産業小分類上位２０"/>
    <tableColumn id="10" xr3:uid="{86BB6A37-E3E0-4311-9A21-1311B2386213}" name="総数／事業所数" dataCellStyle="桁区切り"/>
    <tableColumn id="11" xr3:uid="{16A2869D-88AD-4E4C-8647-15A81D583F96}" name="総数／構成比" dataDxfId="2"/>
    <tableColumn id="12" xr3:uid="{F77380CA-76F5-4541-9242-70236CB0DF8A}" name="個人／事業所数" dataCellStyle="桁区切り"/>
    <tableColumn id="13" xr3:uid="{199E7A51-F34B-4F35-80AE-6601E94F6B71}" name="個人／構成比" dataDxfId="1"/>
    <tableColumn id="14" xr3:uid="{20C95E56-E779-4386-802C-B7EFD1A2DD52}" name="法人／事業所数" dataCellStyle="桁区切り"/>
    <tableColumn id="15" xr3:uid="{F3683998-9059-4D92-B0DF-A709B57C6DF7}" name="法人／構成比" dataDxfId="0"/>
    <tableColumn id="16" xr3:uid="{176158A1-56FE-48E9-96B7-6D9D4D33BA23}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AA86F3-8D70-47DD-A7C4-4C8168CCDD93}" name="M_TABLE_09202" displayName="M_TABLE_09202" ref="B23:I43" totalsRowShown="0">
  <autoFilter ref="B23:I43" xr:uid="{94AA86F3-8D70-47DD-A7C4-4C8168CCDD93}"/>
  <tableColumns count="8">
    <tableColumn id="9" xr3:uid="{1A3659C9-9635-46EA-9E15-18EED355316F}" name="産業中分類上位２０"/>
    <tableColumn id="10" xr3:uid="{B118A1E4-4E9A-4341-80B7-FB660E04D59B}" name="総数／事業所数" dataCellStyle="桁区切り"/>
    <tableColumn id="11" xr3:uid="{91E2961D-1EBF-4730-86BE-20984CF99107}" name="総数／構成比" dataDxfId="327"/>
    <tableColumn id="12" xr3:uid="{F61DCD20-1E77-40F4-A571-512FC7433DE6}" name="個人／事業所数" dataCellStyle="桁区切り"/>
    <tableColumn id="13" xr3:uid="{78C20363-EA58-4FED-A7E2-49173D3A4C31}" name="個人／構成比" dataDxfId="326"/>
    <tableColumn id="14" xr3:uid="{6D735029-878A-405C-B9D2-F0EEC893BB8D}" name="法人／事業所数" dataCellStyle="桁区切り"/>
    <tableColumn id="15" xr3:uid="{FD184BB6-A29E-4714-8E3E-77BB23C6CF9D}" name="法人／構成比" dataDxfId="325"/>
    <tableColumn id="16" xr3:uid="{79D21B8B-9D09-4D1B-BD4C-A6C6AE0719CE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8F568ED-2EE8-4ACB-AD23-90754CFA82FC}" name="S_TABLE_09202" displayName="S_TABLE_09202" ref="B46:I66" totalsRowShown="0">
  <autoFilter ref="B46:I66" xr:uid="{58F568ED-2EE8-4ACB-AD23-90754CFA82FC}"/>
  <tableColumns count="8">
    <tableColumn id="9" xr3:uid="{BDEBBD80-447E-475D-BE45-8746406DA383}" name="産業小分類上位２０"/>
    <tableColumn id="10" xr3:uid="{CE5E4FCD-D495-4A00-8B6F-5050F6805BEC}" name="総数／事業所数" dataCellStyle="桁区切り"/>
    <tableColumn id="11" xr3:uid="{93F46528-1166-44F8-9C24-E0B928A79E4B}" name="総数／構成比" dataDxfId="324"/>
    <tableColumn id="12" xr3:uid="{9D657F9A-5C20-41A3-9014-A881E494DE42}" name="個人／事業所数" dataCellStyle="桁区切り"/>
    <tableColumn id="13" xr3:uid="{704D2211-94C1-497B-9D20-7BD85069FD44}" name="個人／構成比" dataDxfId="323"/>
    <tableColumn id="14" xr3:uid="{43F8F02E-A68D-494F-BB2A-3A644B876397}" name="法人／事業所数" dataCellStyle="桁区切り"/>
    <tableColumn id="15" xr3:uid="{1D915213-A5A7-484E-BC37-791814F8AFC8}" name="法人／構成比" dataDxfId="322"/>
    <tableColumn id="16" xr3:uid="{F82D55DC-5DBA-4F0D-81B0-C97F7BEC92B8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17345-D94B-4B3C-94BA-28C9724192B1}">
  <dimension ref="A1:B30"/>
  <sheetViews>
    <sheetView tabSelected="1" workbookViewId="0"/>
  </sheetViews>
  <sheetFormatPr defaultRowHeight="13.2" x14ac:dyDescent="0.2"/>
  <sheetData>
    <row r="1" spans="1:2" x14ac:dyDescent="0.2">
      <c r="A1" t="s">
        <v>221</v>
      </c>
    </row>
    <row r="2" spans="1:2" x14ac:dyDescent="0.2">
      <c r="B2" s="13" t="s">
        <v>165</v>
      </c>
    </row>
    <row r="3" spans="1:2" x14ac:dyDescent="0.2">
      <c r="B3" s="13" t="s">
        <v>94</v>
      </c>
    </row>
    <row r="4" spans="1:2" x14ac:dyDescent="0.2">
      <c r="B4" s="13" t="s">
        <v>163</v>
      </c>
    </row>
    <row r="5" spans="1:2" x14ac:dyDescent="0.2">
      <c r="B5" s="13" t="s">
        <v>195</v>
      </c>
    </row>
    <row r="6" spans="1:2" x14ac:dyDescent="0.2">
      <c r="B6" s="13" t="s">
        <v>196</v>
      </c>
    </row>
    <row r="7" spans="1:2" x14ac:dyDescent="0.2">
      <c r="B7" s="13" t="s">
        <v>197</v>
      </c>
    </row>
    <row r="8" spans="1:2" x14ac:dyDescent="0.2">
      <c r="B8" s="13" t="s">
        <v>198</v>
      </c>
    </row>
    <row r="9" spans="1:2" x14ac:dyDescent="0.2">
      <c r="B9" s="13" t="s">
        <v>199</v>
      </c>
    </row>
    <row r="10" spans="1:2" x14ac:dyDescent="0.2">
      <c r="B10" s="13" t="s">
        <v>200</v>
      </c>
    </row>
    <row r="11" spans="1:2" x14ac:dyDescent="0.2">
      <c r="B11" s="13" t="s">
        <v>201</v>
      </c>
    </row>
    <row r="12" spans="1:2" x14ac:dyDescent="0.2">
      <c r="B12" s="13" t="s">
        <v>202</v>
      </c>
    </row>
    <row r="13" spans="1:2" x14ac:dyDescent="0.2">
      <c r="B13" s="13" t="s">
        <v>203</v>
      </c>
    </row>
    <row r="14" spans="1:2" x14ac:dyDescent="0.2">
      <c r="B14" s="13" t="s">
        <v>204</v>
      </c>
    </row>
    <row r="15" spans="1:2" x14ac:dyDescent="0.2">
      <c r="B15" s="13" t="s">
        <v>205</v>
      </c>
    </row>
    <row r="16" spans="1:2" x14ac:dyDescent="0.2">
      <c r="B16" s="13" t="s">
        <v>206</v>
      </c>
    </row>
    <row r="17" spans="2:2" x14ac:dyDescent="0.2">
      <c r="B17" s="13" t="s">
        <v>207</v>
      </c>
    </row>
    <row r="18" spans="2:2" x14ac:dyDescent="0.2">
      <c r="B18" s="13" t="s">
        <v>208</v>
      </c>
    </row>
    <row r="19" spans="2:2" x14ac:dyDescent="0.2">
      <c r="B19" s="13" t="s">
        <v>209</v>
      </c>
    </row>
    <row r="20" spans="2:2" x14ac:dyDescent="0.2">
      <c r="B20" s="13" t="s">
        <v>210</v>
      </c>
    </row>
    <row r="21" spans="2:2" x14ac:dyDescent="0.2">
      <c r="B21" s="13" t="s">
        <v>211</v>
      </c>
    </row>
    <row r="22" spans="2:2" x14ac:dyDescent="0.2">
      <c r="B22" s="13" t="s">
        <v>212</v>
      </c>
    </row>
    <row r="23" spans="2:2" x14ac:dyDescent="0.2">
      <c r="B23" s="13" t="s">
        <v>213</v>
      </c>
    </row>
    <row r="24" spans="2:2" x14ac:dyDescent="0.2">
      <c r="B24" s="13" t="s">
        <v>214</v>
      </c>
    </row>
    <row r="25" spans="2:2" x14ac:dyDescent="0.2">
      <c r="B25" s="13" t="s">
        <v>215</v>
      </c>
    </row>
    <row r="26" spans="2:2" x14ac:dyDescent="0.2">
      <c r="B26" s="13" t="s">
        <v>216</v>
      </c>
    </row>
    <row r="27" spans="2:2" x14ac:dyDescent="0.2">
      <c r="B27" s="13" t="s">
        <v>217</v>
      </c>
    </row>
    <row r="28" spans="2:2" x14ac:dyDescent="0.2">
      <c r="B28" s="13" t="s">
        <v>218</v>
      </c>
    </row>
    <row r="29" spans="2:2" x14ac:dyDescent="0.2">
      <c r="B29" s="13" t="s">
        <v>219</v>
      </c>
    </row>
    <row r="30" spans="2:2" x14ac:dyDescent="0.2">
      <c r="B30" s="13" t="s">
        <v>220</v>
      </c>
    </row>
  </sheetData>
  <phoneticPr fontId="1"/>
  <hyperlinks>
    <hyperlink ref="B2" location="'産業大分類'!a1" display="産業大分類" xr:uid="{6708BFD4-E9D9-4BC7-838D-91D013CBF529}"/>
    <hyperlink ref="B3" location="'産業中分類'!a1" display="産業中分類" xr:uid="{A1152CA9-95DD-4258-8751-78D12185EC00}"/>
    <hyperlink ref="B4" location="'産業小分類'!a1" display="産業小分類" xr:uid="{BD550F9B-31F2-419E-A880-287DEE90EC4B}"/>
    <hyperlink ref="B5" location="'栃木県'!a1" display="栃木県" xr:uid="{990010FF-1D34-4B83-B60C-027C98E92FE7}"/>
    <hyperlink ref="B6" location="'宇都宮市'!a1" display="宇都宮市" xr:uid="{7E1D6FDC-2DC1-4AB8-834D-FDB5656CD528}"/>
    <hyperlink ref="B7" location="'足利市'!a1" display="足利市" xr:uid="{B8636C5F-624C-468E-87AC-D28653C7F31E}"/>
    <hyperlink ref="B8" location="'栃木市'!a1" display="栃木市" xr:uid="{00711187-8B07-45C9-895B-758897B6973B}"/>
    <hyperlink ref="B9" location="'佐野市'!a1" display="佐野市" xr:uid="{DC836D44-95F0-44FE-966C-B47E7A36C30E}"/>
    <hyperlink ref="B10" location="'鹿沼市'!a1" display="鹿沼市" xr:uid="{E0A6FB51-5C9D-42F5-BF68-4EEFA86D6D59}"/>
    <hyperlink ref="B11" location="'日光市'!a1" display="日光市" xr:uid="{95A3D5B4-C750-4551-90B9-A375BBF272F5}"/>
    <hyperlink ref="B12" location="'小山市'!a1" display="小山市" xr:uid="{6AF2CF98-3D27-452D-8B06-DC67C5AA870A}"/>
    <hyperlink ref="B13" location="'真岡市'!a1" display="真岡市" xr:uid="{D7D23000-9BD3-42EA-B21A-BF2CB34338AC}"/>
    <hyperlink ref="B14" location="'大田原市'!a1" display="大田原市" xr:uid="{C78E2198-DDCE-4188-90CD-F872429CC650}"/>
    <hyperlink ref="B15" location="'矢板市'!a1" display="矢板市" xr:uid="{41566D49-99B4-4C0E-B03B-62E5BF7E2064}"/>
    <hyperlink ref="B16" location="'那須塩原市'!a1" display="那須塩原市" xr:uid="{6473CEFA-F85B-4A9B-B9D9-FAA35BBAEF67}"/>
    <hyperlink ref="B17" location="'さくら市'!a1" display="さくら市" xr:uid="{05515D53-495A-4FB9-A2A6-1A6684616AFC}"/>
    <hyperlink ref="B18" location="'那須烏山市'!a1" display="那須烏山市" xr:uid="{88224FBC-CB2B-4A0F-914E-39B2A088A989}"/>
    <hyperlink ref="B19" location="'下野市'!a1" display="下野市" xr:uid="{BFD54488-4EF4-475C-B329-430EFE975281}"/>
    <hyperlink ref="B20" location="'河内郡上三川町'!a1" display="河内郡上三川町" xr:uid="{4FDB7ACB-4810-4DC9-ABB3-57F11D9FB5B6}"/>
    <hyperlink ref="B21" location="'芳賀郡益子町'!a1" display="芳賀郡益子町" xr:uid="{F2A88AD1-9C01-40CA-827E-B71F9738646E}"/>
    <hyperlink ref="B22" location="'芳賀郡茂木町'!a1" display="芳賀郡茂木町" xr:uid="{790AF439-ED8D-4C56-A1DE-C73E9E74CCE9}"/>
    <hyperlink ref="B23" location="'芳賀郡市貝町'!a1" display="芳賀郡市貝町" xr:uid="{01373401-A8CC-4910-9774-0C97D7000F17}"/>
    <hyperlink ref="B24" location="'芳賀郡芳賀町'!a1" display="芳賀郡芳賀町" xr:uid="{0668ED36-AC00-4F07-97AB-ACE47FD3D64B}"/>
    <hyperlink ref="B25" location="'下都賀郡壬生町'!a1" display="下都賀郡壬生町" xr:uid="{E6BC6687-FBCE-464E-BE78-A6948563DF07}"/>
    <hyperlink ref="B26" location="'下都賀郡野木町'!a1" display="下都賀郡野木町" xr:uid="{820AEA62-D57A-48C5-BBE2-0EB692DF3152}"/>
    <hyperlink ref="B27" location="'塩谷郡塩谷町'!a1" display="塩谷郡塩谷町" xr:uid="{DA940E97-5D88-4EBE-ADD3-03AB9A24B6C0}"/>
    <hyperlink ref="B28" location="'塩谷郡高根沢町'!a1" display="塩谷郡高根沢町" xr:uid="{6538EF74-8A52-4E58-AC0C-DC5A83FC5FD8}"/>
    <hyperlink ref="B29" location="'那須郡那須町'!a1" display="那須郡那須町" xr:uid="{E02D8876-B7C0-4FBE-89C2-E067EF66417B}"/>
    <hyperlink ref="B30" location="'那須郡那珂川町'!a1" display="那須郡那珂川町" xr:uid="{AD09781D-E03E-415D-9AC9-281E1AD695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66EE-5B5B-43DF-9A4A-84CB3712CE1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174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2</v>
      </c>
      <c r="D5" s="8">
        <v>0.08</v>
      </c>
      <c r="E5" s="12">
        <v>0</v>
      </c>
      <c r="F5" s="8">
        <v>0</v>
      </c>
      <c r="G5" s="12">
        <v>2</v>
      </c>
      <c r="H5" s="8">
        <v>0.15</v>
      </c>
      <c r="I5" s="12">
        <v>0</v>
      </c>
    </row>
    <row r="6" spans="2:9" ht="15" customHeight="1" x14ac:dyDescent="0.2">
      <c r="B6" t="s">
        <v>27</v>
      </c>
      <c r="C6" s="12">
        <v>467</v>
      </c>
      <c r="D6" s="8">
        <v>17.87</v>
      </c>
      <c r="E6" s="12">
        <v>200</v>
      </c>
      <c r="F6" s="8">
        <v>15.44</v>
      </c>
      <c r="G6" s="12">
        <v>267</v>
      </c>
      <c r="H6" s="8">
        <v>20.440000000000001</v>
      </c>
      <c r="I6" s="12">
        <v>0</v>
      </c>
    </row>
    <row r="7" spans="2:9" ht="15" customHeight="1" x14ac:dyDescent="0.2">
      <c r="B7" t="s">
        <v>28</v>
      </c>
      <c r="C7" s="12">
        <v>435</v>
      </c>
      <c r="D7" s="8">
        <v>16.649999999999999</v>
      </c>
      <c r="E7" s="12">
        <v>128</v>
      </c>
      <c r="F7" s="8">
        <v>9.8800000000000008</v>
      </c>
      <c r="G7" s="12">
        <v>307</v>
      </c>
      <c r="H7" s="8">
        <v>23.51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0.15</v>
      </c>
      <c r="I8" s="12">
        <v>0</v>
      </c>
    </row>
    <row r="9" spans="2:9" ht="15" customHeight="1" x14ac:dyDescent="0.2">
      <c r="B9" t="s">
        <v>30</v>
      </c>
      <c r="C9" s="12">
        <v>11</v>
      </c>
      <c r="D9" s="8">
        <v>0.42</v>
      </c>
      <c r="E9" s="12">
        <v>1</v>
      </c>
      <c r="F9" s="8">
        <v>0.08</v>
      </c>
      <c r="G9" s="12">
        <v>10</v>
      </c>
      <c r="H9" s="8">
        <v>0.77</v>
      </c>
      <c r="I9" s="12">
        <v>0</v>
      </c>
    </row>
    <row r="10" spans="2:9" ht="15" customHeight="1" x14ac:dyDescent="0.2">
      <c r="B10" t="s">
        <v>31</v>
      </c>
      <c r="C10" s="12">
        <v>39</v>
      </c>
      <c r="D10" s="8">
        <v>1.49</v>
      </c>
      <c r="E10" s="12">
        <v>14</v>
      </c>
      <c r="F10" s="8">
        <v>1.08</v>
      </c>
      <c r="G10" s="12">
        <v>25</v>
      </c>
      <c r="H10" s="8">
        <v>1.91</v>
      </c>
      <c r="I10" s="12">
        <v>0</v>
      </c>
    </row>
    <row r="11" spans="2:9" ht="15" customHeight="1" x14ac:dyDescent="0.2">
      <c r="B11" t="s">
        <v>32</v>
      </c>
      <c r="C11" s="12">
        <v>565</v>
      </c>
      <c r="D11" s="8">
        <v>21.62</v>
      </c>
      <c r="E11" s="12">
        <v>243</v>
      </c>
      <c r="F11" s="8">
        <v>18.760000000000002</v>
      </c>
      <c r="G11" s="12">
        <v>322</v>
      </c>
      <c r="H11" s="8">
        <v>24.66</v>
      </c>
      <c r="I11" s="12">
        <v>0</v>
      </c>
    </row>
    <row r="12" spans="2:9" ht="15" customHeight="1" x14ac:dyDescent="0.2">
      <c r="B12" t="s">
        <v>33</v>
      </c>
      <c r="C12" s="12">
        <v>12</v>
      </c>
      <c r="D12" s="8">
        <v>0.46</v>
      </c>
      <c r="E12" s="12">
        <v>4</v>
      </c>
      <c r="F12" s="8">
        <v>0.31</v>
      </c>
      <c r="G12" s="12">
        <v>8</v>
      </c>
      <c r="H12" s="8">
        <v>0.61</v>
      </c>
      <c r="I12" s="12">
        <v>0</v>
      </c>
    </row>
    <row r="13" spans="2:9" ht="15" customHeight="1" x14ac:dyDescent="0.2">
      <c r="B13" t="s">
        <v>34</v>
      </c>
      <c r="C13" s="12">
        <v>169</v>
      </c>
      <c r="D13" s="8">
        <v>6.47</v>
      </c>
      <c r="E13" s="12">
        <v>58</v>
      </c>
      <c r="F13" s="8">
        <v>4.4800000000000004</v>
      </c>
      <c r="G13" s="12">
        <v>110</v>
      </c>
      <c r="H13" s="8">
        <v>8.42</v>
      </c>
      <c r="I13" s="12">
        <v>0</v>
      </c>
    </row>
    <row r="14" spans="2:9" ht="15" customHeight="1" x14ac:dyDescent="0.2">
      <c r="B14" t="s">
        <v>35</v>
      </c>
      <c r="C14" s="12">
        <v>111</v>
      </c>
      <c r="D14" s="8">
        <v>4.25</v>
      </c>
      <c r="E14" s="12">
        <v>57</v>
      </c>
      <c r="F14" s="8">
        <v>4.4000000000000004</v>
      </c>
      <c r="G14" s="12">
        <v>54</v>
      </c>
      <c r="H14" s="8">
        <v>4.13</v>
      </c>
      <c r="I14" s="12">
        <v>0</v>
      </c>
    </row>
    <row r="15" spans="2:9" ht="15" customHeight="1" x14ac:dyDescent="0.2">
      <c r="B15" t="s">
        <v>36</v>
      </c>
      <c r="C15" s="12">
        <v>228</v>
      </c>
      <c r="D15" s="8">
        <v>8.73</v>
      </c>
      <c r="E15" s="12">
        <v>189</v>
      </c>
      <c r="F15" s="8">
        <v>14.59</v>
      </c>
      <c r="G15" s="12">
        <v>36</v>
      </c>
      <c r="H15" s="8">
        <v>2.76</v>
      </c>
      <c r="I15" s="12">
        <v>0</v>
      </c>
    </row>
    <row r="16" spans="2:9" ht="15" customHeight="1" x14ac:dyDescent="0.2">
      <c r="B16" t="s">
        <v>37</v>
      </c>
      <c r="C16" s="12">
        <v>297</v>
      </c>
      <c r="D16" s="8">
        <v>11.37</v>
      </c>
      <c r="E16" s="12">
        <v>232</v>
      </c>
      <c r="F16" s="8">
        <v>17.920000000000002</v>
      </c>
      <c r="G16" s="12">
        <v>65</v>
      </c>
      <c r="H16" s="8">
        <v>4.9800000000000004</v>
      </c>
      <c r="I16" s="12">
        <v>0</v>
      </c>
    </row>
    <row r="17" spans="2:9" ht="15" customHeight="1" x14ac:dyDescent="0.2">
      <c r="B17" t="s">
        <v>38</v>
      </c>
      <c r="C17" s="12">
        <v>71</v>
      </c>
      <c r="D17" s="8">
        <v>2.72</v>
      </c>
      <c r="E17" s="12">
        <v>54</v>
      </c>
      <c r="F17" s="8">
        <v>4.17</v>
      </c>
      <c r="G17" s="12">
        <v>15</v>
      </c>
      <c r="H17" s="8">
        <v>1.1499999999999999</v>
      </c>
      <c r="I17" s="12">
        <v>0</v>
      </c>
    </row>
    <row r="18" spans="2:9" ht="15" customHeight="1" x14ac:dyDescent="0.2">
      <c r="B18" t="s">
        <v>39</v>
      </c>
      <c r="C18" s="12">
        <v>112</v>
      </c>
      <c r="D18" s="8">
        <v>4.29</v>
      </c>
      <c r="E18" s="12">
        <v>76</v>
      </c>
      <c r="F18" s="8">
        <v>5.87</v>
      </c>
      <c r="G18" s="12">
        <v>33</v>
      </c>
      <c r="H18" s="8">
        <v>2.5299999999999998</v>
      </c>
      <c r="I18" s="12">
        <v>1</v>
      </c>
    </row>
    <row r="19" spans="2:9" ht="15" customHeight="1" x14ac:dyDescent="0.2">
      <c r="B19" t="s">
        <v>40</v>
      </c>
      <c r="C19" s="12">
        <v>92</v>
      </c>
      <c r="D19" s="8">
        <v>3.52</v>
      </c>
      <c r="E19" s="12">
        <v>39</v>
      </c>
      <c r="F19" s="8">
        <v>3.01</v>
      </c>
      <c r="G19" s="12">
        <v>50</v>
      </c>
      <c r="H19" s="8">
        <v>3.83</v>
      </c>
      <c r="I19" s="12">
        <v>0</v>
      </c>
    </row>
    <row r="20" spans="2:9" ht="15" customHeight="1" x14ac:dyDescent="0.2">
      <c r="B20" s="9" t="s">
        <v>166</v>
      </c>
      <c r="C20" s="12">
        <f>SUM(LTBL_09205[総数／事業所数])</f>
        <v>2613</v>
      </c>
      <c r="E20" s="12">
        <f>SUBTOTAL(109,LTBL_09205[個人／事業所数])</f>
        <v>1295</v>
      </c>
      <c r="G20" s="12">
        <f>SUBTOTAL(109,LTBL_09205[法人／事業所数])</f>
        <v>1306</v>
      </c>
      <c r="I20" s="12">
        <f>SUBTOTAL(109,LTBL_09205[法人以外の団体／事業所数])</f>
        <v>1</v>
      </c>
    </row>
    <row r="21" spans="2:9" ht="15" customHeight="1" x14ac:dyDescent="0.2">
      <c r="E21" s="11">
        <f>LTBL_09205[[#Totals],[個人／事業所数]]/LTBL_09205[[#Totals],[総数／事業所数]]</f>
        <v>0.49559892843474934</v>
      </c>
      <c r="G21" s="11">
        <f>LTBL_09205[[#Totals],[法人／事業所数]]/LTBL_09205[[#Totals],[総数／事業所数]]</f>
        <v>0.49980864906238043</v>
      </c>
      <c r="I21" s="11">
        <f>LTBL_09205[[#Totals],[法人以外の団体／事業所数]]/LTBL_09205[[#Totals],[総数／事業所数]]</f>
        <v>3.8270187523918868E-4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251</v>
      </c>
      <c r="D24" s="8">
        <v>9.61</v>
      </c>
      <c r="E24" s="12">
        <v>215</v>
      </c>
      <c r="F24" s="8">
        <v>16.600000000000001</v>
      </c>
      <c r="G24" s="12">
        <v>36</v>
      </c>
      <c r="H24" s="8">
        <v>2.76</v>
      </c>
      <c r="I24" s="12">
        <v>0</v>
      </c>
    </row>
    <row r="25" spans="2:9" ht="15" customHeight="1" x14ac:dyDescent="0.2">
      <c r="B25" t="s">
        <v>63</v>
      </c>
      <c r="C25" s="12">
        <v>206</v>
      </c>
      <c r="D25" s="8">
        <v>7.88</v>
      </c>
      <c r="E25" s="12">
        <v>181</v>
      </c>
      <c r="F25" s="8">
        <v>13.98</v>
      </c>
      <c r="G25" s="12">
        <v>25</v>
      </c>
      <c r="H25" s="8">
        <v>1.91</v>
      </c>
      <c r="I25" s="12">
        <v>0</v>
      </c>
    </row>
    <row r="26" spans="2:9" ht="15" customHeight="1" x14ac:dyDescent="0.2">
      <c r="B26" t="s">
        <v>49</v>
      </c>
      <c r="C26" s="12">
        <v>199</v>
      </c>
      <c r="D26" s="8">
        <v>7.62</v>
      </c>
      <c r="E26" s="12">
        <v>68</v>
      </c>
      <c r="F26" s="8">
        <v>5.25</v>
      </c>
      <c r="G26" s="12">
        <v>131</v>
      </c>
      <c r="H26" s="8">
        <v>10.029999999999999</v>
      </c>
      <c r="I26" s="12">
        <v>0</v>
      </c>
    </row>
    <row r="27" spans="2:9" ht="15" customHeight="1" x14ac:dyDescent="0.2">
      <c r="B27" t="s">
        <v>50</v>
      </c>
      <c r="C27" s="12">
        <v>180</v>
      </c>
      <c r="D27" s="8">
        <v>6.89</v>
      </c>
      <c r="E27" s="12">
        <v>102</v>
      </c>
      <c r="F27" s="8">
        <v>7.88</v>
      </c>
      <c r="G27" s="12">
        <v>78</v>
      </c>
      <c r="H27" s="8">
        <v>5.97</v>
      </c>
      <c r="I27" s="12">
        <v>0</v>
      </c>
    </row>
    <row r="28" spans="2:9" ht="15" customHeight="1" x14ac:dyDescent="0.2">
      <c r="B28" t="s">
        <v>58</v>
      </c>
      <c r="C28" s="12">
        <v>178</v>
      </c>
      <c r="D28" s="8">
        <v>6.81</v>
      </c>
      <c r="E28" s="12">
        <v>85</v>
      </c>
      <c r="F28" s="8">
        <v>6.56</v>
      </c>
      <c r="G28" s="12">
        <v>93</v>
      </c>
      <c r="H28" s="8">
        <v>7.12</v>
      </c>
      <c r="I28" s="12">
        <v>0</v>
      </c>
    </row>
    <row r="29" spans="2:9" ht="15" customHeight="1" x14ac:dyDescent="0.2">
      <c r="B29" t="s">
        <v>60</v>
      </c>
      <c r="C29" s="12">
        <v>136</v>
      </c>
      <c r="D29" s="8">
        <v>5.2</v>
      </c>
      <c r="E29" s="12">
        <v>53</v>
      </c>
      <c r="F29" s="8">
        <v>4.09</v>
      </c>
      <c r="G29" s="12">
        <v>82</v>
      </c>
      <c r="H29" s="8">
        <v>6.28</v>
      </c>
      <c r="I29" s="12">
        <v>0</v>
      </c>
    </row>
    <row r="30" spans="2:9" ht="15" customHeight="1" x14ac:dyDescent="0.2">
      <c r="B30" t="s">
        <v>56</v>
      </c>
      <c r="C30" s="12">
        <v>126</v>
      </c>
      <c r="D30" s="8">
        <v>4.82</v>
      </c>
      <c r="E30" s="12">
        <v>81</v>
      </c>
      <c r="F30" s="8">
        <v>6.25</v>
      </c>
      <c r="G30" s="12">
        <v>45</v>
      </c>
      <c r="H30" s="8">
        <v>3.45</v>
      </c>
      <c r="I30" s="12">
        <v>0</v>
      </c>
    </row>
    <row r="31" spans="2:9" ht="15" customHeight="1" x14ac:dyDescent="0.2">
      <c r="B31" t="s">
        <v>74</v>
      </c>
      <c r="C31" s="12">
        <v>98</v>
      </c>
      <c r="D31" s="8">
        <v>3.75</v>
      </c>
      <c r="E31" s="12">
        <v>34</v>
      </c>
      <c r="F31" s="8">
        <v>2.63</v>
      </c>
      <c r="G31" s="12">
        <v>64</v>
      </c>
      <c r="H31" s="8">
        <v>4.9000000000000004</v>
      </c>
      <c r="I31" s="12">
        <v>0</v>
      </c>
    </row>
    <row r="32" spans="2:9" ht="15" customHeight="1" x14ac:dyDescent="0.2">
      <c r="B32" t="s">
        <v>51</v>
      </c>
      <c r="C32" s="12">
        <v>88</v>
      </c>
      <c r="D32" s="8">
        <v>3.37</v>
      </c>
      <c r="E32" s="12">
        <v>30</v>
      </c>
      <c r="F32" s="8">
        <v>2.3199999999999998</v>
      </c>
      <c r="G32" s="12">
        <v>58</v>
      </c>
      <c r="H32" s="8">
        <v>4.4400000000000004</v>
      </c>
      <c r="I32" s="12">
        <v>0</v>
      </c>
    </row>
    <row r="33" spans="2:9" ht="15" customHeight="1" x14ac:dyDescent="0.2">
      <c r="B33" t="s">
        <v>66</v>
      </c>
      <c r="C33" s="12">
        <v>85</v>
      </c>
      <c r="D33" s="8">
        <v>3.25</v>
      </c>
      <c r="E33" s="12">
        <v>75</v>
      </c>
      <c r="F33" s="8">
        <v>5.79</v>
      </c>
      <c r="G33" s="12">
        <v>10</v>
      </c>
      <c r="H33" s="8">
        <v>0.77</v>
      </c>
      <c r="I33" s="12">
        <v>0</v>
      </c>
    </row>
    <row r="34" spans="2:9" ht="15" customHeight="1" x14ac:dyDescent="0.2">
      <c r="B34" t="s">
        <v>57</v>
      </c>
      <c r="C34" s="12">
        <v>74</v>
      </c>
      <c r="D34" s="8">
        <v>2.83</v>
      </c>
      <c r="E34" s="12">
        <v>32</v>
      </c>
      <c r="F34" s="8">
        <v>2.4700000000000002</v>
      </c>
      <c r="G34" s="12">
        <v>42</v>
      </c>
      <c r="H34" s="8">
        <v>3.22</v>
      </c>
      <c r="I34" s="12">
        <v>0</v>
      </c>
    </row>
    <row r="35" spans="2:9" ht="15" customHeight="1" x14ac:dyDescent="0.2">
      <c r="B35" t="s">
        <v>65</v>
      </c>
      <c r="C35" s="12">
        <v>71</v>
      </c>
      <c r="D35" s="8">
        <v>2.72</v>
      </c>
      <c r="E35" s="12">
        <v>54</v>
      </c>
      <c r="F35" s="8">
        <v>4.17</v>
      </c>
      <c r="G35" s="12">
        <v>15</v>
      </c>
      <c r="H35" s="8">
        <v>1.1499999999999999</v>
      </c>
      <c r="I35" s="12">
        <v>0</v>
      </c>
    </row>
    <row r="36" spans="2:9" ht="15" customHeight="1" x14ac:dyDescent="0.2">
      <c r="B36" t="s">
        <v>62</v>
      </c>
      <c r="C36" s="12">
        <v>62</v>
      </c>
      <c r="D36" s="8">
        <v>2.37</v>
      </c>
      <c r="E36" s="12">
        <v>23</v>
      </c>
      <c r="F36" s="8">
        <v>1.78</v>
      </c>
      <c r="G36" s="12">
        <v>39</v>
      </c>
      <c r="H36" s="8">
        <v>2.99</v>
      </c>
      <c r="I36" s="12">
        <v>0</v>
      </c>
    </row>
    <row r="37" spans="2:9" ht="15" customHeight="1" x14ac:dyDescent="0.2">
      <c r="B37" t="s">
        <v>73</v>
      </c>
      <c r="C37" s="12">
        <v>58</v>
      </c>
      <c r="D37" s="8">
        <v>2.2200000000000002</v>
      </c>
      <c r="E37" s="12">
        <v>12</v>
      </c>
      <c r="F37" s="8">
        <v>0.93</v>
      </c>
      <c r="G37" s="12">
        <v>46</v>
      </c>
      <c r="H37" s="8">
        <v>3.52</v>
      </c>
      <c r="I37" s="12">
        <v>0</v>
      </c>
    </row>
    <row r="38" spans="2:9" ht="15" customHeight="1" x14ac:dyDescent="0.2">
      <c r="B38" t="s">
        <v>52</v>
      </c>
      <c r="C38" s="12">
        <v>57</v>
      </c>
      <c r="D38" s="8">
        <v>2.1800000000000002</v>
      </c>
      <c r="E38" s="12">
        <v>13</v>
      </c>
      <c r="F38" s="8">
        <v>1</v>
      </c>
      <c r="G38" s="12">
        <v>44</v>
      </c>
      <c r="H38" s="8">
        <v>3.37</v>
      </c>
      <c r="I38" s="12">
        <v>0</v>
      </c>
    </row>
    <row r="39" spans="2:9" ht="15" customHeight="1" x14ac:dyDescent="0.2">
      <c r="B39" t="s">
        <v>69</v>
      </c>
      <c r="C39" s="12">
        <v>49</v>
      </c>
      <c r="D39" s="8">
        <v>1.88</v>
      </c>
      <c r="E39" s="12">
        <v>6</v>
      </c>
      <c r="F39" s="8">
        <v>0.46</v>
      </c>
      <c r="G39" s="12">
        <v>43</v>
      </c>
      <c r="H39" s="8">
        <v>3.29</v>
      </c>
      <c r="I39" s="12">
        <v>0</v>
      </c>
    </row>
    <row r="40" spans="2:9" ht="15" customHeight="1" x14ac:dyDescent="0.2">
      <c r="B40" t="s">
        <v>68</v>
      </c>
      <c r="C40" s="12">
        <v>47</v>
      </c>
      <c r="D40" s="8">
        <v>1.8</v>
      </c>
      <c r="E40" s="12">
        <v>31</v>
      </c>
      <c r="F40" s="8">
        <v>2.39</v>
      </c>
      <c r="G40" s="12">
        <v>16</v>
      </c>
      <c r="H40" s="8">
        <v>1.23</v>
      </c>
      <c r="I40" s="12">
        <v>0</v>
      </c>
    </row>
    <row r="41" spans="2:9" ht="15" customHeight="1" x14ac:dyDescent="0.2">
      <c r="B41" t="s">
        <v>61</v>
      </c>
      <c r="C41" s="12">
        <v>46</v>
      </c>
      <c r="D41" s="8">
        <v>1.76</v>
      </c>
      <c r="E41" s="12">
        <v>34</v>
      </c>
      <c r="F41" s="8">
        <v>2.63</v>
      </c>
      <c r="G41" s="12">
        <v>12</v>
      </c>
      <c r="H41" s="8">
        <v>0.92</v>
      </c>
      <c r="I41" s="12">
        <v>0</v>
      </c>
    </row>
    <row r="42" spans="2:9" ht="15" customHeight="1" x14ac:dyDescent="0.2">
      <c r="B42" t="s">
        <v>53</v>
      </c>
      <c r="C42" s="12">
        <v>44</v>
      </c>
      <c r="D42" s="8">
        <v>1.68</v>
      </c>
      <c r="E42" s="12">
        <v>8</v>
      </c>
      <c r="F42" s="8">
        <v>0.62</v>
      </c>
      <c r="G42" s="12">
        <v>36</v>
      </c>
      <c r="H42" s="8">
        <v>2.76</v>
      </c>
      <c r="I42" s="12">
        <v>0</v>
      </c>
    </row>
    <row r="43" spans="2:9" ht="15" customHeight="1" x14ac:dyDescent="0.2">
      <c r="B43" t="s">
        <v>55</v>
      </c>
      <c r="C43" s="12">
        <v>40</v>
      </c>
      <c r="D43" s="8">
        <v>1.53</v>
      </c>
      <c r="E43" s="12">
        <v>22</v>
      </c>
      <c r="F43" s="8">
        <v>1.7</v>
      </c>
      <c r="G43" s="12">
        <v>18</v>
      </c>
      <c r="H43" s="8">
        <v>1.38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136</v>
      </c>
      <c r="D47" s="8">
        <v>5.2</v>
      </c>
      <c r="E47" s="12">
        <v>119</v>
      </c>
      <c r="F47" s="8">
        <v>9.19</v>
      </c>
      <c r="G47" s="12">
        <v>17</v>
      </c>
      <c r="H47" s="8">
        <v>1.3</v>
      </c>
      <c r="I47" s="12">
        <v>0</v>
      </c>
    </row>
    <row r="48" spans="2:9" ht="15" customHeight="1" x14ac:dyDescent="0.2">
      <c r="B48" t="s">
        <v>106</v>
      </c>
      <c r="C48" s="12">
        <v>81</v>
      </c>
      <c r="D48" s="8">
        <v>3.1</v>
      </c>
      <c r="E48" s="12">
        <v>41</v>
      </c>
      <c r="F48" s="8">
        <v>3.17</v>
      </c>
      <c r="G48" s="12">
        <v>39</v>
      </c>
      <c r="H48" s="8">
        <v>2.99</v>
      </c>
      <c r="I48" s="12">
        <v>0</v>
      </c>
    </row>
    <row r="49" spans="2:9" ht="15" customHeight="1" x14ac:dyDescent="0.2">
      <c r="B49" t="s">
        <v>110</v>
      </c>
      <c r="C49" s="12">
        <v>79</v>
      </c>
      <c r="D49" s="8">
        <v>3.02</v>
      </c>
      <c r="E49" s="12">
        <v>76</v>
      </c>
      <c r="F49" s="8">
        <v>5.87</v>
      </c>
      <c r="G49" s="12">
        <v>3</v>
      </c>
      <c r="H49" s="8">
        <v>0.23</v>
      </c>
      <c r="I49" s="12">
        <v>0</v>
      </c>
    </row>
    <row r="50" spans="2:9" ht="15" customHeight="1" x14ac:dyDescent="0.2">
      <c r="B50" t="s">
        <v>125</v>
      </c>
      <c r="C50" s="12">
        <v>73</v>
      </c>
      <c r="D50" s="8">
        <v>2.79</v>
      </c>
      <c r="E50" s="12">
        <v>26</v>
      </c>
      <c r="F50" s="8">
        <v>2.0099999999999998</v>
      </c>
      <c r="G50" s="12">
        <v>47</v>
      </c>
      <c r="H50" s="8">
        <v>3.6</v>
      </c>
      <c r="I50" s="12">
        <v>0</v>
      </c>
    </row>
    <row r="51" spans="2:9" ht="15" customHeight="1" x14ac:dyDescent="0.2">
      <c r="B51" t="s">
        <v>95</v>
      </c>
      <c r="C51" s="12">
        <v>65</v>
      </c>
      <c r="D51" s="8">
        <v>2.4900000000000002</v>
      </c>
      <c r="E51" s="12">
        <v>19</v>
      </c>
      <c r="F51" s="8">
        <v>1.47</v>
      </c>
      <c r="G51" s="12">
        <v>46</v>
      </c>
      <c r="H51" s="8">
        <v>3.52</v>
      </c>
      <c r="I51" s="12">
        <v>0</v>
      </c>
    </row>
    <row r="52" spans="2:9" ht="15" customHeight="1" x14ac:dyDescent="0.2">
      <c r="B52" t="s">
        <v>113</v>
      </c>
      <c r="C52" s="12">
        <v>62</v>
      </c>
      <c r="D52" s="8">
        <v>2.37</v>
      </c>
      <c r="E52" s="12">
        <v>57</v>
      </c>
      <c r="F52" s="8">
        <v>4.4000000000000004</v>
      </c>
      <c r="G52" s="12">
        <v>5</v>
      </c>
      <c r="H52" s="8">
        <v>0.38</v>
      </c>
      <c r="I52" s="12">
        <v>0</v>
      </c>
    </row>
    <row r="53" spans="2:9" ht="15" customHeight="1" x14ac:dyDescent="0.2">
      <c r="B53" t="s">
        <v>102</v>
      </c>
      <c r="C53" s="12">
        <v>54</v>
      </c>
      <c r="D53" s="8">
        <v>2.0699999999999998</v>
      </c>
      <c r="E53" s="12">
        <v>22</v>
      </c>
      <c r="F53" s="8">
        <v>1.7</v>
      </c>
      <c r="G53" s="12">
        <v>32</v>
      </c>
      <c r="H53" s="8">
        <v>2.4500000000000002</v>
      </c>
      <c r="I53" s="12">
        <v>0</v>
      </c>
    </row>
    <row r="54" spans="2:9" ht="15" customHeight="1" x14ac:dyDescent="0.2">
      <c r="B54" t="s">
        <v>108</v>
      </c>
      <c r="C54" s="12">
        <v>54</v>
      </c>
      <c r="D54" s="8">
        <v>2.0699999999999998</v>
      </c>
      <c r="E54" s="12">
        <v>44</v>
      </c>
      <c r="F54" s="8">
        <v>3.4</v>
      </c>
      <c r="G54" s="12">
        <v>10</v>
      </c>
      <c r="H54" s="8">
        <v>0.77</v>
      </c>
      <c r="I54" s="12">
        <v>0</v>
      </c>
    </row>
    <row r="55" spans="2:9" ht="15" customHeight="1" x14ac:dyDescent="0.2">
      <c r="B55" t="s">
        <v>104</v>
      </c>
      <c r="C55" s="12">
        <v>52</v>
      </c>
      <c r="D55" s="8">
        <v>1.99</v>
      </c>
      <c r="E55" s="12">
        <v>37</v>
      </c>
      <c r="F55" s="8">
        <v>2.86</v>
      </c>
      <c r="G55" s="12">
        <v>15</v>
      </c>
      <c r="H55" s="8">
        <v>1.1499999999999999</v>
      </c>
      <c r="I55" s="12">
        <v>0</v>
      </c>
    </row>
    <row r="56" spans="2:9" ht="15" customHeight="1" x14ac:dyDescent="0.2">
      <c r="B56" t="s">
        <v>97</v>
      </c>
      <c r="C56" s="12">
        <v>50</v>
      </c>
      <c r="D56" s="8">
        <v>1.91</v>
      </c>
      <c r="E56" s="12">
        <v>33</v>
      </c>
      <c r="F56" s="8">
        <v>2.5499999999999998</v>
      </c>
      <c r="G56" s="12">
        <v>17</v>
      </c>
      <c r="H56" s="8">
        <v>1.3</v>
      </c>
      <c r="I56" s="12">
        <v>0</v>
      </c>
    </row>
    <row r="57" spans="2:9" ht="15" customHeight="1" x14ac:dyDescent="0.2">
      <c r="B57" t="s">
        <v>96</v>
      </c>
      <c r="C57" s="12">
        <v>48</v>
      </c>
      <c r="D57" s="8">
        <v>1.84</v>
      </c>
      <c r="E57" s="12">
        <v>8</v>
      </c>
      <c r="F57" s="8">
        <v>0.62</v>
      </c>
      <c r="G57" s="12">
        <v>40</v>
      </c>
      <c r="H57" s="8">
        <v>3.06</v>
      </c>
      <c r="I57" s="12">
        <v>0</v>
      </c>
    </row>
    <row r="58" spans="2:9" ht="15" customHeight="1" x14ac:dyDescent="0.2">
      <c r="B58" t="s">
        <v>109</v>
      </c>
      <c r="C58" s="12">
        <v>47</v>
      </c>
      <c r="D58" s="8">
        <v>1.8</v>
      </c>
      <c r="E58" s="12">
        <v>46</v>
      </c>
      <c r="F58" s="8">
        <v>3.55</v>
      </c>
      <c r="G58" s="12">
        <v>1</v>
      </c>
      <c r="H58" s="8">
        <v>0.08</v>
      </c>
      <c r="I58" s="12">
        <v>0</v>
      </c>
    </row>
    <row r="59" spans="2:9" ht="15" customHeight="1" x14ac:dyDescent="0.2">
      <c r="B59" t="s">
        <v>114</v>
      </c>
      <c r="C59" s="12">
        <v>47</v>
      </c>
      <c r="D59" s="8">
        <v>1.8</v>
      </c>
      <c r="E59" s="12">
        <v>31</v>
      </c>
      <c r="F59" s="8">
        <v>2.39</v>
      </c>
      <c r="G59" s="12">
        <v>16</v>
      </c>
      <c r="H59" s="8">
        <v>1.23</v>
      </c>
      <c r="I59" s="12">
        <v>0</v>
      </c>
    </row>
    <row r="60" spans="2:9" ht="15" customHeight="1" x14ac:dyDescent="0.2">
      <c r="B60" t="s">
        <v>101</v>
      </c>
      <c r="C60" s="12">
        <v>46</v>
      </c>
      <c r="D60" s="8">
        <v>1.76</v>
      </c>
      <c r="E60" s="12">
        <v>30</v>
      </c>
      <c r="F60" s="8">
        <v>2.3199999999999998</v>
      </c>
      <c r="G60" s="12">
        <v>16</v>
      </c>
      <c r="H60" s="8">
        <v>1.23</v>
      </c>
      <c r="I60" s="12">
        <v>0</v>
      </c>
    </row>
    <row r="61" spans="2:9" ht="15" customHeight="1" x14ac:dyDescent="0.2">
      <c r="B61" t="s">
        <v>98</v>
      </c>
      <c r="C61" s="12">
        <v>43</v>
      </c>
      <c r="D61" s="8">
        <v>1.65</v>
      </c>
      <c r="E61" s="12">
        <v>15</v>
      </c>
      <c r="F61" s="8">
        <v>1.1599999999999999</v>
      </c>
      <c r="G61" s="12">
        <v>28</v>
      </c>
      <c r="H61" s="8">
        <v>2.14</v>
      </c>
      <c r="I61" s="12">
        <v>0</v>
      </c>
    </row>
    <row r="62" spans="2:9" ht="15" customHeight="1" x14ac:dyDescent="0.2">
      <c r="B62" t="s">
        <v>107</v>
      </c>
      <c r="C62" s="12">
        <v>40</v>
      </c>
      <c r="D62" s="8">
        <v>1.53</v>
      </c>
      <c r="E62" s="12">
        <v>13</v>
      </c>
      <c r="F62" s="8">
        <v>1</v>
      </c>
      <c r="G62" s="12">
        <v>27</v>
      </c>
      <c r="H62" s="8">
        <v>2.0699999999999998</v>
      </c>
      <c r="I62" s="12">
        <v>0</v>
      </c>
    </row>
    <row r="63" spans="2:9" ht="15" customHeight="1" x14ac:dyDescent="0.2">
      <c r="B63" t="s">
        <v>127</v>
      </c>
      <c r="C63" s="12">
        <v>39</v>
      </c>
      <c r="D63" s="8">
        <v>1.49</v>
      </c>
      <c r="E63" s="12">
        <v>4</v>
      </c>
      <c r="F63" s="8">
        <v>0.31</v>
      </c>
      <c r="G63" s="12">
        <v>35</v>
      </c>
      <c r="H63" s="8">
        <v>2.68</v>
      </c>
      <c r="I63" s="12">
        <v>0</v>
      </c>
    </row>
    <row r="64" spans="2:9" ht="15" customHeight="1" x14ac:dyDescent="0.2">
      <c r="B64" t="s">
        <v>126</v>
      </c>
      <c r="C64" s="12">
        <v>38</v>
      </c>
      <c r="D64" s="8">
        <v>1.45</v>
      </c>
      <c r="E64" s="12">
        <v>8</v>
      </c>
      <c r="F64" s="8">
        <v>0.62</v>
      </c>
      <c r="G64" s="12">
        <v>30</v>
      </c>
      <c r="H64" s="8">
        <v>2.2999999999999998</v>
      </c>
      <c r="I64" s="12">
        <v>0</v>
      </c>
    </row>
    <row r="65" spans="2:9" ht="15" customHeight="1" x14ac:dyDescent="0.2">
      <c r="B65" t="s">
        <v>100</v>
      </c>
      <c r="C65" s="12">
        <v>35</v>
      </c>
      <c r="D65" s="8">
        <v>1.34</v>
      </c>
      <c r="E65" s="12">
        <v>23</v>
      </c>
      <c r="F65" s="8">
        <v>1.78</v>
      </c>
      <c r="G65" s="12">
        <v>12</v>
      </c>
      <c r="H65" s="8">
        <v>0.92</v>
      </c>
      <c r="I65" s="12">
        <v>0</v>
      </c>
    </row>
    <row r="66" spans="2:9" ht="15" customHeight="1" x14ac:dyDescent="0.2">
      <c r="B66" t="s">
        <v>112</v>
      </c>
      <c r="C66" s="12">
        <v>35</v>
      </c>
      <c r="D66" s="8">
        <v>1.34</v>
      </c>
      <c r="E66" s="12">
        <v>28</v>
      </c>
      <c r="F66" s="8">
        <v>2.16</v>
      </c>
      <c r="G66" s="12">
        <v>7</v>
      </c>
      <c r="H66" s="8">
        <v>0.54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E4CF-51DE-457E-8FFF-BC9DAF73CC0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175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329</v>
      </c>
      <c r="D6" s="8">
        <v>13.67</v>
      </c>
      <c r="E6" s="12">
        <v>130</v>
      </c>
      <c r="F6" s="8">
        <v>10.25</v>
      </c>
      <c r="G6" s="12">
        <v>199</v>
      </c>
      <c r="H6" s="8">
        <v>17.96</v>
      </c>
      <c r="I6" s="12">
        <v>0</v>
      </c>
    </row>
    <row r="7" spans="2:9" ht="15" customHeight="1" x14ac:dyDescent="0.2">
      <c r="B7" t="s">
        <v>28</v>
      </c>
      <c r="C7" s="12">
        <v>197</v>
      </c>
      <c r="D7" s="8">
        <v>8.18</v>
      </c>
      <c r="E7" s="12">
        <v>65</v>
      </c>
      <c r="F7" s="8">
        <v>5.13</v>
      </c>
      <c r="G7" s="12">
        <v>132</v>
      </c>
      <c r="H7" s="8">
        <v>11.91</v>
      </c>
      <c r="I7" s="12">
        <v>0</v>
      </c>
    </row>
    <row r="8" spans="2:9" ht="15" customHeight="1" x14ac:dyDescent="0.2">
      <c r="B8" t="s">
        <v>29</v>
      </c>
      <c r="C8" s="12">
        <v>6</v>
      </c>
      <c r="D8" s="8">
        <v>0.25</v>
      </c>
      <c r="E8" s="12">
        <v>0</v>
      </c>
      <c r="F8" s="8">
        <v>0</v>
      </c>
      <c r="G8" s="12">
        <v>5</v>
      </c>
      <c r="H8" s="8">
        <v>0.45</v>
      </c>
      <c r="I8" s="12">
        <v>0</v>
      </c>
    </row>
    <row r="9" spans="2:9" ht="15" customHeight="1" x14ac:dyDescent="0.2">
      <c r="B9" t="s">
        <v>30</v>
      </c>
      <c r="C9" s="12">
        <v>9</v>
      </c>
      <c r="D9" s="8">
        <v>0.37</v>
      </c>
      <c r="E9" s="12">
        <v>0</v>
      </c>
      <c r="F9" s="8">
        <v>0</v>
      </c>
      <c r="G9" s="12">
        <v>9</v>
      </c>
      <c r="H9" s="8">
        <v>0.81</v>
      </c>
      <c r="I9" s="12">
        <v>0</v>
      </c>
    </row>
    <row r="10" spans="2:9" ht="15" customHeight="1" x14ac:dyDescent="0.2">
      <c r="B10" t="s">
        <v>31</v>
      </c>
      <c r="C10" s="12">
        <v>22</v>
      </c>
      <c r="D10" s="8">
        <v>0.91</v>
      </c>
      <c r="E10" s="12">
        <v>3</v>
      </c>
      <c r="F10" s="8">
        <v>0.24</v>
      </c>
      <c r="G10" s="12">
        <v>19</v>
      </c>
      <c r="H10" s="8">
        <v>1.71</v>
      </c>
      <c r="I10" s="12">
        <v>0</v>
      </c>
    </row>
    <row r="11" spans="2:9" ht="15" customHeight="1" x14ac:dyDescent="0.2">
      <c r="B11" t="s">
        <v>32</v>
      </c>
      <c r="C11" s="12">
        <v>593</v>
      </c>
      <c r="D11" s="8">
        <v>24.64</v>
      </c>
      <c r="E11" s="12">
        <v>258</v>
      </c>
      <c r="F11" s="8">
        <v>20.350000000000001</v>
      </c>
      <c r="G11" s="12">
        <v>333</v>
      </c>
      <c r="H11" s="8">
        <v>30.05</v>
      </c>
      <c r="I11" s="12">
        <v>2</v>
      </c>
    </row>
    <row r="12" spans="2:9" ht="15" customHeight="1" x14ac:dyDescent="0.2">
      <c r="B12" t="s">
        <v>33</v>
      </c>
      <c r="C12" s="12">
        <v>12</v>
      </c>
      <c r="D12" s="8">
        <v>0.5</v>
      </c>
      <c r="E12" s="12">
        <v>4</v>
      </c>
      <c r="F12" s="8">
        <v>0.32</v>
      </c>
      <c r="G12" s="12">
        <v>8</v>
      </c>
      <c r="H12" s="8">
        <v>0.72</v>
      </c>
      <c r="I12" s="12">
        <v>0</v>
      </c>
    </row>
    <row r="13" spans="2:9" ht="15" customHeight="1" x14ac:dyDescent="0.2">
      <c r="B13" t="s">
        <v>34</v>
      </c>
      <c r="C13" s="12">
        <v>134</v>
      </c>
      <c r="D13" s="8">
        <v>5.57</v>
      </c>
      <c r="E13" s="12">
        <v>66</v>
      </c>
      <c r="F13" s="8">
        <v>5.21</v>
      </c>
      <c r="G13" s="12">
        <v>68</v>
      </c>
      <c r="H13" s="8">
        <v>6.14</v>
      </c>
      <c r="I13" s="12">
        <v>0</v>
      </c>
    </row>
    <row r="14" spans="2:9" ht="15" customHeight="1" x14ac:dyDescent="0.2">
      <c r="B14" t="s">
        <v>35</v>
      </c>
      <c r="C14" s="12">
        <v>83</v>
      </c>
      <c r="D14" s="8">
        <v>3.45</v>
      </c>
      <c r="E14" s="12">
        <v>39</v>
      </c>
      <c r="F14" s="8">
        <v>3.08</v>
      </c>
      <c r="G14" s="12">
        <v>41</v>
      </c>
      <c r="H14" s="8">
        <v>3.7</v>
      </c>
      <c r="I14" s="12">
        <v>0</v>
      </c>
    </row>
    <row r="15" spans="2:9" ht="15" customHeight="1" x14ac:dyDescent="0.2">
      <c r="B15" t="s">
        <v>36</v>
      </c>
      <c r="C15" s="12">
        <v>502</v>
      </c>
      <c r="D15" s="8">
        <v>20.86</v>
      </c>
      <c r="E15" s="12">
        <v>341</v>
      </c>
      <c r="F15" s="8">
        <v>26.89</v>
      </c>
      <c r="G15" s="12">
        <v>157</v>
      </c>
      <c r="H15" s="8">
        <v>14.17</v>
      </c>
      <c r="I15" s="12">
        <v>1</v>
      </c>
    </row>
    <row r="16" spans="2:9" ht="15" customHeight="1" x14ac:dyDescent="0.2">
      <c r="B16" t="s">
        <v>37</v>
      </c>
      <c r="C16" s="12">
        <v>286</v>
      </c>
      <c r="D16" s="8">
        <v>11.88</v>
      </c>
      <c r="E16" s="12">
        <v>232</v>
      </c>
      <c r="F16" s="8">
        <v>18.3</v>
      </c>
      <c r="G16" s="12">
        <v>52</v>
      </c>
      <c r="H16" s="8">
        <v>4.6900000000000004</v>
      </c>
      <c r="I16" s="12">
        <v>2</v>
      </c>
    </row>
    <row r="17" spans="2:9" ht="15" customHeight="1" x14ac:dyDescent="0.2">
      <c r="B17" t="s">
        <v>38</v>
      </c>
      <c r="C17" s="12">
        <v>64</v>
      </c>
      <c r="D17" s="8">
        <v>2.66</v>
      </c>
      <c r="E17" s="12">
        <v>35</v>
      </c>
      <c r="F17" s="8">
        <v>2.76</v>
      </c>
      <c r="G17" s="12">
        <v>17</v>
      </c>
      <c r="H17" s="8">
        <v>1.53</v>
      </c>
      <c r="I17" s="12">
        <v>0</v>
      </c>
    </row>
    <row r="18" spans="2:9" ht="15" customHeight="1" x14ac:dyDescent="0.2">
      <c r="B18" t="s">
        <v>39</v>
      </c>
      <c r="C18" s="12">
        <v>88</v>
      </c>
      <c r="D18" s="8">
        <v>3.66</v>
      </c>
      <c r="E18" s="12">
        <v>52</v>
      </c>
      <c r="F18" s="8">
        <v>4.0999999999999996</v>
      </c>
      <c r="G18" s="12">
        <v>32</v>
      </c>
      <c r="H18" s="8">
        <v>2.89</v>
      </c>
      <c r="I18" s="12">
        <v>0</v>
      </c>
    </row>
    <row r="19" spans="2:9" ht="15" customHeight="1" x14ac:dyDescent="0.2">
      <c r="B19" t="s">
        <v>40</v>
      </c>
      <c r="C19" s="12">
        <v>82</v>
      </c>
      <c r="D19" s="8">
        <v>3.41</v>
      </c>
      <c r="E19" s="12">
        <v>43</v>
      </c>
      <c r="F19" s="8">
        <v>3.39</v>
      </c>
      <c r="G19" s="12">
        <v>36</v>
      </c>
      <c r="H19" s="8">
        <v>3.25</v>
      </c>
      <c r="I19" s="12">
        <v>1</v>
      </c>
    </row>
    <row r="20" spans="2:9" ht="15" customHeight="1" x14ac:dyDescent="0.2">
      <c r="B20" s="9" t="s">
        <v>166</v>
      </c>
      <c r="C20" s="12">
        <f>SUM(LTBL_09206[総数／事業所数])</f>
        <v>2407</v>
      </c>
      <c r="E20" s="12">
        <f>SUBTOTAL(109,LTBL_09206[個人／事業所数])</f>
        <v>1268</v>
      </c>
      <c r="G20" s="12">
        <f>SUBTOTAL(109,LTBL_09206[法人／事業所数])</f>
        <v>1108</v>
      </c>
      <c r="I20" s="12">
        <f>SUBTOTAL(109,LTBL_09206[法人以外の団体／事業所数])</f>
        <v>6</v>
      </c>
    </row>
    <row r="21" spans="2:9" ht="15" customHeight="1" x14ac:dyDescent="0.2">
      <c r="E21" s="11">
        <f>LTBL_09206[[#Totals],[個人／事業所数]]/LTBL_09206[[#Totals],[総数／事業所数]]</f>
        <v>0.52679684254258408</v>
      </c>
      <c r="G21" s="11">
        <f>LTBL_09206[[#Totals],[法人／事業所数]]/LTBL_09206[[#Totals],[総数／事業所数]]</f>
        <v>0.46032405484004985</v>
      </c>
      <c r="I21" s="11">
        <f>LTBL_09206[[#Totals],[法人以外の団体／事業所数]]/LTBL_09206[[#Totals],[総数／事業所数]]</f>
        <v>2.4927295388450354E-3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359</v>
      </c>
      <c r="D24" s="8">
        <v>14.91</v>
      </c>
      <c r="E24" s="12">
        <v>276</v>
      </c>
      <c r="F24" s="8">
        <v>21.77</v>
      </c>
      <c r="G24" s="12">
        <v>83</v>
      </c>
      <c r="H24" s="8">
        <v>7.49</v>
      </c>
      <c r="I24" s="12">
        <v>0</v>
      </c>
    </row>
    <row r="25" spans="2:9" ht="15" customHeight="1" x14ac:dyDescent="0.2">
      <c r="B25" t="s">
        <v>64</v>
      </c>
      <c r="C25" s="12">
        <v>246</v>
      </c>
      <c r="D25" s="8">
        <v>10.220000000000001</v>
      </c>
      <c r="E25" s="12">
        <v>220</v>
      </c>
      <c r="F25" s="8">
        <v>17.350000000000001</v>
      </c>
      <c r="G25" s="12">
        <v>25</v>
      </c>
      <c r="H25" s="8">
        <v>2.2599999999999998</v>
      </c>
      <c r="I25" s="12">
        <v>1</v>
      </c>
    </row>
    <row r="26" spans="2:9" ht="15" customHeight="1" x14ac:dyDescent="0.2">
      <c r="B26" t="s">
        <v>58</v>
      </c>
      <c r="C26" s="12">
        <v>204</v>
      </c>
      <c r="D26" s="8">
        <v>8.48</v>
      </c>
      <c r="E26" s="12">
        <v>99</v>
      </c>
      <c r="F26" s="8">
        <v>7.81</v>
      </c>
      <c r="G26" s="12">
        <v>105</v>
      </c>
      <c r="H26" s="8">
        <v>9.48</v>
      </c>
      <c r="I26" s="12">
        <v>0</v>
      </c>
    </row>
    <row r="27" spans="2:9" ht="15" customHeight="1" x14ac:dyDescent="0.2">
      <c r="B27" t="s">
        <v>56</v>
      </c>
      <c r="C27" s="12">
        <v>171</v>
      </c>
      <c r="D27" s="8">
        <v>7.1</v>
      </c>
      <c r="E27" s="12">
        <v>78</v>
      </c>
      <c r="F27" s="8">
        <v>6.15</v>
      </c>
      <c r="G27" s="12">
        <v>91</v>
      </c>
      <c r="H27" s="8">
        <v>8.2100000000000009</v>
      </c>
      <c r="I27" s="12">
        <v>2</v>
      </c>
    </row>
    <row r="28" spans="2:9" ht="15" customHeight="1" x14ac:dyDescent="0.2">
      <c r="B28" t="s">
        <v>49</v>
      </c>
      <c r="C28" s="12">
        <v>155</v>
      </c>
      <c r="D28" s="8">
        <v>6.44</v>
      </c>
      <c r="E28" s="12">
        <v>46</v>
      </c>
      <c r="F28" s="8">
        <v>3.63</v>
      </c>
      <c r="G28" s="12">
        <v>109</v>
      </c>
      <c r="H28" s="8">
        <v>9.84</v>
      </c>
      <c r="I28" s="12">
        <v>0</v>
      </c>
    </row>
    <row r="29" spans="2:9" ht="15" customHeight="1" x14ac:dyDescent="0.2">
      <c r="B29" t="s">
        <v>77</v>
      </c>
      <c r="C29" s="12">
        <v>121</v>
      </c>
      <c r="D29" s="8">
        <v>5.03</v>
      </c>
      <c r="E29" s="12">
        <v>59</v>
      </c>
      <c r="F29" s="8">
        <v>4.6500000000000004</v>
      </c>
      <c r="G29" s="12">
        <v>61</v>
      </c>
      <c r="H29" s="8">
        <v>5.51</v>
      </c>
      <c r="I29" s="12">
        <v>1</v>
      </c>
    </row>
    <row r="30" spans="2:9" ht="15" customHeight="1" x14ac:dyDescent="0.2">
      <c r="B30" t="s">
        <v>50</v>
      </c>
      <c r="C30" s="12">
        <v>109</v>
      </c>
      <c r="D30" s="8">
        <v>4.53</v>
      </c>
      <c r="E30" s="12">
        <v>58</v>
      </c>
      <c r="F30" s="8">
        <v>4.57</v>
      </c>
      <c r="G30" s="12">
        <v>51</v>
      </c>
      <c r="H30" s="8">
        <v>4.5999999999999996</v>
      </c>
      <c r="I30" s="12">
        <v>0</v>
      </c>
    </row>
    <row r="31" spans="2:9" ht="15" customHeight="1" x14ac:dyDescent="0.2">
      <c r="B31" t="s">
        <v>60</v>
      </c>
      <c r="C31" s="12">
        <v>109</v>
      </c>
      <c r="D31" s="8">
        <v>4.53</v>
      </c>
      <c r="E31" s="12">
        <v>65</v>
      </c>
      <c r="F31" s="8">
        <v>5.13</v>
      </c>
      <c r="G31" s="12">
        <v>44</v>
      </c>
      <c r="H31" s="8">
        <v>3.97</v>
      </c>
      <c r="I31" s="12">
        <v>0</v>
      </c>
    </row>
    <row r="32" spans="2:9" ht="15" customHeight="1" x14ac:dyDescent="0.2">
      <c r="B32" t="s">
        <v>51</v>
      </c>
      <c r="C32" s="12">
        <v>65</v>
      </c>
      <c r="D32" s="8">
        <v>2.7</v>
      </c>
      <c r="E32" s="12">
        <v>26</v>
      </c>
      <c r="F32" s="8">
        <v>2.0499999999999998</v>
      </c>
      <c r="G32" s="12">
        <v>39</v>
      </c>
      <c r="H32" s="8">
        <v>3.52</v>
      </c>
      <c r="I32" s="12">
        <v>0</v>
      </c>
    </row>
    <row r="33" spans="2:9" ht="15" customHeight="1" x14ac:dyDescent="0.2">
      <c r="B33" t="s">
        <v>65</v>
      </c>
      <c r="C33" s="12">
        <v>64</v>
      </c>
      <c r="D33" s="8">
        <v>2.66</v>
      </c>
      <c r="E33" s="12">
        <v>35</v>
      </c>
      <c r="F33" s="8">
        <v>2.76</v>
      </c>
      <c r="G33" s="12">
        <v>17</v>
      </c>
      <c r="H33" s="8">
        <v>1.53</v>
      </c>
      <c r="I33" s="12">
        <v>0</v>
      </c>
    </row>
    <row r="34" spans="2:9" ht="15" customHeight="1" x14ac:dyDescent="0.2">
      <c r="B34" t="s">
        <v>57</v>
      </c>
      <c r="C34" s="12">
        <v>63</v>
      </c>
      <c r="D34" s="8">
        <v>2.62</v>
      </c>
      <c r="E34" s="12">
        <v>32</v>
      </c>
      <c r="F34" s="8">
        <v>2.52</v>
      </c>
      <c r="G34" s="12">
        <v>31</v>
      </c>
      <c r="H34" s="8">
        <v>2.8</v>
      </c>
      <c r="I34" s="12">
        <v>0</v>
      </c>
    </row>
    <row r="35" spans="2:9" ht="15" customHeight="1" x14ac:dyDescent="0.2">
      <c r="B35" t="s">
        <v>62</v>
      </c>
      <c r="C35" s="12">
        <v>56</v>
      </c>
      <c r="D35" s="8">
        <v>2.33</v>
      </c>
      <c r="E35" s="12">
        <v>18</v>
      </c>
      <c r="F35" s="8">
        <v>1.42</v>
      </c>
      <c r="G35" s="12">
        <v>35</v>
      </c>
      <c r="H35" s="8">
        <v>3.16</v>
      </c>
      <c r="I35" s="12">
        <v>0</v>
      </c>
    </row>
    <row r="36" spans="2:9" ht="15" customHeight="1" x14ac:dyDescent="0.2">
      <c r="B36" t="s">
        <v>66</v>
      </c>
      <c r="C36" s="12">
        <v>56</v>
      </c>
      <c r="D36" s="8">
        <v>2.33</v>
      </c>
      <c r="E36" s="12">
        <v>51</v>
      </c>
      <c r="F36" s="8">
        <v>4.0199999999999996</v>
      </c>
      <c r="G36" s="12">
        <v>5</v>
      </c>
      <c r="H36" s="8">
        <v>0.45</v>
      </c>
      <c r="I36" s="12">
        <v>0</v>
      </c>
    </row>
    <row r="37" spans="2:9" ht="15" customHeight="1" x14ac:dyDescent="0.2">
      <c r="B37" t="s">
        <v>55</v>
      </c>
      <c r="C37" s="12">
        <v>55</v>
      </c>
      <c r="D37" s="8">
        <v>2.29</v>
      </c>
      <c r="E37" s="12">
        <v>28</v>
      </c>
      <c r="F37" s="8">
        <v>2.21</v>
      </c>
      <c r="G37" s="12">
        <v>27</v>
      </c>
      <c r="H37" s="8">
        <v>2.44</v>
      </c>
      <c r="I37" s="12">
        <v>0</v>
      </c>
    </row>
    <row r="38" spans="2:9" ht="15" customHeight="1" x14ac:dyDescent="0.2">
      <c r="B38" t="s">
        <v>68</v>
      </c>
      <c r="C38" s="12">
        <v>48</v>
      </c>
      <c r="D38" s="8">
        <v>1.99</v>
      </c>
      <c r="E38" s="12">
        <v>35</v>
      </c>
      <c r="F38" s="8">
        <v>2.76</v>
      </c>
      <c r="G38" s="12">
        <v>13</v>
      </c>
      <c r="H38" s="8">
        <v>1.17</v>
      </c>
      <c r="I38" s="12">
        <v>0</v>
      </c>
    </row>
    <row r="39" spans="2:9" ht="15" customHeight="1" x14ac:dyDescent="0.2">
      <c r="B39" t="s">
        <v>75</v>
      </c>
      <c r="C39" s="12">
        <v>37</v>
      </c>
      <c r="D39" s="8">
        <v>1.54</v>
      </c>
      <c r="E39" s="12">
        <v>14</v>
      </c>
      <c r="F39" s="8">
        <v>1.1000000000000001</v>
      </c>
      <c r="G39" s="12">
        <v>23</v>
      </c>
      <c r="H39" s="8">
        <v>2.08</v>
      </c>
      <c r="I39" s="12">
        <v>0</v>
      </c>
    </row>
    <row r="40" spans="2:9" ht="15" customHeight="1" x14ac:dyDescent="0.2">
      <c r="B40" t="s">
        <v>76</v>
      </c>
      <c r="C40" s="12">
        <v>35</v>
      </c>
      <c r="D40" s="8">
        <v>1.45</v>
      </c>
      <c r="E40" s="12">
        <v>7</v>
      </c>
      <c r="F40" s="8">
        <v>0.55000000000000004</v>
      </c>
      <c r="G40" s="12">
        <v>28</v>
      </c>
      <c r="H40" s="8">
        <v>2.5299999999999998</v>
      </c>
      <c r="I40" s="12">
        <v>0</v>
      </c>
    </row>
    <row r="41" spans="2:9" ht="15" customHeight="1" x14ac:dyDescent="0.2">
      <c r="B41" t="s">
        <v>67</v>
      </c>
      <c r="C41" s="12">
        <v>32</v>
      </c>
      <c r="D41" s="8">
        <v>1.33</v>
      </c>
      <c r="E41" s="12">
        <v>1</v>
      </c>
      <c r="F41" s="8">
        <v>0.08</v>
      </c>
      <c r="G41" s="12">
        <v>27</v>
      </c>
      <c r="H41" s="8">
        <v>2.44</v>
      </c>
      <c r="I41" s="12">
        <v>0</v>
      </c>
    </row>
    <row r="42" spans="2:9" ht="15" customHeight="1" x14ac:dyDescent="0.2">
      <c r="B42" t="s">
        <v>52</v>
      </c>
      <c r="C42" s="12">
        <v>30</v>
      </c>
      <c r="D42" s="8">
        <v>1.25</v>
      </c>
      <c r="E42" s="12">
        <v>7</v>
      </c>
      <c r="F42" s="8">
        <v>0.55000000000000004</v>
      </c>
      <c r="G42" s="12">
        <v>23</v>
      </c>
      <c r="H42" s="8">
        <v>2.08</v>
      </c>
      <c r="I42" s="12">
        <v>0</v>
      </c>
    </row>
    <row r="43" spans="2:9" ht="15" customHeight="1" x14ac:dyDescent="0.2">
      <c r="B43" t="s">
        <v>61</v>
      </c>
      <c r="C43" s="12">
        <v>25</v>
      </c>
      <c r="D43" s="8">
        <v>1.04</v>
      </c>
      <c r="E43" s="12">
        <v>21</v>
      </c>
      <c r="F43" s="8">
        <v>1.66</v>
      </c>
      <c r="G43" s="12">
        <v>4</v>
      </c>
      <c r="H43" s="8">
        <v>0.36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123</v>
      </c>
      <c r="D47" s="8">
        <v>5.1100000000000003</v>
      </c>
      <c r="E47" s="12">
        <v>118</v>
      </c>
      <c r="F47" s="8">
        <v>9.31</v>
      </c>
      <c r="G47" s="12">
        <v>5</v>
      </c>
      <c r="H47" s="8">
        <v>0.45</v>
      </c>
      <c r="I47" s="12">
        <v>0</v>
      </c>
    </row>
    <row r="48" spans="2:9" ht="15" customHeight="1" x14ac:dyDescent="0.2">
      <c r="B48" t="s">
        <v>128</v>
      </c>
      <c r="C48" s="12">
        <v>97</v>
      </c>
      <c r="D48" s="8">
        <v>4.03</v>
      </c>
      <c r="E48" s="12">
        <v>51</v>
      </c>
      <c r="F48" s="8">
        <v>4.0199999999999996</v>
      </c>
      <c r="G48" s="12">
        <v>46</v>
      </c>
      <c r="H48" s="8">
        <v>4.1500000000000004</v>
      </c>
      <c r="I48" s="12">
        <v>0</v>
      </c>
    </row>
    <row r="49" spans="2:9" ht="15" customHeight="1" x14ac:dyDescent="0.2">
      <c r="B49" t="s">
        <v>108</v>
      </c>
      <c r="C49" s="12">
        <v>94</v>
      </c>
      <c r="D49" s="8">
        <v>3.91</v>
      </c>
      <c r="E49" s="12">
        <v>71</v>
      </c>
      <c r="F49" s="8">
        <v>5.6</v>
      </c>
      <c r="G49" s="12">
        <v>23</v>
      </c>
      <c r="H49" s="8">
        <v>2.08</v>
      </c>
      <c r="I49" s="12">
        <v>0</v>
      </c>
    </row>
    <row r="50" spans="2:9" ht="15" customHeight="1" x14ac:dyDescent="0.2">
      <c r="B50" t="s">
        <v>106</v>
      </c>
      <c r="C50" s="12">
        <v>81</v>
      </c>
      <c r="D50" s="8">
        <v>3.37</v>
      </c>
      <c r="E50" s="12">
        <v>56</v>
      </c>
      <c r="F50" s="8">
        <v>4.42</v>
      </c>
      <c r="G50" s="12">
        <v>25</v>
      </c>
      <c r="H50" s="8">
        <v>2.2599999999999998</v>
      </c>
      <c r="I50" s="12">
        <v>0</v>
      </c>
    </row>
    <row r="51" spans="2:9" ht="15" customHeight="1" x14ac:dyDescent="0.2">
      <c r="B51" t="s">
        <v>110</v>
      </c>
      <c r="C51" s="12">
        <v>79</v>
      </c>
      <c r="D51" s="8">
        <v>3.28</v>
      </c>
      <c r="E51" s="12">
        <v>77</v>
      </c>
      <c r="F51" s="8">
        <v>6.07</v>
      </c>
      <c r="G51" s="12">
        <v>2</v>
      </c>
      <c r="H51" s="8">
        <v>0.18</v>
      </c>
      <c r="I51" s="12">
        <v>0</v>
      </c>
    </row>
    <row r="52" spans="2:9" ht="15" customHeight="1" x14ac:dyDescent="0.2">
      <c r="B52" t="s">
        <v>104</v>
      </c>
      <c r="C52" s="12">
        <v>77</v>
      </c>
      <c r="D52" s="8">
        <v>3.2</v>
      </c>
      <c r="E52" s="12">
        <v>54</v>
      </c>
      <c r="F52" s="8">
        <v>4.26</v>
      </c>
      <c r="G52" s="12">
        <v>23</v>
      </c>
      <c r="H52" s="8">
        <v>2.08</v>
      </c>
      <c r="I52" s="12">
        <v>0</v>
      </c>
    </row>
    <row r="53" spans="2:9" ht="15" customHeight="1" x14ac:dyDescent="0.2">
      <c r="B53" t="s">
        <v>129</v>
      </c>
      <c r="C53" s="12">
        <v>69</v>
      </c>
      <c r="D53" s="8">
        <v>2.87</v>
      </c>
      <c r="E53" s="12">
        <v>47</v>
      </c>
      <c r="F53" s="8">
        <v>3.71</v>
      </c>
      <c r="G53" s="12">
        <v>22</v>
      </c>
      <c r="H53" s="8">
        <v>1.99</v>
      </c>
      <c r="I53" s="12">
        <v>0</v>
      </c>
    </row>
    <row r="54" spans="2:9" ht="15" customHeight="1" x14ac:dyDescent="0.2">
      <c r="B54" t="s">
        <v>130</v>
      </c>
      <c r="C54" s="12">
        <v>62</v>
      </c>
      <c r="D54" s="8">
        <v>2.58</v>
      </c>
      <c r="E54" s="12">
        <v>49</v>
      </c>
      <c r="F54" s="8">
        <v>3.86</v>
      </c>
      <c r="G54" s="12">
        <v>13</v>
      </c>
      <c r="H54" s="8">
        <v>1.17</v>
      </c>
      <c r="I54" s="12">
        <v>0</v>
      </c>
    </row>
    <row r="55" spans="2:9" ht="15" customHeight="1" x14ac:dyDescent="0.2">
      <c r="B55" t="s">
        <v>95</v>
      </c>
      <c r="C55" s="12">
        <v>61</v>
      </c>
      <c r="D55" s="8">
        <v>2.5299999999999998</v>
      </c>
      <c r="E55" s="12">
        <v>7</v>
      </c>
      <c r="F55" s="8">
        <v>0.55000000000000004</v>
      </c>
      <c r="G55" s="12">
        <v>54</v>
      </c>
      <c r="H55" s="8">
        <v>4.87</v>
      </c>
      <c r="I55" s="12">
        <v>0</v>
      </c>
    </row>
    <row r="56" spans="2:9" ht="15" customHeight="1" x14ac:dyDescent="0.2">
      <c r="B56" t="s">
        <v>100</v>
      </c>
      <c r="C56" s="12">
        <v>59</v>
      </c>
      <c r="D56" s="8">
        <v>2.4500000000000002</v>
      </c>
      <c r="E56" s="12">
        <v>26</v>
      </c>
      <c r="F56" s="8">
        <v>2.0499999999999998</v>
      </c>
      <c r="G56" s="12">
        <v>33</v>
      </c>
      <c r="H56" s="8">
        <v>2.98</v>
      </c>
      <c r="I56" s="12">
        <v>0</v>
      </c>
    </row>
    <row r="57" spans="2:9" ht="15" customHeight="1" x14ac:dyDescent="0.2">
      <c r="B57" t="s">
        <v>101</v>
      </c>
      <c r="C57" s="12">
        <v>58</v>
      </c>
      <c r="D57" s="8">
        <v>2.41</v>
      </c>
      <c r="E57" s="12">
        <v>27</v>
      </c>
      <c r="F57" s="8">
        <v>2.13</v>
      </c>
      <c r="G57" s="12">
        <v>31</v>
      </c>
      <c r="H57" s="8">
        <v>2.8</v>
      </c>
      <c r="I57" s="12">
        <v>0</v>
      </c>
    </row>
    <row r="58" spans="2:9" ht="15" customHeight="1" x14ac:dyDescent="0.2">
      <c r="B58" t="s">
        <v>131</v>
      </c>
      <c r="C58" s="12">
        <v>50</v>
      </c>
      <c r="D58" s="8">
        <v>2.08</v>
      </c>
      <c r="E58" s="12">
        <v>37</v>
      </c>
      <c r="F58" s="8">
        <v>2.92</v>
      </c>
      <c r="G58" s="12">
        <v>13</v>
      </c>
      <c r="H58" s="8">
        <v>1.17</v>
      </c>
      <c r="I58" s="12">
        <v>0</v>
      </c>
    </row>
    <row r="59" spans="2:9" ht="15" customHeight="1" x14ac:dyDescent="0.2">
      <c r="B59" t="s">
        <v>114</v>
      </c>
      <c r="C59" s="12">
        <v>48</v>
      </c>
      <c r="D59" s="8">
        <v>1.99</v>
      </c>
      <c r="E59" s="12">
        <v>35</v>
      </c>
      <c r="F59" s="8">
        <v>2.76</v>
      </c>
      <c r="G59" s="12">
        <v>13</v>
      </c>
      <c r="H59" s="8">
        <v>1.17</v>
      </c>
      <c r="I59" s="12">
        <v>0</v>
      </c>
    </row>
    <row r="60" spans="2:9" ht="15" customHeight="1" x14ac:dyDescent="0.2">
      <c r="B60" t="s">
        <v>97</v>
      </c>
      <c r="C60" s="12">
        <v>45</v>
      </c>
      <c r="D60" s="8">
        <v>1.87</v>
      </c>
      <c r="E60" s="12">
        <v>25</v>
      </c>
      <c r="F60" s="8">
        <v>1.97</v>
      </c>
      <c r="G60" s="12">
        <v>20</v>
      </c>
      <c r="H60" s="8">
        <v>1.81</v>
      </c>
      <c r="I60" s="12">
        <v>0</v>
      </c>
    </row>
    <row r="61" spans="2:9" ht="15" customHeight="1" x14ac:dyDescent="0.2">
      <c r="B61" t="s">
        <v>113</v>
      </c>
      <c r="C61" s="12">
        <v>40</v>
      </c>
      <c r="D61" s="8">
        <v>1.66</v>
      </c>
      <c r="E61" s="12">
        <v>37</v>
      </c>
      <c r="F61" s="8">
        <v>2.92</v>
      </c>
      <c r="G61" s="12">
        <v>3</v>
      </c>
      <c r="H61" s="8">
        <v>0.27</v>
      </c>
      <c r="I61" s="12">
        <v>0</v>
      </c>
    </row>
    <row r="62" spans="2:9" ht="15" customHeight="1" x14ac:dyDescent="0.2">
      <c r="B62" t="s">
        <v>98</v>
      </c>
      <c r="C62" s="12">
        <v>39</v>
      </c>
      <c r="D62" s="8">
        <v>1.62</v>
      </c>
      <c r="E62" s="12">
        <v>19</v>
      </c>
      <c r="F62" s="8">
        <v>1.5</v>
      </c>
      <c r="G62" s="12">
        <v>20</v>
      </c>
      <c r="H62" s="8">
        <v>1.81</v>
      </c>
      <c r="I62" s="12">
        <v>0</v>
      </c>
    </row>
    <row r="63" spans="2:9" ht="15" customHeight="1" x14ac:dyDescent="0.2">
      <c r="B63" t="s">
        <v>102</v>
      </c>
      <c r="C63" s="12">
        <v>39</v>
      </c>
      <c r="D63" s="8">
        <v>1.62</v>
      </c>
      <c r="E63" s="12">
        <v>20</v>
      </c>
      <c r="F63" s="8">
        <v>1.58</v>
      </c>
      <c r="G63" s="12">
        <v>19</v>
      </c>
      <c r="H63" s="8">
        <v>1.71</v>
      </c>
      <c r="I63" s="12">
        <v>0</v>
      </c>
    </row>
    <row r="64" spans="2:9" ht="15" customHeight="1" x14ac:dyDescent="0.2">
      <c r="B64" t="s">
        <v>124</v>
      </c>
      <c r="C64" s="12">
        <v>38</v>
      </c>
      <c r="D64" s="8">
        <v>1.58</v>
      </c>
      <c r="E64" s="12">
        <v>5</v>
      </c>
      <c r="F64" s="8">
        <v>0.39</v>
      </c>
      <c r="G64" s="12">
        <v>33</v>
      </c>
      <c r="H64" s="8">
        <v>2.98</v>
      </c>
      <c r="I64" s="12">
        <v>0</v>
      </c>
    </row>
    <row r="65" spans="2:9" ht="15" customHeight="1" x14ac:dyDescent="0.2">
      <c r="B65" t="s">
        <v>107</v>
      </c>
      <c r="C65" s="12">
        <v>38</v>
      </c>
      <c r="D65" s="8">
        <v>1.58</v>
      </c>
      <c r="E65" s="12">
        <v>9</v>
      </c>
      <c r="F65" s="8">
        <v>0.71</v>
      </c>
      <c r="G65" s="12">
        <v>26</v>
      </c>
      <c r="H65" s="8">
        <v>2.35</v>
      </c>
      <c r="I65" s="12">
        <v>0</v>
      </c>
    </row>
    <row r="66" spans="2:9" ht="15" customHeight="1" x14ac:dyDescent="0.2">
      <c r="B66" t="s">
        <v>116</v>
      </c>
      <c r="C66" s="12">
        <v>33</v>
      </c>
      <c r="D66" s="8">
        <v>1.37</v>
      </c>
      <c r="E66" s="12">
        <v>31</v>
      </c>
      <c r="F66" s="8">
        <v>2.44</v>
      </c>
      <c r="G66" s="12">
        <v>2</v>
      </c>
      <c r="H66" s="8">
        <v>0.18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6DC0-284E-4300-8DE6-233A8AB7F97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176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0.03</v>
      </c>
      <c r="E5" s="12">
        <v>1</v>
      </c>
      <c r="F5" s="8">
        <v>0.06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519</v>
      </c>
      <c r="D6" s="8">
        <v>14.18</v>
      </c>
      <c r="E6" s="12">
        <v>121</v>
      </c>
      <c r="F6" s="8">
        <v>6.9</v>
      </c>
      <c r="G6" s="12">
        <v>398</v>
      </c>
      <c r="H6" s="8">
        <v>21.09</v>
      </c>
      <c r="I6" s="12">
        <v>0</v>
      </c>
    </row>
    <row r="7" spans="2:9" ht="15" customHeight="1" x14ac:dyDescent="0.2">
      <c r="B7" t="s">
        <v>28</v>
      </c>
      <c r="C7" s="12">
        <v>296</v>
      </c>
      <c r="D7" s="8">
        <v>8.09</v>
      </c>
      <c r="E7" s="12">
        <v>87</v>
      </c>
      <c r="F7" s="8">
        <v>4.96</v>
      </c>
      <c r="G7" s="12">
        <v>209</v>
      </c>
      <c r="H7" s="8">
        <v>11.08</v>
      </c>
      <c r="I7" s="12">
        <v>0</v>
      </c>
    </row>
    <row r="8" spans="2:9" ht="15" customHeight="1" x14ac:dyDescent="0.2">
      <c r="B8" t="s">
        <v>29</v>
      </c>
      <c r="C8" s="12">
        <v>6</v>
      </c>
      <c r="D8" s="8">
        <v>0.16</v>
      </c>
      <c r="E8" s="12">
        <v>0</v>
      </c>
      <c r="F8" s="8">
        <v>0</v>
      </c>
      <c r="G8" s="12">
        <v>6</v>
      </c>
      <c r="H8" s="8">
        <v>0.32</v>
      </c>
      <c r="I8" s="12">
        <v>0</v>
      </c>
    </row>
    <row r="9" spans="2:9" ht="15" customHeight="1" x14ac:dyDescent="0.2">
      <c r="B9" t="s">
        <v>30</v>
      </c>
      <c r="C9" s="12">
        <v>20</v>
      </c>
      <c r="D9" s="8">
        <v>0.55000000000000004</v>
      </c>
      <c r="E9" s="12">
        <v>0</v>
      </c>
      <c r="F9" s="8">
        <v>0</v>
      </c>
      <c r="G9" s="12">
        <v>20</v>
      </c>
      <c r="H9" s="8">
        <v>1.06</v>
      </c>
      <c r="I9" s="12">
        <v>0</v>
      </c>
    </row>
    <row r="10" spans="2:9" ht="15" customHeight="1" x14ac:dyDescent="0.2">
      <c r="B10" t="s">
        <v>31</v>
      </c>
      <c r="C10" s="12">
        <v>24</v>
      </c>
      <c r="D10" s="8">
        <v>0.66</v>
      </c>
      <c r="E10" s="12">
        <v>6</v>
      </c>
      <c r="F10" s="8">
        <v>0.34</v>
      </c>
      <c r="G10" s="12">
        <v>18</v>
      </c>
      <c r="H10" s="8">
        <v>0.95</v>
      </c>
      <c r="I10" s="12">
        <v>0</v>
      </c>
    </row>
    <row r="11" spans="2:9" ht="15" customHeight="1" x14ac:dyDescent="0.2">
      <c r="B11" t="s">
        <v>32</v>
      </c>
      <c r="C11" s="12">
        <v>756</v>
      </c>
      <c r="D11" s="8">
        <v>20.66</v>
      </c>
      <c r="E11" s="12">
        <v>300</v>
      </c>
      <c r="F11" s="8">
        <v>17.100000000000001</v>
      </c>
      <c r="G11" s="12">
        <v>455</v>
      </c>
      <c r="H11" s="8">
        <v>24.11</v>
      </c>
      <c r="I11" s="12">
        <v>1</v>
      </c>
    </row>
    <row r="12" spans="2:9" ht="15" customHeight="1" x14ac:dyDescent="0.2">
      <c r="B12" t="s">
        <v>33</v>
      </c>
      <c r="C12" s="12">
        <v>32</v>
      </c>
      <c r="D12" s="8">
        <v>0.87</v>
      </c>
      <c r="E12" s="12">
        <v>6</v>
      </c>
      <c r="F12" s="8">
        <v>0.34</v>
      </c>
      <c r="G12" s="12">
        <v>26</v>
      </c>
      <c r="H12" s="8">
        <v>1.38</v>
      </c>
      <c r="I12" s="12">
        <v>0</v>
      </c>
    </row>
    <row r="13" spans="2:9" ht="15" customHeight="1" x14ac:dyDescent="0.2">
      <c r="B13" t="s">
        <v>34</v>
      </c>
      <c r="C13" s="12">
        <v>520</v>
      </c>
      <c r="D13" s="8">
        <v>14.21</v>
      </c>
      <c r="E13" s="12">
        <v>257</v>
      </c>
      <c r="F13" s="8">
        <v>14.65</v>
      </c>
      <c r="G13" s="12">
        <v>261</v>
      </c>
      <c r="H13" s="8">
        <v>13.83</v>
      </c>
      <c r="I13" s="12">
        <v>1</v>
      </c>
    </row>
    <row r="14" spans="2:9" ht="15" customHeight="1" x14ac:dyDescent="0.2">
      <c r="B14" t="s">
        <v>35</v>
      </c>
      <c r="C14" s="12">
        <v>183</v>
      </c>
      <c r="D14" s="8">
        <v>5</v>
      </c>
      <c r="E14" s="12">
        <v>96</v>
      </c>
      <c r="F14" s="8">
        <v>5.47</v>
      </c>
      <c r="G14" s="12">
        <v>84</v>
      </c>
      <c r="H14" s="8">
        <v>4.45</v>
      </c>
      <c r="I14" s="12">
        <v>0</v>
      </c>
    </row>
    <row r="15" spans="2:9" ht="15" customHeight="1" x14ac:dyDescent="0.2">
      <c r="B15" t="s">
        <v>36</v>
      </c>
      <c r="C15" s="12">
        <v>373</v>
      </c>
      <c r="D15" s="8">
        <v>10.19</v>
      </c>
      <c r="E15" s="12">
        <v>285</v>
      </c>
      <c r="F15" s="8">
        <v>16.25</v>
      </c>
      <c r="G15" s="12">
        <v>88</v>
      </c>
      <c r="H15" s="8">
        <v>4.66</v>
      </c>
      <c r="I15" s="12">
        <v>0</v>
      </c>
    </row>
    <row r="16" spans="2:9" ht="15" customHeight="1" x14ac:dyDescent="0.2">
      <c r="B16" t="s">
        <v>37</v>
      </c>
      <c r="C16" s="12">
        <v>474</v>
      </c>
      <c r="D16" s="8">
        <v>12.95</v>
      </c>
      <c r="E16" s="12">
        <v>361</v>
      </c>
      <c r="F16" s="8">
        <v>20.58</v>
      </c>
      <c r="G16" s="12">
        <v>113</v>
      </c>
      <c r="H16" s="8">
        <v>5.99</v>
      </c>
      <c r="I16" s="12">
        <v>0</v>
      </c>
    </row>
    <row r="17" spans="2:9" ht="15" customHeight="1" x14ac:dyDescent="0.2">
      <c r="B17" t="s">
        <v>38</v>
      </c>
      <c r="C17" s="12">
        <v>138</v>
      </c>
      <c r="D17" s="8">
        <v>3.77</v>
      </c>
      <c r="E17" s="12">
        <v>80</v>
      </c>
      <c r="F17" s="8">
        <v>4.5599999999999996</v>
      </c>
      <c r="G17" s="12">
        <v>50</v>
      </c>
      <c r="H17" s="8">
        <v>2.65</v>
      </c>
      <c r="I17" s="12">
        <v>1</v>
      </c>
    </row>
    <row r="18" spans="2:9" ht="15" customHeight="1" x14ac:dyDescent="0.2">
      <c r="B18" t="s">
        <v>39</v>
      </c>
      <c r="C18" s="12">
        <v>189</v>
      </c>
      <c r="D18" s="8">
        <v>5.17</v>
      </c>
      <c r="E18" s="12">
        <v>112</v>
      </c>
      <c r="F18" s="8">
        <v>6.39</v>
      </c>
      <c r="G18" s="12">
        <v>74</v>
      </c>
      <c r="H18" s="8">
        <v>3.92</v>
      </c>
      <c r="I18" s="12">
        <v>2</v>
      </c>
    </row>
    <row r="19" spans="2:9" ht="15" customHeight="1" x14ac:dyDescent="0.2">
      <c r="B19" t="s">
        <v>40</v>
      </c>
      <c r="C19" s="12">
        <v>128</v>
      </c>
      <c r="D19" s="8">
        <v>3.5</v>
      </c>
      <c r="E19" s="12">
        <v>42</v>
      </c>
      <c r="F19" s="8">
        <v>2.39</v>
      </c>
      <c r="G19" s="12">
        <v>85</v>
      </c>
      <c r="H19" s="8">
        <v>4.5</v>
      </c>
      <c r="I19" s="12">
        <v>0</v>
      </c>
    </row>
    <row r="20" spans="2:9" ht="15" customHeight="1" x14ac:dyDescent="0.2">
      <c r="B20" s="9" t="s">
        <v>166</v>
      </c>
      <c r="C20" s="12">
        <f>SUM(LTBL_09208[総数／事業所数])</f>
        <v>3659</v>
      </c>
      <c r="E20" s="12">
        <f>SUBTOTAL(109,LTBL_09208[個人／事業所数])</f>
        <v>1754</v>
      </c>
      <c r="G20" s="12">
        <f>SUBTOTAL(109,LTBL_09208[法人／事業所数])</f>
        <v>1887</v>
      </c>
      <c r="I20" s="12">
        <f>SUBTOTAL(109,LTBL_09208[法人以外の団体／事業所数])</f>
        <v>5</v>
      </c>
    </row>
    <row r="21" spans="2:9" ht="15" customHeight="1" x14ac:dyDescent="0.2">
      <c r="E21" s="11">
        <f>LTBL_09208[[#Totals],[個人／事業所数]]/LTBL_09208[[#Totals],[総数／事業所数]]</f>
        <v>0.4793659469800492</v>
      </c>
      <c r="G21" s="11">
        <f>LTBL_09208[[#Totals],[法人／事業所数]]/LTBL_09208[[#Totals],[総数／事業所数]]</f>
        <v>0.51571467614102218</v>
      </c>
      <c r="I21" s="11">
        <f>LTBL_09208[[#Totals],[法人以外の団体／事業所数]]/LTBL_09208[[#Totals],[総数／事業所数]]</f>
        <v>1.3664935774801859E-3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60</v>
      </c>
      <c r="C24" s="12">
        <v>432</v>
      </c>
      <c r="D24" s="8">
        <v>11.81</v>
      </c>
      <c r="E24" s="12">
        <v>245</v>
      </c>
      <c r="F24" s="8">
        <v>13.97</v>
      </c>
      <c r="G24" s="12">
        <v>185</v>
      </c>
      <c r="H24" s="8">
        <v>9.8000000000000007</v>
      </c>
      <c r="I24" s="12">
        <v>1</v>
      </c>
    </row>
    <row r="25" spans="2:9" ht="15" customHeight="1" x14ac:dyDescent="0.2">
      <c r="B25" t="s">
        <v>64</v>
      </c>
      <c r="C25" s="12">
        <v>401</v>
      </c>
      <c r="D25" s="8">
        <v>10.96</v>
      </c>
      <c r="E25" s="12">
        <v>327</v>
      </c>
      <c r="F25" s="8">
        <v>18.64</v>
      </c>
      <c r="G25" s="12">
        <v>74</v>
      </c>
      <c r="H25" s="8">
        <v>3.92</v>
      </c>
      <c r="I25" s="12">
        <v>0</v>
      </c>
    </row>
    <row r="26" spans="2:9" ht="15" customHeight="1" x14ac:dyDescent="0.2">
      <c r="B26" t="s">
        <v>63</v>
      </c>
      <c r="C26" s="12">
        <v>327</v>
      </c>
      <c r="D26" s="8">
        <v>8.94</v>
      </c>
      <c r="E26" s="12">
        <v>266</v>
      </c>
      <c r="F26" s="8">
        <v>15.17</v>
      </c>
      <c r="G26" s="12">
        <v>61</v>
      </c>
      <c r="H26" s="8">
        <v>3.23</v>
      </c>
      <c r="I26" s="12">
        <v>0</v>
      </c>
    </row>
    <row r="27" spans="2:9" ht="15" customHeight="1" x14ac:dyDescent="0.2">
      <c r="B27" t="s">
        <v>49</v>
      </c>
      <c r="C27" s="12">
        <v>229</v>
      </c>
      <c r="D27" s="8">
        <v>6.26</v>
      </c>
      <c r="E27" s="12">
        <v>48</v>
      </c>
      <c r="F27" s="8">
        <v>2.74</v>
      </c>
      <c r="G27" s="12">
        <v>181</v>
      </c>
      <c r="H27" s="8">
        <v>9.59</v>
      </c>
      <c r="I27" s="12">
        <v>0</v>
      </c>
    </row>
    <row r="28" spans="2:9" ht="15" customHeight="1" x14ac:dyDescent="0.2">
      <c r="B28" t="s">
        <v>58</v>
      </c>
      <c r="C28" s="12">
        <v>185</v>
      </c>
      <c r="D28" s="8">
        <v>5.0599999999999996</v>
      </c>
      <c r="E28" s="12">
        <v>83</v>
      </c>
      <c r="F28" s="8">
        <v>4.7300000000000004</v>
      </c>
      <c r="G28" s="12">
        <v>102</v>
      </c>
      <c r="H28" s="8">
        <v>5.41</v>
      </c>
      <c r="I28" s="12">
        <v>0</v>
      </c>
    </row>
    <row r="29" spans="2:9" ht="15" customHeight="1" x14ac:dyDescent="0.2">
      <c r="B29" t="s">
        <v>50</v>
      </c>
      <c r="C29" s="12">
        <v>154</v>
      </c>
      <c r="D29" s="8">
        <v>4.21</v>
      </c>
      <c r="E29" s="12">
        <v>49</v>
      </c>
      <c r="F29" s="8">
        <v>2.79</v>
      </c>
      <c r="G29" s="12">
        <v>105</v>
      </c>
      <c r="H29" s="8">
        <v>5.56</v>
      </c>
      <c r="I29" s="12">
        <v>0</v>
      </c>
    </row>
    <row r="30" spans="2:9" ht="15" customHeight="1" x14ac:dyDescent="0.2">
      <c r="B30" t="s">
        <v>56</v>
      </c>
      <c r="C30" s="12">
        <v>139</v>
      </c>
      <c r="D30" s="8">
        <v>3.8</v>
      </c>
      <c r="E30" s="12">
        <v>92</v>
      </c>
      <c r="F30" s="8">
        <v>5.25</v>
      </c>
      <c r="G30" s="12">
        <v>46</v>
      </c>
      <c r="H30" s="8">
        <v>2.44</v>
      </c>
      <c r="I30" s="12">
        <v>1</v>
      </c>
    </row>
    <row r="31" spans="2:9" ht="15" customHeight="1" x14ac:dyDescent="0.2">
      <c r="B31" t="s">
        <v>65</v>
      </c>
      <c r="C31" s="12">
        <v>138</v>
      </c>
      <c r="D31" s="8">
        <v>3.77</v>
      </c>
      <c r="E31" s="12">
        <v>80</v>
      </c>
      <c r="F31" s="8">
        <v>4.5599999999999996</v>
      </c>
      <c r="G31" s="12">
        <v>50</v>
      </c>
      <c r="H31" s="8">
        <v>2.65</v>
      </c>
      <c r="I31" s="12">
        <v>1</v>
      </c>
    </row>
    <row r="32" spans="2:9" ht="15" customHeight="1" x14ac:dyDescent="0.2">
      <c r="B32" t="s">
        <v>51</v>
      </c>
      <c r="C32" s="12">
        <v>136</v>
      </c>
      <c r="D32" s="8">
        <v>3.72</v>
      </c>
      <c r="E32" s="12">
        <v>24</v>
      </c>
      <c r="F32" s="8">
        <v>1.37</v>
      </c>
      <c r="G32" s="12">
        <v>112</v>
      </c>
      <c r="H32" s="8">
        <v>5.94</v>
      </c>
      <c r="I32" s="12">
        <v>0</v>
      </c>
    </row>
    <row r="33" spans="2:9" ht="15" customHeight="1" x14ac:dyDescent="0.2">
      <c r="B33" t="s">
        <v>66</v>
      </c>
      <c r="C33" s="12">
        <v>128</v>
      </c>
      <c r="D33" s="8">
        <v>3.5</v>
      </c>
      <c r="E33" s="12">
        <v>111</v>
      </c>
      <c r="F33" s="8">
        <v>6.33</v>
      </c>
      <c r="G33" s="12">
        <v>16</v>
      </c>
      <c r="H33" s="8">
        <v>0.85</v>
      </c>
      <c r="I33" s="12">
        <v>1</v>
      </c>
    </row>
    <row r="34" spans="2:9" ht="15" customHeight="1" x14ac:dyDescent="0.2">
      <c r="B34" t="s">
        <v>57</v>
      </c>
      <c r="C34" s="12">
        <v>126</v>
      </c>
      <c r="D34" s="8">
        <v>3.44</v>
      </c>
      <c r="E34" s="12">
        <v>69</v>
      </c>
      <c r="F34" s="8">
        <v>3.93</v>
      </c>
      <c r="G34" s="12">
        <v>57</v>
      </c>
      <c r="H34" s="8">
        <v>3.02</v>
      </c>
      <c r="I34" s="12">
        <v>0</v>
      </c>
    </row>
    <row r="35" spans="2:9" ht="15" customHeight="1" x14ac:dyDescent="0.2">
      <c r="B35" t="s">
        <v>61</v>
      </c>
      <c r="C35" s="12">
        <v>105</v>
      </c>
      <c r="D35" s="8">
        <v>2.87</v>
      </c>
      <c r="E35" s="12">
        <v>73</v>
      </c>
      <c r="F35" s="8">
        <v>4.16</v>
      </c>
      <c r="G35" s="12">
        <v>32</v>
      </c>
      <c r="H35" s="8">
        <v>1.7</v>
      </c>
      <c r="I35" s="12">
        <v>0</v>
      </c>
    </row>
    <row r="36" spans="2:9" ht="15" customHeight="1" x14ac:dyDescent="0.2">
      <c r="B36" t="s">
        <v>54</v>
      </c>
      <c r="C36" s="12">
        <v>74</v>
      </c>
      <c r="D36" s="8">
        <v>2.02</v>
      </c>
      <c r="E36" s="12">
        <v>3</v>
      </c>
      <c r="F36" s="8">
        <v>0.17</v>
      </c>
      <c r="G36" s="12">
        <v>71</v>
      </c>
      <c r="H36" s="8">
        <v>3.76</v>
      </c>
      <c r="I36" s="12">
        <v>0</v>
      </c>
    </row>
    <row r="37" spans="2:9" ht="15" customHeight="1" x14ac:dyDescent="0.2">
      <c r="B37" t="s">
        <v>62</v>
      </c>
      <c r="C37" s="12">
        <v>73</v>
      </c>
      <c r="D37" s="8">
        <v>2</v>
      </c>
      <c r="E37" s="12">
        <v>23</v>
      </c>
      <c r="F37" s="8">
        <v>1.31</v>
      </c>
      <c r="G37" s="12">
        <v>48</v>
      </c>
      <c r="H37" s="8">
        <v>2.54</v>
      </c>
      <c r="I37" s="12">
        <v>0</v>
      </c>
    </row>
    <row r="38" spans="2:9" ht="15" customHeight="1" x14ac:dyDescent="0.2">
      <c r="B38" t="s">
        <v>59</v>
      </c>
      <c r="C38" s="12">
        <v>72</v>
      </c>
      <c r="D38" s="8">
        <v>1.97</v>
      </c>
      <c r="E38" s="12">
        <v>8</v>
      </c>
      <c r="F38" s="8">
        <v>0.46</v>
      </c>
      <c r="G38" s="12">
        <v>64</v>
      </c>
      <c r="H38" s="8">
        <v>3.39</v>
      </c>
      <c r="I38" s="12">
        <v>0</v>
      </c>
    </row>
    <row r="39" spans="2:9" ht="15" customHeight="1" x14ac:dyDescent="0.2">
      <c r="B39" t="s">
        <v>55</v>
      </c>
      <c r="C39" s="12">
        <v>67</v>
      </c>
      <c r="D39" s="8">
        <v>1.83</v>
      </c>
      <c r="E39" s="12">
        <v>29</v>
      </c>
      <c r="F39" s="8">
        <v>1.65</v>
      </c>
      <c r="G39" s="12">
        <v>38</v>
      </c>
      <c r="H39" s="8">
        <v>2.0099999999999998</v>
      </c>
      <c r="I39" s="12">
        <v>0</v>
      </c>
    </row>
    <row r="40" spans="2:9" ht="15" customHeight="1" x14ac:dyDescent="0.2">
      <c r="B40" t="s">
        <v>53</v>
      </c>
      <c r="C40" s="12">
        <v>66</v>
      </c>
      <c r="D40" s="8">
        <v>1.8</v>
      </c>
      <c r="E40" s="12">
        <v>6</v>
      </c>
      <c r="F40" s="8">
        <v>0.34</v>
      </c>
      <c r="G40" s="12">
        <v>60</v>
      </c>
      <c r="H40" s="8">
        <v>3.18</v>
      </c>
      <c r="I40" s="12">
        <v>0</v>
      </c>
    </row>
    <row r="41" spans="2:9" ht="15" customHeight="1" x14ac:dyDescent="0.2">
      <c r="B41" t="s">
        <v>52</v>
      </c>
      <c r="C41" s="12">
        <v>64</v>
      </c>
      <c r="D41" s="8">
        <v>1.75</v>
      </c>
      <c r="E41" s="12">
        <v>16</v>
      </c>
      <c r="F41" s="8">
        <v>0.91</v>
      </c>
      <c r="G41" s="12">
        <v>48</v>
      </c>
      <c r="H41" s="8">
        <v>2.54</v>
      </c>
      <c r="I41" s="12">
        <v>0</v>
      </c>
    </row>
    <row r="42" spans="2:9" ht="15" customHeight="1" x14ac:dyDescent="0.2">
      <c r="B42" t="s">
        <v>67</v>
      </c>
      <c r="C42" s="12">
        <v>61</v>
      </c>
      <c r="D42" s="8">
        <v>1.67</v>
      </c>
      <c r="E42" s="12">
        <v>1</v>
      </c>
      <c r="F42" s="8">
        <v>0.06</v>
      </c>
      <c r="G42" s="12">
        <v>58</v>
      </c>
      <c r="H42" s="8">
        <v>3.07</v>
      </c>
      <c r="I42" s="12">
        <v>1</v>
      </c>
    </row>
    <row r="43" spans="2:9" ht="15" customHeight="1" x14ac:dyDescent="0.2">
      <c r="B43" t="s">
        <v>68</v>
      </c>
      <c r="C43" s="12">
        <v>53</v>
      </c>
      <c r="D43" s="8">
        <v>1.45</v>
      </c>
      <c r="E43" s="12">
        <v>31</v>
      </c>
      <c r="F43" s="8">
        <v>1.77</v>
      </c>
      <c r="G43" s="12">
        <v>22</v>
      </c>
      <c r="H43" s="8">
        <v>1.17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106</v>
      </c>
      <c r="C47" s="12">
        <v>283</v>
      </c>
      <c r="D47" s="8">
        <v>7.73</v>
      </c>
      <c r="E47" s="12">
        <v>192</v>
      </c>
      <c r="F47" s="8">
        <v>10.95</v>
      </c>
      <c r="G47" s="12">
        <v>90</v>
      </c>
      <c r="H47" s="8">
        <v>4.7699999999999996</v>
      </c>
      <c r="I47" s="12">
        <v>0</v>
      </c>
    </row>
    <row r="48" spans="2:9" ht="15" customHeight="1" x14ac:dyDescent="0.2">
      <c r="B48" t="s">
        <v>111</v>
      </c>
      <c r="C48" s="12">
        <v>205</v>
      </c>
      <c r="D48" s="8">
        <v>5.6</v>
      </c>
      <c r="E48" s="12">
        <v>181</v>
      </c>
      <c r="F48" s="8">
        <v>10.32</v>
      </c>
      <c r="G48" s="12">
        <v>24</v>
      </c>
      <c r="H48" s="8">
        <v>1.27</v>
      </c>
      <c r="I48" s="12">
        <v>0</v>
      </c>
    </row>
    <row r="49" spans="2:9" ht="15" customHeight="1" x14ac:dyDescent="0.2">
      <c r="B49" t="s">
        <v>108</v>
      </c>
      <c r="C49" s="12">
        <v>128</v>
      </c>
      <c r="D49" s="8">
        <v>3.5</v>
      </c>
      <c r="E49" s="12">
        <v>102</v>
      </c>
      <c r="F49" s="8">
        <v>5.82</v>
      </c>
      <c r="G49" s="12">
        <v>26</v>
      </c>
      <c r="H49" s="8">
        <v>1.38</v>
      </c>
      <c r="I49" s="12">
        <v>0</v>
      </c>
    </row>
    <row r="50" spans="2:9" ht="15" customHeight="1" x14ac:dyDescent="0.2">
      <c r="B50" t="s">
        <v>110</v>
      </c>
      <c r="C50" s="12">
        <v>120</v>
      </c>
      <c r="D50" s="8">
        <v>3.28</v>
      </c>
      <c r="E50" s="12">
        <v>109</v>
      </c>
      <c r="F50" s="8">
        <v>6.21</v>
      </c>
      <c r="G50" s="12">
        <v>11</v>
      </c>
      <c r="H50" s="8">
        <v>0.57999999999999996</v>
      </c>
      <c r="I50" s="12">
        <v>0</v>
      </c>
    </row>
    <row r="51" spans="2:9" ht="15" customHeight="1" x14ac:dyDescent="0.2">
      <c r="B51" t="s">
        <v>113</v>
      </c>
      <c r="C51" s="12">
        <v>92</v>
      </c>
      <c r="D51" s="8">
        <v>2.5099999999999998</v>
      </c>
      <c r="E51" s="12">
        <v>85</v>
      </c>
      <c r="F51" s="8">
        <v>4.8499999999999996</v>
      </c>
      <c r="G51" s="12">
        <v>6</v>
      </c>
      <c r="H51" s="8">
        <v>0.32</v>
      </c>
      <c r="I51" s="12">
        <v>1</v>
      </c>
    </row>
    <row r="52" spans="2:9" ht="15" customHeight="1" x14ac:dyDescent="0.2">
      <c r="B52" t="s">
        <v>102</v>
      </c>
      <c r="C52" s="12">
        <v>88</v>
      </c>
      <c r="D52" s="8">
        <v>2.41</v>
      </c>
      <c r="E52" s="12">
        <v>43</v>
      </c>
      <c r="F52" s="8">
        <v>2.4500000000000002</v>
      </c>
      <c r="G52" s="12">
        <v>45</v>
      </c>
      <c r="H52" s="8">
        <v>2.38</v>
      </c>
      <c r="I52" s="12">
        <v>0</v>
      </c>
    </row>
    <row r="53" spans="2:9" ht="15" customHeight="1" x14ac:dyDescent="0.2">
      <c r="B53" t="s">
        <v>105</v>
      </c>
      <c r="C53" s="12">
        <v>88</v>
      </c>
      <c r="D53" s="8">
        <v>2.41</v>
      </c>
      <c r="E53" s="12">
        <v>24</v>
      </c>
      <c r="F53" s="8">
        <v>1.37</v>
      </c>
      <c r="G53" s="12">
        <v>64</v>
      </c>
      <c r="H53" s="8">
        <v>3.39</v>
      </c>
      <c r="I53" s="12">
        <v>0</v>
      </c>
    </row>
    <row r="54" spans="2:9" ht="15" customHeight="1" x14ac:dyDescent="0.2">
      <c r="B54" t="s">
        <v>112</v>
      </c>
      <c r="C54" s="12">
        <v>79</v>
      </c>
      <c r="D54" s="8">
        <v>2.16</v>
      </c>
      <c r="E54" s="12">
        <v>57</v>
      </c>
      <c r="F54" s="8">
        <v>3.25</v>
      </c>
      <c r="G54" s="12">
        <v>22</v>
      </c>
      <c r="H54" s="8">
        <v>1.17</v>
      </c>
      <c r="I54" s="12">
        <v>0</v>
      </c>
    </row>
    <row r="55" spans="2:9" ht="15" customHeight="1" x14ac:dyDescent="0.2">
      <c r="B55" t="s">
        <v>109</v>
      </c>
      <c r="C55" s="12">
        <v>76</v>
      </c>
      <c r="D55" s="8">
        <v>2.08</v>
      </c>
      <c r="E55" s="12">
        <v>67</v>
      </c>
      <c r="F55" s="8">
        <v>3.82</v>
      </c>
      <c r="G55" s="12">
        <v>9</v>
      </c>
      <c r="H55" s="8">
        <v>0.48</v>
      </c>
      <c r="I55" s="12">
        <v>0</v>
      </c>
    </row>
    <row r="56" spans="2:9" ht="15" customHeight="1" x14ac:dyDescent="0.2">
      <c r="B56" t="s">
        <v>97</v>
      </c>
      <c r="C56" s="12">
        <v>71</v>
      </c>
      <c r="D56" s="8">
        <v>1.94</v>
      </c>
      <c r="E56" s="12">
        <v>30</v>
      </c>
      <c r="F56" s="8">
        <v>1.71</v>
      </c>
      <c r="G56" s="12">
        <v>41</v>
      </c>
      <c r="H56" s="8">
        <v>2.17</v>
      </c>
      <c r="I56" s="12">
        <v>0</v>
      </c>
    </row>
    <row r="57" spans="2:9" ht="15" customHeight="1" x14ac:dyDescent="0.2">
      <c r="B57" t="s">
        <v>95</v>
      </c>
      <c r="C57" s="12">
        <v>67</v>
      </c>
      <c r="D57" s="8">
        <v>1.83</v>
      </c>
      <c r="E57" s="12">
        <v>6</v>
      </c>
      <c r="F57" s="8">
        <v>0.34</v>
      </c>
      <c r="G57" s="12">
        <v>61</v>
      </c>
      <c r="H57" s="8">
        <v>3.23</v>
      </c>
      <c r="I57" s="12">
        <v>0</v>
      </c>
    </row>
    <row r="58" spans="2:9" ht="15" customHeight="1" x14ac:dyDescent="0.2">
      <c r="B58" t="s">
        <v>96</v>
      </c>
      <c r="C58" s="12">
        <v>62</v>
      </c>
      <c r="D58" s="8">
        <v>1.69</v>
      </c>
      <c r="E58" s="12">
        <v>7</v>
      </c>
      <c r="F58" s="8">
        <v>0.4</v>
      </c>
      <c r="G58" s="12">
        <v>55</v>
      </c>
      <c r="H58" s="8">
        <v>2.91</v>
      </c>
      <c r="I58" s="12">
        <v>0</v>
      </c>
    </row>
    <row r="59" spans="2:9" ht="15" customHeight="1" x14ac:dyDescent="0.2">
      <c r="B59" t="s">
        <v>98</v>
      </c>
      <c r="C59" s="12">
        <v>59</v>
      </c>
      <c r="D59" s="8">
        <v>1.61</v>
      </c>
      <c r="E59" s="12">
        <v>11</v>
      </c>
      <c r="F59" s="8">
        <v>0.63</v>
      </c>
      <c r="G59" s="12">
        <v>48</v>
      </c>
      <c r="H59" s="8">
        <v>2.54</v>
      </c>
      <c r="I59" s="12">
        <v>0</v>
      </c>
    </row>
    <row r="60" spans="2:9" ht="15" customHeight="1" x14ac:dyDescent="0.2">
      <c r="B60" t="s">
        <v>104</v>
      </c>
      <c r="C60" s="12">
        <v>55</v>
      </c>
      <c r="D60" s="8">
        <v>1.5</v>
      </c>
      <c r="E60" s="12">
        <v>27</v>
      </c>
      <c r="F60" s="8">
        <v>1.54</v>
      </c>
      <c r="G60" s="12">
        <v>28</v>
      </c>
      <c r="H60" s="8">
        <v>1.48</v>
      </c>
      <c r="I60" s="12">
        <v>0</v>
      </c>
    </row>
    <row r="61" spans="2:9" ht="15" customHeight="1" x14ac:dyDescent="0.2">
      <c r="B61" t="s">
        <v>101</v>
      </c>
      <c r="C61" s="12">
        <v>54</v>
      </c>
      <c r="D61" s="8">
        <v>1.48</v>
      </c>
      <c r="E61" s="12">
        <v>36</v>
      </c>
      <c r="F61" s="8">
        <v>2.0499999999999998</v>
      </c>
      <c r="G61" s="12">
        <v>18</v>
      </c>
      <c r="H61" s="8">
        <v>0.95</v>
      </c>
      <c r="I61" s="12">
        <v>0</v>
      </c>
    </row>
    <row r="62" spans="2:9" ht="15" customHeight="1" x14ac:dyDescent="0.2">
      <c r="B62" t="s">
        <v>114</v>
      </c>
      <c r="C62" s="12">
        <v>53</v>
      </c>
      <c r="D62" s="8">
        <v>1.45</v>
      </c>
      <c r="E62" s="12">
        <v>31</v>
      </c>
      <c r="F62" s="8">
        <v>1.77</v>
      </c>
      <c r="G62" s="12">
        <v>22</v>
      </c>
      <c r="H62" s="8">
        <v>1.17</v>
      </c>
      <c r="I62" s="12">
        <v>0</v>
      </c>
    </row>
    <row r="63" spans="2:9" ht="15" customHeight="1" x14ac:dyDescent="0.2">
      <c r="B63" t="s">
        <v>115</v>
      </c>
      <c r="C63" s="12">
        <v>48</v>
      </c>
      <c r="D63" s="8">
        <v>1.31</v>
      </c>
      <c r="E63" s="12">
        <v>7</v>
      </c>
      <c r="F63" s="8">
        <v>0.4</v>
      </c>
      <c r="G63" s="12">
        <v>41</v>
      </c>
      <c r="H63" s="8">
        <v>2.17</v>
      </c>
      <c r="I63" s="12">
        <v>0</v>
      </c>
    </row>
    <row r="64" spans="2:9" ht="15" customHeight="1" x14ac:dyDescent="0.2">
      <c r="B64" t="s">
        <v>116</v>
      </c>
      <c r="C64" s="12">
        <v>46</v>
      </c>
      <c r="D64" s="8">
        <v>1.26</v>
      </c>
      <c r="E64" s="12">
        <v>43</v>
      </c>
      <c r="F64" s="8">
        <v>2.4500000000000002</v>
      </c>
      <c r="G64" s="12">
        <v>3</v>
      </c>
      <c r="H64" s="8">
        <v>0.16</v>
      </c>
      <c r="I64" s="12">
        <v>0</v>
      </c>
    </row>
    <row r="65" spans="2:9" ht="15" customHeight="1" x14ac:dyDescent="0.2">
      <c r="B65" t="s">
        <v>99</v>
      </c>
      <c r="C65" s="12">
        <v>44</v>
      </c>
      <c r="D65" s="8">
        <v>1.2</v>
      </c>
      <c r="E65" s="12">
        <v>12</v>
      </c>
      <c r="F65" s="8">
        <v>0.68</v>
      </c>
      <c r="G65" s="12">
        <v>32</v>
      </c>
      <c r="H65" s="8">
        <v>1.7</v>
      </c>
      <c r="I65" s="12">
        <v>0</v>
      </c>
    </row>
    <row r="66" spans="2:9" ht="15" customHeight="1" x14ac:dyDescent="0.2">
      <c r="B66" t="s">
        <v>132</v>
      </c>
      <c r="C66" s="12">
        <v>43</v>
      </c>
      <c r="D66" s="8">
        <v>1.18</v>
      </c>
      <c r="E66" s="12">
        <v>3</v>
      </c>
      <c r="F66" s="8">
        <v>0.17</v>
      </c>
      <c r="G66" s="12">
        <v>40</v>
      </c>
      <c r="H66" s="8">
        <v>2.12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C133-3348-46CE-8E1B-88F67A53233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177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27</v>
      </c>
      <c r="C6" s="12">
        <v>309</v>
      </c>
      <c r="D6" s="8">
        <v>17.91</v>
      </c>
      <c r="E6" s="12">
        <v>126</v>
      </c>
      <c r="F6" s="8">
        <v>13.74</v>
      </c>
      <c r="G6" s="12">
        <v>183</v>
      </c>
      <c r="H6" s="8">
        <v>23.31</v>
      </c>
      <c r="I6" s="12">
        <v>0</v>
      </c>
    </row>
    <row r="7" spans="2:9" ht="15" customHeight="1" x14ac:dyDescent="0.2">
      <c r="B7" t="s">
        <v>28</v>
      </c>
      <c r="C7" s="12">
        <v>116</v>
      </c>
      <c r="D7" s="8">
        <v>6.72</v>
      </c>
      <c r="E7" s="12">
        <v>40</v>
      </c>
      <c r="F7" s="8">
        <v>4.3600000000000003</v>
      </c>
      <c r="G7" s="12">
        <v>75</v>
      </c>
      <c r="H7" s="8">
        <v>9.5500000000000007</v>
      </c>
      <c r="I7" s="12">
        <v>1</v>
      </c>
    </row>
    <row r="8" spans="2:9" ht="15" customHeight="1" x14ac:dyDescent="0.2">
      <c r="B8" t="s">
        <v>29</v>
      </c>
      <c r="C8" s="12">
        <v>12</v>
      </c>
      <c r="D8" s="8">
        <v>0.7</v>
      </c>
      <c r="E8" s="12">
        <v>1</v>
      </c>
      <c r="F8" s="8">
        <v>0.11</v>
      </c>
      <c r="G8" s="12">
        <v>10</v>
      </c>
      <c r="H8" s="8">
        <v>1.27</v>
      </c>
      <c r="I8" s="12">
        <v>0</v>
      </c>
    </row>
    <row r="9" spans="2:9" ht="15" customHeight="1" x14ac:dyDescent="0.2">
      <c r="B9" t="s">
        <v>30</v>
      </c>
      <c r="C9" s="12">
        <v>5</v>
      </c>
      <c r="D9" s="8">
        <v>0.28999999999999998</v>
      </c>
      <c r="E9" s="12">
        <v>0</v>
      </c>
      <c r="F9" s="8">
        <v>0</v>
      </c>
      <c r="G9" s="12">
        <v>5</v>
      </c>
      <c r="H9" s="8">
        <v>0.64</v>
      </c>
      <c r="I9" s="12">
        <v>0</v>
      </c>
    </row>
    <row r="10" spans="2:9" ht="15" customHeight="1" x14ac:dyDescent="0.2">
      <c r="B10" t="s">
        <v>31</v>
      </c>
      <c r="C10" s="12">
        <v>24</v>
      </c>
      <c r="D10" s="8">
        <v>1.39</v>
      </c>
      <c r="E10" s="12">
        <v>9</v>
      </c>
      <c r="F10" s="8">
        <v>0.98</v>
      </c>
      <c r="G10" s="12">
        <v>15</v>
      </c>
      <c r="H10" s="8">
        <v>1.91</v>
      </c>
      <c r="I10" s="12">
        <v>0</v>
      </c>
    </row>
    <row r="11" spans="2:9" ht="15" customHeight="1" x14ac:dyDescent="0.2">
      <c r="B11" t="s">
        <v>32</v>
      </c>
      <c r="C11" s="12">
        <v>380</v>
      </c>
      <c r="D11" s="8">
        <v>22.03</v>
      </c>
      <c r="E11" s="12">
        <v>183</v>
      </c>
      <c r="F11" s="8">
        <v>19.96</v>
      </c>
      <c r="G11" s="12">
        <v>197</v>
      </c>
      <c r="H11" s="8">
        <v>25.1</v>
      </c>
      <c r="I11" s="12">
        <v>0</v>
      </c>
    </row>
    <row r="12" spans="2:9" ht="15" customHeight="1" x14ac:dyDescent="0.2">
      <c r="B12" t="s">
        <v>33</v>
      </c>
      <c r="C12" s="12">
        <v>10</v>
      </c>
      <c r="D12" s="8">
        <v>0.57999999999999996</v>
      </c>
      <c r="E12" s="12">
        <v>1</v>
      </c>
      <c r="F12" s="8">
        <v>0.11</v>
      </c>
      <c r="G12" s="12">
        <v>9</v>
      </c>
      <c r="H12" s="8">
        <v>1.1499999999999999</v>
      </c>
      <c r="I12" s="12">
        <v>0</v>
      </c>
    </row>
    <row r="13" spans="2:9" ht="15" customHeight="1" x14ac:dyDescent="0.2">
      <c r="B13" t="s">
        <v>34</v>
      </c>
      <c r="C13" s="12">
        <v>153</v>
      </c>
      <c r="D13" s="8">
        <v>8.8699999999999992</v>
      </c>
      <c r="E13" s="12">
        <v>61</v>
      </c>
      <c r="F13" s="8">
        <v>6.65</v>
      </c>
      <c r="G13" s="12">
        <v>92</v>
      </c>
      <c r="H13" s="8">
        <v>11.72</v>
      </c>
      <c r="I13" s="12">
        <v>0</v>
      </c>
    </row>
    <row r="14" spans="2:9" ht="15" customHeight="1" x14ac:dyDescent="0.2">
      <c r="B14" t="s">
        <v>35</v>
      </c>
      <c r="C14" s="12">
        <v>77</v>
      </c>
      <c r="D14" s="8">
        <v>4.46</v>
      </c>
      <c r="E14" s="12">
        <v>44</v>
      </c>
      <c r="F14" s="8">
        <v>4.8</v>
      </c>
      <c r="G14" s="12">
        <v>31</v>
      </c>
      <c r="H14" s="8">
        <v>3.95</v>
      </c>
      <c r="I14" s="12">
        <v>1</v>
      </c>
    </row>
    <row r="15" spans="2:9" ht="15" customHeight="1" x14ac:dyDescent="0.2">
      <c r="B15" t="s">
        <v>36</v>
      </c>
      <c r="C15" s="12">
        <v>186</v>
      </c>
      <c r="D15" s="8">
        <v>10.78</v>
      </c>
      <c r="E15" s="12">
        <v>143</v>
      </c>
      <c r="F15" s="8">
        <v>15.59</v>
      </c>
      <c r="G15" s="12">
        <v>41</v>
      </c>
      <c r="H15" s="8">
        <v>5.22</v>
      </c>
      <c r="I15" s="12">
        <v>0</v>
      </c>
    </row>
    <row r="16" spans="2:9" ht="15" customHeight="1" x14ac:dyDescent="0.2">
      <c r="B16" t="s">
        <v>37</v>
      </c>
      <c r="C16" s="12">
        <v>221</v>
      </c>
      <c r="D16" s="8">
        <v>12.81</v>
      </c>
      <c r="E16" s="12">
        <v>181</v>
      </c>
      <c r="F16" s="8">
        <v>19.739999999999998</v>
      </c>
      <c r="G16" s="12">
        <v>38</v>
      </c>
      <c r="H16" s="8">
        <v>4.84</v>
      </c>
      <c r="I16" s="12">
        <v>0</v>
      </c>
    </row>
    <row r="17" spans="2:9" ht="15" customHeight="1" x14ac:dyDescent="0.2">
      <c r="B17" t="s">
        <v>38</v>
      </c>
      <c r="C17" s="12">
        <v>80</v>
      </c>
      <c r="D17" s="8">
        <v>4.6399999999999997</v>
      </c>
      <c r="E17" s="12">
        <v>44</v>
      </c>
      <c r="F17" s="8">
        <v>4.8</v>
      </c>
      <c r="G17" s="12">
        <v>26</v>
      </c>
      <c r="H17" s="8">
        <v>3.31</v>
      </c>
      <c r="I17" s="12">
        <v>1</v>
      </c>
    </row>
    <row r="18" spans="2:9" ht="15" customHeight="1" x14ac:dyDescent="0.2">
      <c r="B18" t="s">
        <v>39</v>
      </c>
      <c r="C18" s="12">
        <v>75</v>
      </c>
      <c r="D18" s="8">
        <v>4.3499999999999996</v>
      </c>
      <c r="E18" s="12">
        <v>51</v>
      </c>
      <c r="F18" s="8">
        <v>5.56</v>
      </c>
      <c r="G18" s="12">
        <v>23</v>
      </c>
      <c r="H18" s="8">
        <v>2.93</v>
      </c>
      <c r="I18" s="12">
        <v>0</v>
      </c>
    </row>
    <row r="19" spans="2:9" ht="15" customHeight="1" x14ac:dyDescent="0.2">
      <c r="B19" t="s">
        <v>40</v>
      </c>
      <c r="C19" s="12">
        <v>76</v>
      </c>
      <c r="D19" s="8">
        <v>4.41</v>
      </c>
      <c r="E19" s="12">
        <v>33</v>
      </c>
      <c r="F19" s="8">
        <v>3.6</v>
      </c>
      <c r="G19" s="12">
        <v>39</v>
      </c>
      <c r="H19" s="8">
        <v>4.97</v>
      </c>
      <c r="I19" s="12">
        <v>2</v>
      </c>
    </row>
    <row r="20" spans="2:9" ht="15" customHeight="1" x14ac:dyDescent="0.2">
      <c r="B20" s="9" t="s">
        <v>166</v>
      </c>
      <c r="C20" s="12">
        <f>SUM(LTBL_09209[総数／事業所数])</f>
        <v>1725</v>
      </c>
      <c r="E20" s="12">
        <f>SUBTOTAL(109,LTBL_09209[個人／事業所数])</f>
        <v>917</v>
      </c>
      <c r="G20" s="12">
        <f>SUBTOTAL(109,LTBL_09209[法人／事業所数])</f>
        <v>785</v>
      </c>
      <c r="I20" s="12">
        <f>SUBTOTAL(109,LTBL_09209[法人以外の団体／事業所数])</f>
        <v>5</v>
      </c>
    </row>
    <row r="21" spans="2:9" ht="15" customHeight="1" x14ac:dyDescent="0.2">
      <c r="E21" s="11">
        <f>LTBL_09209[[#Totals],[個人／事業所数]]/LTBL_09209[[#Totals],[総数／事業所数]]</f>
        <v>0.53159420289855075</v>
      </c>
      <c r="G21" s="11">
        <f>LTBL_09209[[#Totals],[法人／事業所数]]/LTBL_09209[[#Totals],[総数／事業所数]]</f>
        <v>0.45507246376811594</v>
      </c>
      <c r="I21" s="11">
        <f>LTBL_09209[[#Totals],[法人以外の団体／事業所数]]/LTBL_09209[[#Totals],[総数／事業所数]]</f>
        <v>2.8985507246376812E-3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185</v>
      </c>
      <c r="D24" s="8">
        <v>10.72</v>
      </c>
      <c r="E24" s="12">
        <v>160</v>
      </c>
      <c r="F24" s="8">
        <v>17.45</v>
      </c>
      <c r="G24" s="12">
        <v>25</v>
      </c>
      <c r="H24" s="8">
        <v>3.18</v>
      </c>
      <c r="I24" s="12">
        <v>0</v>
      </c>
    </row>
    <row r="25" spans="2:9" ht="15" customHeight="1" x14ac:dyDescent="0.2">
      <c r="B25" t="s">
        <v>63</v>
      </c>
      <c r="C25" s="12">
        <v>165</v>
      </c>
      <c r="D25" s="8">
        <v>9.57</v>
      </c>
      <c r="E25" s="12">
        <v>137</v>
      </c>
      <c r="F25" s="8">
        <v>14.94</v>
      </c>
      <c r="G25" s="12">
        <v>28</v>
      </c>
      <c r="H25" s="8">
        <v>3.57</v>
      </c>
      <c r="I25" s="12">
        <v>0</v>
      </c>
    </row>
    <row r="26" spans="2:9" ht="15" customHeight="1" x14ac:dyDescent="0.2">
      <c r="B26" t="s">
        <v>60</v>
      </c>
      <c r="C26" s="12">
        <v>125</v>
      </c>
      <c r="D26" s="8">
        <v>7.25</v>
      </c>
      <c r="E26" s="12">
        <v>60</v>
      </c>
      <c r="F26" s="8">
        <v>6.54</v>
      </c>
      <c r="G26" s="12">
        <v>65</v>
      </c>
      <c r="H26" s="8">
        <v>8.2799999999999994</v>
      </c>
      <c r="I26" s="12">
        <v>0</v>
      </c>
    </row>
    <row r="27" spans="2:9" ht="15" customHeight="1" x14ac:dyDescent="0.2">
      <c r="B27" t="s">
        <v>49</v>
      </c>
      <c r="C27" s="12">
        <v>120</v>
      </c>
      <c r="D27" s="8">
        <v>6.96</v>
      </c>
      <c r="E27" s="12">
        <v>34</v>
      </c>
      <c r="F27" s="8">
        <v>3.71</v>
      </c>
      <c r="G27" s="12">
        <v>86</v>
      </c>
      <c r="H27" s="8">
        <v>10.96</v>
      </c>
      <c r="I27" s="12">
        <v>0</v>
      </c>
    </row>
    <row r="28" spans="2:9" ht="15" customHeight="1" x14ac:dyDescent="0.2">
      <c r="B28" t="s">
        <v>58</v>
      </c>
      <c r="C28" s="12">
        <v>120</v>
      </c>
      <c r="D28" s="8">
        <v>6.96</v>
      </c>
      <c r="E28" s="12">
        <v>57</v>
      </c>
      <c r="F28" s="8">
        <v>6.22</v>
      </c>
      <c r="G28" s="12">
        <v>63</v>
      </c>
      <c r="H28" s="8">
        <v>8.0299999999999994</v>
      </c>
      <c r="I28" s="12">
        <v>0</v>
      </c>
    </row>
    <row r="29" spans="2:9" ht="15" customHeight="1" x14ac:dyDescent="0.2">
      <c r="B29" t="s">
        <v>50</v>
      </c>
      <c r="C29" s="12">
        <v>112</v>
      </c>
      <c r="D29" s="8">
        <v>6.49</v>
      </c>
      <c r="E29" s="12">
        <v>58</v>
      </c>
      <c r="F29" s="8">
        <v>6.32</v>
      </c>
      <c r="G29" s="12">
        <v>54</v>
      </c>
      <c r="H29" s="8">
        <v>6.88</v>
      </c>
      <c r="I29" s="12">
        <v>0</v>
      </c>
    </row>
    <row r="30" spans="2:9" ht="15" customHeight="1" x14ac:dyDescent="0.2">
      <c r="B30" t="s">
        <v>56</v>
      </c>
      <c r="C30" s="12">
        <v>83</v>
      </c>
      <c r="D30" s="8">
        <v>4.8099999999999996</v>
      </c>
      <c r="E30" s="12">
        <v>53</v>
      </c>
      <c r="F30" s="8">
        <v>5.78</v>
      </c>
      <c r="G30" s="12">
        <v>30</v>
      </c>
      <c r="H30" s="8">
        <v>3.82</v>
      </c>
      <c r="I30" s="12">
        <v>0</v>
      </c>
    </row>
    <row r="31" spans="2:9" ht="15" customHeight="1" x14ac:dyDescent="0.2">
      <c r="B31" t="s">
        <v>65</v>
      </c>
      <c r="C31" s="12">
        <v>80</v>
      </c>
      <c r="D31" s="8">
        <v>4.6399999999999997</v>
      </c>
      <c r="E31" s="12">
        <v>44</v>
      </c>
      <c r="F31" s="8">
        <v>4.8</v>
      </c>
      <c r="G31" s="12">
        <v>26</v>
      </c>
      <c r="H31" s="8">
        <v>3.31</v>
      </c>
      <c r="I31" s="12">
        <v>1</v>
      </c>
    </row>
    <row r="32" spans="2:9" ht="15" customHeight="1" x14ac:dyDescent="0.2">
      <c r="B32" t="s">
        <v>51</v>
      </c>
      <c r="C32" s="12">
        <v>77</v>
      </c>
      <c r="D32" s="8">
        <v>4.46</v>
      </c>
      <c r="E32" s="12">
        <v>34</v>
      </c>
      <c r="F32" s="8">
        <v>3.71</v>
      </c>
      <c r="G32" s="12">
        <v>43</v>
      </c>
      <c r="H32" s="8">
        <v>5.48</v>
      </c>
      <c r="I32" s="12">
        <v>0</v>
      </c>
    </row>
    <row r="33" spans="2:9" ht="15" customHeight="1" x14ac:dyDescent="0.2">
      <c r="B33" t="s">
        <v>57</v>
      </c>
      <c r="C33" s="12">
        <v>68</v>
      </c>
      <c r="D33" s="8">
        <v>3.94</v>
      </c>
      <c r="E33" s="12">
        <v>35</v>
      </c>
      <c r="F33" s="8">
        <v>3.82</v>
      </c>
      <c r="G33" s="12">
        <v>33</v>
      </c>
      <c r="H33" s="8">
        <v>4.2</v>
      </c>
      <c r="I33" s="12">
        <v>0</v>
      </c>
    </row>
    <row r="34" spans="2:9" ht="15" customHeight="1" x14ac:dyDescent="0.2">
      <c r="B34" t="s">
        <v>66</v>
      </c>
      <c r="C34" s="12">
        <v>59</v>
      </c>
      <c r="D34" s="8">
        <v>3.42</v>
      </c>
      <c r="E34" s="12">
        <v>51</v>
      </c>
      <c r="F34" s="8">
        <v>5.56</v>
      </c>
      <c r="G34" s="12">
        <v>8</v>
      </c>
      <c r="H34" s="8">
        <v>1.02</v>
      </c>
      <c r="I34" s="12">
        <v>0</v>
      </c>
    </row>
    <row r="35" spans="2:9" ht="15" customHeight="1" x14ac:dyDescent="0.2">
      <c r="B35" t="s">
        <v>68</v>
      </c>
      <c r="C35" s="12">
        <v>47</v>
      </c>
      <c r="D35" s="8">
        <v>2.72</v>
      </c>
      <c r="E35" s="12">
        <v>31</v>
      </c>
      <c r="F35" s="8">
        <v>3.38</v>
      </c>
      <c r="G35" s="12">
        <v>16</v>
      </c>
      <c r="H35" s="8">
        <v>2.04</v>
      </c>
      <c r="I35" s="12">
        <v>0</v>
      </c>
    </row>
    <row r="36" spans="2:9" ht="15" customHeight="1" x14ac:dyDescent="0.2">
      <c r="B36" t="s">
        <v>61</v>
      </c>
      <c r="C36" s="12">
        <v>43</v>
      </c>
      <c r="D36" s="8">
        <v>2.4900000000000002</v>
      </c>
      <c r="E36" s="12">
        <v>34</v>
      </c>
      <c r="F36" s="8">
        <v>3.71</v>
      </c>
      <c r="G36" s="12">
        <v>9</v>
      </c>
      <c r="H36" s="8">
        <v>1.1499999999999999</v>
      </c>
      <c r="I36" s="12">
        <v>0</v>
      </c>
    </row>
    <row r="37" spans="2:9" ht="15" customHeight="1" x14ac:dyDescent="0.2">
      <c r="B37" t="s">
        <v>62</v>
      </c>
      <c r="C37" s="12">
        <v>34</v>
      </c>
      <c r="D37" s="8">
        <v>1.97</v>
      </c>
      <c r="E37" s="12">
        <v>10</v>
      </c>
      <c r="F37" s="8">
        <v>1.0900000000000001</v>
      </c>
      <c r="G37" s="12">
        <v>22</v>
      </c>
      <c r="H37" s="8">
        <v>2.8</v>
      </c>
      <c r="I37" s="12">
        <v>1</v>
      </c>
    </row>
    <row r="38" spans="2:9" ht="15" customHeight="1" x14ac:dyDescent="0.2">
      <c r="B38" t="s">
        <v>55</v>
      </c>
      <c r="C38" s="12">
        <v>32</v>
      </c>
      <c r="D38" s="8">
        <v>1.86</v>
      </c>
      <c r="E38" s="12">
        <v>17</v>
      </c>
      <c r="F38" s="8">
        <v>1.85</v>
      </c>
      <c r="G38" s="12">
        <v>15</v>
      </c>
      <c r="H38" s="8">
        <v>1.91</v>
      </c>
      <c r="I38" s="12">
        <v>0</v>
      </c>
    </row>
    <row r="39" spans="2:9" ht="15" customHeight="1" x14ac:dyDescent="0.2">
      <c r="B39" t="s">
        <v>53</v>
      </c>
      <c r="C39" s="12">
        <v>25</v>
      </c>
      <c r="D39" s="8">
        <v>1.45</v>
      </c>
      <c r="E39" s="12">
        <v>6</v>
      </c>
      <c r="F39" s="8">
        <v>0.65</v>
      </c>
      <c r="G39" s="12">
        <v>19</v>
      </c>
      <c r="H39" s="8">
        <v>2.42</v>
      </c>
      <c r="I39" s="12">
        <v>0</v>
      </c>
    </row>
    <row r="40" spans="2:9" ht="15" customHeight="1" x14ac:dyDescent="0.2">
      <c r="B40" t="s">
        <v>70</v>
      </c>
      <c r="C40" s="12">
        <v>23</v>
      </c>
      <c r="D40" s="8">
        <v>1.33</v>
      </c>
      <c r="E40" s="12">
        <v>14</v>
      </c>
      <c r="F40" s="8">
        <v>1.53</v>
      </c>
      <c r="G40" s="12">
        <v>8</v>
      </c>
      <c r="H40" s="8">
        <v>1.02</v>
      </c>
      <c r="I40" s="12">
        <v>0</v>
      </c>
    </row>
    <row r="41" spans="2:9" ht="15" customHeight="1" x14ac:dyDescent="0.2">
      <c r="B41" t="s">
        <v>59</v>
      </c>
      <c r="C41" s="12">
        <v>22</v>
      </c>
      <c r="D41" s="8">
        <v>1.28</v>
      </c>
      <c r="E41" s="12">
        <v>0</v>
      </c>
      <c r="F41" s="8">
        <v>0</v>
      </c>
      <c r="G41" s="12">
        <v>22</v>
      </c>
      <c r="H41" s="8">
        <v>2.8</v>
      </c>
      <c r="I41" s="12">
        <v>0</v>
      </c>
    </row>
    <row r="42" spans="2:9" ht="15" customHeight="1" x14ac:dyDescent="0.2">
      <c r="B42" t="s">
        <v>52</v>
      </c>
      <c r="C42" s="12">
        <v>19</v>
      </c>
      <c r="D42" s="8">
        <v>1.1000000000000001</v>
      </c>
      <c r="E42" s="12">
        <v>4</v>
      </c>
      <c r="F42" s="8">
        <v>0.44</v>
      </c>
      <c r="G42" s="12">
        <v>15</v>
      </c>
      <c r="H42" s="8">
        <v>1.91</v>
      </c>
      <c r="I42" s="12">
        <v>0</v>
      </c>
    </row>
    <row r="43" spans="2:9" ht="15" customHeight="1" x14ac:dyDescent="0.2">
      <c r="B43" t="s">
        <v>69</v>
      </c>
      <c r="C43" s="12">
        <v>19</v>
      </c>
      <c r="D43" s="8">
        <v>1.1000000000000001</v>
      </c>
      <c r="E43" s="12">
        <v>5</v>
      </c>
      <c r="F43" s="8">
        <v>0.55000000000000004</v>
      </c>
      <c r="G43" s="12">
        <v>14</v>
      </c>
      <c r="H43" s="8">
        <v>1.78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97</v>
      </c>
      <c r="D47" s="8">
        <v>5.62</v>
      </c>
      <c r="E47" s="12">
        <v>84</v>
      </c>
      <c r="F47" s="8">
        <v>9.16</v>
      </c>
      <c r="G47" s="12">
        <v>13</v>
      </c>
      <c r="H47" s="8">
        <v>1.66</v>
      </c>
      <c r="I47" s="12">
        <v>0</v>
      </c>
    </row>
    <row r="48" spans="2:9" ht="15" customHeight="1" x14ac:dyDescent="0.2">
      <c r="B48" t="s">
        <v>106</v>
      </c>
      <c r="C48" s="12">
        <v>89</v>
      </c>
      <c r="D48" s="8">
        <v>5.16</v>
      </c>
      <c r="E48" s="12">
        <v>53</v>
      </c>
      <c r="F48" s="8">
        <v>5.78</v>
      </c>
      <c r="G48" s="12">
        <v>36</v>
      </c>
      <c r="H48" s="8">
        <v>4.59</v>
      </c>
      <c r="I48" s="12">
        <v>0</v>
      </c>
    </row>
    <row r="49" spans="2:9" ht="15" customHeight="1" x14ac:dyDescent="0.2">
      <c r="B49" t="s">
        <v>110</v>
      </c>
      <c r="C49" s="12">
        <v>60</v>
      </c>
      <c r="D49" s="8">
        <v>3.48</v>
      </c>
      <c r="E49" s="12">
        <v>58</v>
      </c>
      <c r="F49" s="8">
        <v>6.32</v>
      </c>
      <c r="G49" s="12">
        <v>2</v>
      </c>
      <c r="H49" s="8">
        <v>0.25</v>
      </c>
      <c r="I49" s="12">
        <v>0</v>
      </c>
    </row>
    <row r="50" spans="2:9" ht="15" customHeight="1" x14ac:dyDescent="0.2">
      <c r="B50" t="s">
        <v>108</v>
      </c>
      <c r="C50" s="12">
        <v>57</v>
      </c>
      <c r="D50" s="8">
        <v>3.3</v>
      </c>
      <c r="E50" s="12">
        <v>45</v>
      </c>
      <c r="F50" s="8">
        <v>4.91</v>
      </c>
      <c r="G50" s="12">
        <v>12</v>
      </c>
      <c r="H50" s="8">
        <v>1.53</v>
      </c>
      <c r="I50" s="12">
        <v>0</v>
      </c>
    </row>
    <row r="51" spans="2:9" ht="15" customHeight="1" x14ac:dyDescent="0.2">
      <c r="B51" t="s">
        <v>102</v>
      </c>
      <c r="C51" s="12">
        <v>56</v>
      </c>
      <c r="D51" s="8">
        <v>3.25</v>
      </c>
      <c r="E51" s="12">
        <v>25</v>
      </c>
      <c r="F51" s="8">
        <v>2.73</v>
      </c>
      <c r="G51" s="12">
        <v>31</v>
      </c>
      <c r="H51" s="8">
        <v>3.95</v>
      </c>
      <c r="I51" s="12">
        <v>0</v>
      </c>
    </row>
    <row r="52" spans="2:9" ht="15" customHeight="1" x14ac:dyDescent="0.2">
      <c r="B52" t="s">
        <v>114</v>
      </c>
      <c r="C52" s="12">
        <v>47</v>
      </c>
      <c r="D52" s="8">
        <v>2.72</v>
      </c>
      <c r="E52" s="12">
        <v>31</v>
      </c>
      <c r="F52" s="8">
        <v>3.38</v>
      </c>
      <c r="G52" s="12">
        <v>16</v>
      </c>
      <c r="H52" s="8">
        <v>2.04</v>
      </c>
      <c r="I52" s="12">
        <v>0</v>
      </c>
    </row>
    <row r="53" spans="2:9" ht="15" customHeight="1" x14ac:dyDescent="0.2">
      <c r="B53" t="s">
        <v>113</v>
      </c>
      <c r="C53" s="12">
        <v>43</v>
      </c>
      <c r="D53" s="8">
        <v>2.4900000000000002</v>
      </c>
      <c r="E53" s="12">
        <v>38</v>
      </c>
      <c r="F53" s="8">
        <v>4.1399999999999997</v>
      </c>
      <c r="G53" s="12">
        <v>5</v>
      </c>
      <c r="H53" s="8">
        <v>0.64</v>
      </c>
      <c r="I53" s="12">
        <v>0</v>
      </c>
    </row>
    <row r="54" spans="2:9" ht="15" customHeight="1" x14ac:dyDescent="0.2">
      <c r="B54" t="s">
        <v>109</v>
      </c>
      <c r="C54" s="12">
        <v>41</v>
      </c>
      <c r="D54" s="8">
        <v>2.38</v>
      </c>
      <c r="E54" s="12">
        <v>40</v>
      </c>
      <c r="F54" s="8">
        <v>4.3600000000000003</v>
      </c>
      <c r="G54" s="12">
        <v>1</v>
      </c>
      <c r="H54" s="8">
        <v>0.13</v>
      </c>
      <c r="I54" s="12">
        <v>0</v>
      </c>
    </row>
    <row r="55" spans="2:9" ht="15" customHeight="1" x14ac:dyDescent="0.2">
      <c r="B55" t="s">
        <v>112</v>
      </c>
      <c r="C55" s="12">
        <v>41</v>
      </c>
      <c r="D55" s="8">
        <v>2.38</v>
      </c>
      <c r="E55" s="12">
        <v>28</v>
      </c>
      <c r="F55" s="8">
        <v>3.05</v>
      </c>
      <c r="G55" s="12">
        <v>13</v>
      </c>
      <c r="H55" s="8">
        <v>1.66</v>
      </c>
      <c r="I55" s="12">
        <v>0</v>
      </c>
    </row>
    <row r="56" spans="2:9" ht="15" customHeight="1" x14ac:dyDescent="0.2">
      <c r="B56" t="s">
        <v>98</v>
      </c>
      <c r="C56" s="12">
        <v>39</v>
      </c>
      <c r="D56" s="8">
        <v>2.2599999999999998</v>
      </c>
      <c r="E56" s="12">
        <v>16</v>
      </c>
      <c r="F56" s="8">
        <v>1.74</v>
      </c>
      <c r="G56" s="12">
        <v>23</v>
      </c>
      <c r="H56" s="8">
        <v>2.93</v>
      </c>
      <c r="I56" s="12">
        <v>0</v>
      </c>
    </row>
    <row r="57" spans="2:9" ht="15" customHeight="1" x14ac:dyDescent="0.2">
      <c r="B57" t="s">
        <v>95</v>
      </c>
      <c r="C57" s="12">
        <v>34</v>
      </c>
      <c r="D57" s="8">
        <v>1.97</v>
      </c>
      <c r="E57" s="12">
        <v>6</v>
      </c>
      <c r="F57" s="8">
        <v>0.65</v>
      </c>
      <c r="G57" s="12">
        <v>28</v>
      </c>
      <c r="H57" s="8">
        <v>3.57</v>
      </c>
      <c r="I57" s="12">
        <v>0</v>
      </c>
    </row>
    <row r="58" spans="2:9" ht="15" customHeight="1" x14ac:dyDescent="0.2">
      <c r="B58" t="s">
        <v>97</v>
      </c>
      <c r="C58" s="12">
        <v>34</v>
      </c>
      <c r="D58" s="8">
        <v>1.97</v>
      </c>
      <c r="E58" s="12">
        <v>19</v>
      </c>
      <c r="F58" s="8">
        <v>2.0699999999999998</v>
      </c>
      <c r="G58" s="12">
        <v>15</v>
      </c>
      <c r="H58" s="8">
        <v>1.91</v>
      </c>
      <c r="I58" s="12">
        <v>0</v>
      </c>
    </row>
    <row r="59" spans="2:9" ht="15" customHeight="1" x14ac:dyDescent="0.2">
      <c r="B59" t="s">
        <v>96</v>
      </c>
      <c r="C59" s="12">
        <v>32</v>
      </c>
      <c r="D59" s="8">
        <v>1.86</v>
      </c>
      <c r="E59" s="12">
        <v>7</v>
      </c>
      <c r="F59" s="8">
        <v>0.76</v>
      </c>
      <c r="G59" s="12">
        <v>25</v>
      </c>
      <c r="H59" s="8">
        <v>3.18</v>
      </c>
      <c r="I59" s="12">
        <v>0</v>
      </c>
    </row>
    <row r="60" spans="2:9" ht="15" customHeight="1" x14ac:dyDescent="0.2">
      <c r="B60" t="s">
        <v>99</v>
      </c>
      <c r="C60" s="12">
        <v>31</v>
      </c>
      <c r="D60" s="8">
        <v>1.8</v>
      </c>
      <c r="E60" s="12">
        <v>14</v>
      </c>
      <c r="F60" s="8">
        <v>1.53</v>
      </c>
      <c r="G60" s="12">
        <v>17</v>
      </c>
      <c r="H60" s="8">
        <v>2.17</v>
      </c>
      <c r="I60" s="12">
        <v>0</v>
      </c>
    </row>
    <row r="61" spans="2:9" ht="15" customHeight="1" x14ac:dyDescent="0.2">
      <c r="B61" t="s">
        <v>101</v>
      </c>
      <c r="C61" s="12">
        <v>27</v>
      </c>
      <c r="D61" s="8">
        <v>1.57</v>
      </c>
      <c r="E61" s="12">
        <v>20</v>
      </c>
      <c r="F61" s="8">
        <v>2.1800000000000002</v>
      </c>
      <c r="G61" s="12">
        <v>7</v>
      </c>
      <c r="H61" s="8">
        <v>0.89</v>
      </c>
      <c r="I61" s="12">
        <v>0</v>
      </c>
    </row>
    <row r="62" spans="2:9" ht="15" customHeight="1" x14ac:dyDescent="0.2">
      <c r="B62" t="s">
        <v>104</v>
      </c>
      <c r="C62" s="12">
        <v>27</v>
      </c>
      <c r="D62" s="8">
        <v>1.57</v>
      </c>
      <c r="E62" s="12">
        <v>16</v>
      </c>
      <c r="F62" s="8">
        <v>1.74</v>
      </c>
      <c r="G62" s="12">
        <v>11</v>
      </c>
      <c r="H62" s="8">
        <v>1.4</v>
      </c>
      <c r="I62" s="12">
        <v>0</v>
      </c>
    </row>
    <row r="63" spans="2:9" ht="15" customHeight="1" x14ac:dyDescent="0.2">
      <c r="B63" t="s">
        <v>100</v>
      </c>
      <c r="C63" s="12">
        <v>24</v>
      </c>
      <c r="D63" s="8">
        <v>1.39</v>
      </c>
      <c r="E63" s="12">
        <v>12</v>
      </c>
      <c r="F63" s="8">
        <v>1.31</v>
      </c>
      <c r="G63" s="12">
        <v>12</v>
      </c>
      <c r="H63" s="8">
        <v>1.53</v>
      </c>
      <c r="I63" s="12">
        <v>0</v>
      </c>
    </row>
    <row r="64" spans="2:9" ht="15" customHeight="1" x14ac:dyDescent="0.2">
      <c r="B64" t="s">
        <v>124</v>
      </c>
      <c r="C64" s="12">
        <v>24</v>
      </c>
      <c r="D64" s="8">
        <v>1.39</v>
      </c>
      <c r="E64" s="12">
        <v>12</v>
      </c>
      <c r="F64" s="8">
        <v>1.31</v>
      </c>
      <c r="G64" s="12">
        <v>12</v>
      </c>
      <c r="H64" s="8">
        <v>1.53</v>
      </c>
      <c r="I64" s="12">
        <v>0</v>
      </c>
    </row>
    <row r="65" spans="2:9" ht="15" customHeight="1" x14ac:dyDescent="0.2">
      <c r="B65" t="s">
        <v>103</v>
      </c>
      <c r="C65" s="12">
        <v>23</v>
      </c>
      <c r="D65" s="8">
        <v>1.33</v>
      </c>
      <c r="E65" s="12">
        <v>8</v>
      </c>
      <c r="F65" s="8">
        <v>0.87</v>
      </c>
      <c r="G65" s="12">
        <v>15</v>
      </c>
      <c r="H65" s="8">
        <v>1.91</v>
      </c>
      <c r="I65" s="12">
        <v>0</v>
      </c>
    </row>
    <row r="66" spans="2:9" ht="15" customHeight="1" x14ac:dyDescent="0.2">
      <c r="B66" t="s">
        <v>105</v>
      </c>
      <c r="C66" s="12">
        <v>23</v>
      </c>
      <c r="D66" s="8">
        <v>1.33</v>
      </c>
      <c r="E66" s="12">
        <v>4</v>
      </c>
      <c r="F66" s="8">
        <v>0.44</v>
      </c>
      <c r="G66" s="12">
        <v>19</v>
      </c>
      <c r="H66" s="8">
        <v>2.42</v>
      </c>
      <c r="I66" s="12">
        <v>0</v>
      </c>
    </row>
    <row r="67" spans="2:9" ht="15" customHeight="1" x14ac:dyDescent="0.2">
      <c r="B67" t="s">
        <v>118</v>
      </c>
      <c r="C67" s="12">
        <v>23</v>
      </c>
      <c r="D67" s="8">
        <v>1.33</v>
      </c>
      <c r="E67" s="12">
        <v>15</v>
      </c>
      <c r="F67" s="8">
        <v>1.64</v>
      </c>
      <c r="G67" s="12">
        <v>8</v>
      </c>
      <c r="H67" s="8">
        <v>1.02</v>
      </c>
      <c r="I67" s="12">
        <v>0</v>
      </c>
    </row>
    <row r="69" spans="2:9" ht="15" customHeight="1" x14ac:dyDescent="0.2">
      <c r="B69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F416-E8A2-46DF-9E59-457B9EF0B822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178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298</v>
      </c>
      <c r="D6" s="8">
        <v>16.8</v>
      </c>
      <c r="E6" s="12">
        <v>138</v>
      </c>
      <c r="F6" s="8">
        <v>13.32</v>
      </c>
      <c r="G6" s="12">
        <v>160</v>
      </c>
      <c r="H6" s="8">
        <v>22.41</v>
      </c>
      <c r="I6" s="12">
        <v>0</v>
      </c>
    </row>
    <row r="7" spans="2:9" ht="15" customHeight="1" x14ac:dyDescent="0.2">
      <c r="B7" t="s">
        <v>28</v>
      </c>
      <c r="C7" s="12">
        <v>157</v>
      </c>
      <c r="D7" s="8">
        <v>8.85</v>
      </c>
      <c r="E7" s="12">
        <v>60</v>
      </c>
      <c r="F7" s="8">
        <v>5.79</v>
      </c>
      <c r="G7" s="12">
        <v>97</v>
      </c>
      <c r="H7" s="8">
        <v>13.59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0.23</v>
      </c>
      <c r="E8" s="12">
        <v>0</v>
      </c>
      <c r="F8" s="8">
        <v>0</v>
      </c>
      <c r="G8" s="12">
        <v>4</v>
      </c>
      <c r="H8" s="8">
        <v>0.56000000000000005</v>
      </c>
      <c r="I8" s="12">
        <v>0</v>
      </c>
    </row>
    <row r="9" spans="2:9" ht="15" customHeight="1" x14ac:dyDescent="0.2">
      <c r="B9" t="s">
        <v>30</v>
      </c>
      <c r="C9" s="12">
        <v>5</v>
      </c>
      <c r="D9" s="8">
        <v>0.28000000000000003</v>
      </c>
      <c r="E9" s="12">
        <v>0</v>
      </c>
      <c r="F9" s="8">
        <v>0</v>
      </c>
      <c r="G9" s="12">
        <v>5</v>
      </c>
      <c r="H9" s="8">
        <v>0.7</v>
      </c>
      <c r="I9" s="12">
        <v>0</v>
      </c>
    </row>
    <row r="10" spans="2:9" ht="15" customHeight="1" x14ac:dyDescent="0.2">
      <c r="B10" t="s">
        <v>31</v>
      </c>
      <c r="C10" s="12">
        <v>11</v>
      </c>
      <c r="D10" s="8">
        <v>0.62</v>
      </c>
      <c r="E10" s="12">
        <v>4</v>
      </c>
      <c r="F10" s="8">
        <v>0.39</v>
      </c>
      <c r="G10" s="12">
        <v>7</v>
      </c>
      <c r="H10" s="8">
        <v>0.98</v>
      </c>
      <c r="I10" s="12">
        <v>0</v>
      </c>
    </row>
    <row r="11" spans="2:9" ht="15" customHeight="1" x14ac:dyDescent="0.2">
      <c r="B11" t="s">
        <v>32</v>
      </c>
      <c r="C11" s="12">
        <v>408</v>
      </c>
      <c r="D11" s="8">
        <v>23</v>
      </c>
      <c r="E11" s="12">
        <v>230</v>
      </c>
      <c r="F11" s="8">
        <v>22.2</v>
      </c>
      <c r="G11" s="12">
        <v>175</v>
      </c>
      <c r="H11" s="8">
        <v>24.51</v>
      </c>
      <c r="I11" s="12">
        <v>3</v>
      </c>
    </row>
    <row r="12" spans="2:9" ht="15" customHeight="1" x14ac:dyDescent="0.2">
      <c r="B12" t="s">
        <v>33</v>
      </c>
      <c r="C12" s="12">
        <v>9</v>
      </c>
      <c r="D12" s="8">
        <v>0.51</v>
      </c>
      <c r="E12" s="12">
        <v>2</v>
      </c>
      <c r="F12" s="8">
        <v>0.19</v>
      </c>
      <c r="G12" s="12">
        <v>7</v>
      </c>
      <c r="H12" s="8">
        <v>0.98</v>
      </c>
      <c r="I12" s="12">
        <v>0</v>
      </c>
    </row>
    <row r="13" spans="2:9" ht="15" customHeight="1" x14ac:dyDescent="0.2">
      <c r="B13" t="s">
        <v>34</v>
      </c>
      <c r="C13" s="12">
        <v>149</v>
      </c>
      <c r="D13" s="8">
        <v>8.4</v>
      </c>
      <c r="E13" s="12">
        <v>80</v>
      </c>
      <c r="F13" s="8">
        <v>7.72</v>
      </c>
      <c r="G13" s="12">
        <v>68</v>
      </c>
      <c r="H13" s="8">
        <v>9.52</v>
      </c>
      <c r="I13" s="12">
        <v>0</v>
      </c>
    </row>
    <row r="14" spans="2:9" ht="15" customHeight="1" x14ac:dyDescent="0.2">
      <c r="B14" t="s">
        <v>35</v>
      </c>
      <c r="C14" s="12">
        <v>79</v>
      </c>
      <c r="D14" s="8">
        <v>4.45</v>
      </c>
      <c r="E14" s="12">
        <v>46</v>
      </c>
      <c r="F14" s="8">
        <v>4.4400000000000004</v>
      </c>
      <c r="G14" s="12">
        <v>33</v>
      </c>
      <c r="H14" s="8">
        <v>4.62</v>
      </c>
      <c r="I14" s="12">
        <v>0</v>
      </c>
    </row>
    <row r="15" spans="2:9" ht="15" customHeight="1" x14ac:dyDescent="0.2">
      <c r="B15" t="s">
        <v>36</v>
      </c>
      <c r="C15" s="12">
        <v>225</v>
      </c>
      <c r="D15" s="8">
        <v>12.68</v>
      </c>
      <c r="E15" s="12">
        <v>168</v>
      </c>
      <c r="F15" s="8">
        <v>16.22</v>
      </c>
      <c r="G15" s="12">
        <v>56</v>
      </c>
      <c r="H15" s="8">
        <v>7.84</v>
      </c>
      <c r="I15" s="12">
        <v>0</v>
      </c>
    </row>
    <row r="16" spans="2:9" ht="15" customHeight="1" x14ac:dyDescent="0.2">
      <c r="B16" t="s">
        <v>37</v>
      </c>
      <c r="C16" s="12">
        <v>238</v>
      </c>
      <c r="D16" s="8">
        <v>13.42</v>
      </c>
      <c r="E16" s="12">
        <v>198</v>
      </c>
      <c r="F16" s="8">
        <v>19.11</v>
      </c>
      <c r="G16" s="12">
        <v>39</v>
      </c>
      <c r="H16" s="8">
        <v>5.46</v>
      </c>
      <c r="I16" s="12">
        <v>1</v>
      </c>
    </row>
    <row r="17" spans="2:9" ht="15" customHeight="1" x14ac:dyDescent="0.2">
      <c r="B17" t="s">
        <v>38</v>
      </c>
      <c r="C17" s="12">
        <v>66</v>
      </c>
      <c r="D17" s="8">
        <v>3.72</v>
      </c>
      <c r="E17" s="12">
        <v>31</v>
      </c>
      <c r="F17" s="8">
        <v>2.99</v>
      </c>
      <c r="G17" s="12">
        <v>22</v>
      </c>
      <c r="H17" s="8">
        <v>3.08</v>
      </c>
      <c r="I17" s="12">
        <v>0</v>
      </c>
    </row>
    <row r="18" spans="2:9" ht="15" customHeight="1" x14ac:dyDescent="0.2">
      <c r="B18" t="s">
        <v>39</v>
      </c>
      <c r="C18" s="12">
        <v>78</v>
      </c>
      <c r="D18" s="8">
        <v>4.4000000000000004</v>
      </c>
      <c r="E18" s="12">
        <v>54</v>
      </c>
      <c r="F18" s="8">
        <v>5.21</v>
      </c>
      <c r="G18" s="12">
        <v>22</v>
      </c>
      <c r="H18" s="8">
        <v>3.08</v>
      </c>
      <c r="I18" s="12">
        <v>1</v>
      </c>
    </row>
    <row r="19" spans="2:9" ht="15" customHeight="1" x14ac:dyDescent="0.2">
      <c r="B19" t="s">
        <v>40</v>
      </c>
      <c r="C19" s="12">
        <v>47</v>
      </c>
      <c r="D19" s="8">
        <v>2.65</v>
      </c>
      <c r="E19" s="12">
        <v>25</v>
      </c>
      <c r="F19" s="8">
        <v>2.41</v>
      </c>
      <c r="G19" s="12">
        <v>19</v>
      </c>
      <c r="H19" s="8">
        <v>2.66</v>
      </c>
      <c r="I19" s="12">
        <v>0</v>
      </c>
    </row>
    <row r="20" spans="2:9" ht="15" customHeight="1" x14ac:dyDescent="0.2">
      <c r="B20" s="9" t="s">
        <v>166</v>
      </c>
      <c r="C20" s="12">
        <f>SUM(LTBL_09210[総数／事業所数])</f>
        <v>1774</v>
      </c>
      <c r="E20" s="12">
        <f>SUBTOTAL(109,LTBL_09210[個人／事業所数])</f>
        <v>1036</v>
      </c>
      <c r="G20" s="12">
        <f>SUBTOTAL(109,LTBL_09210[法人／事業所数])</f>
        <v>714</v>
      </c>
      <c r="I20" s="12">
        <f>SUBTOTAL(109,LTBL_09210[法人以外の団体／事業所数])</f>
        <v>5</v>
      </c>
    </row>
    <row r="21" spans="2:9" ht="15" customHeight="1" x14ac:dyDescent="0.2">
      <c r="E21" s="11">
        <f>LTBL_09210[[#Totals],[個人／事業所数]]/LTBL_09210[[#Totals],[総数／事業所数]]</f>
        <v>0.58399098083427281</v>
      </c>
      <c r="G21" s="11">
        <f>LTBL_09210[[#Totals],[法人／事業所数]]/LTBL_09210[[#Totals],[総数／事業所数]]</f>
        <v>0.40248027057497182</v>
      </c>
      <c r="I21" s="11">
        <f>LTBL_09210[[#Totals],[法人以外の団体／事業所数]]/LTBL_09210[[#Totals],[総数／事業所数]]</f>
        <v>2.8184892897406989E-3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205</v>
      </c>
      <c r="D24" s="8">
        <v>11.56</v>
      </c>
      <c r="E24" s="12">
        <v>176</v>
      </c>
      <c r="F24" s="8">
        <v>16.989999999999998</v>
      </c>
      <c r="G24" s="12">
        <v>28</v>
      </c>
      <c r="H24" s="8">
        <v>3.92</v>
      </c>
      <c r="I24" s="12">
        <v>1</v>
      </c>
    </row>
    <row r="25" spans="2:9" ht="15" customHeight="1" x14ac:dyDescent="0.2">
      <c r="B25" t="s">
        <v>63</v>
      </c>
      <c r="C25" s="12">
        <v>189</v>
      </c>
      <c r="D25" s="8">
        <v>10.65</v>
      </c>
      <c r="E25" s="12">
        <v>165</v>
      </c>
      <c r="F25" s="8">
        <v>15.93</v>
      </c>
      <c r="G25" s="12">
        <v>24</v>
      </c>
      <c r="H25" s="8">
        <v>3.36</v>
      </c>
      <c r="I25" s="12">
        <v>0</v>
      </c>
    </row>
    <row r="26" spans="2:9" ht="15" customHeight="1" x14ac:dyDescent="0.2">
      <c r="B26" t="s">
        <v>58</v>
      </c>
      <c r="C26" s="12">
        <v>133</v>
      </c>
      <c r="D26" s="8">
        <v>7.5</v>
      </c>
      <c r="E26" s="12">
        <v>77</v>
      </c>
      <c r="F26" s="8">
        <v>7.43</v>
      </c>
      <c r="G26" s="12">
        <v>56</v>
      </c>
      <c r="H26" s="8">
        <v>7.84</v>
      </c>
      <c r="I26" s="12">
        <v>0</v>
      </c>
    </row>
    <row r="27" spans="2:9" ht="15" customHeight="1" x14ac:dyDescent="0.2">
      <c r="B27" t="s">
        <v>49</v>
      </c>
      <c r="C27" s="12">
        <v>128</v>
      </c>
      <c r="D27" s="8">
        <v>7.22</v>
      </c>
      <c r="E27" s="12">
        <v>52</v>
      </c>
      <c r="F27" s="8">
        <v>5.0199999999999996</v>
      </c>
      <c r="G27" s="12">
        <v>76</v>
      </c>
      <c r="H27" s="8">
        <v>10.64</v>
      </c>
      <c r="I27" s="12">
        <v>0</v>
      </c>
    </row>
    <row r="28" spans="2:9" ht="15" customHeight="1" x14ac:dyDescent="0.2">
      <c r="B28" t="s">
        <v>60</v>
      </c>
      <c r="C28" s="12">
        <v>126</v>
      </c>
      <c r="D28" s="8">
        <v>7.1</v>
      </c>
      <c r="E28" s="12">
        <v>76</v>
      </c>
      <c r="F28" s="8">
        <v>7.34</v>
      </c>
      <c r="G28" s="12">
        <v>49</v>
      </c>
      <c r="H28" s="8">
        <v>6.86</v>
      </c>
      <c r="I28" s="12">
        <v>0</v>
      </c>
    </row>
    <row r="29" spans="2:9" ht="15" customHeight="1" x14ac:dyDescent="0.2">
      <c r="B29" t="s">
        <v>50</v>
      </c>
      <c r="C29" s="12">
        <v>95</v>
      </c>
      <c r="D29" s="8">
        <v>5.36</v>
      </c>
      <c r="E29" s="12">
        <v>53</v>
      </c>
      <c r="F29" s="8">
        <v>5.12</v>
      </c>
      <c r="G29" s="12">
        <v>42</v>
      </c>
      <c r="H29" s="8">
        <v>5.88</v>
      </c>
      <c r="I29" s="12">
        <v>0</v>
      </c>
    </row>
    <row r="30" spans="2:9" ht="15" customHeight="1" x14ac:dyDescent="0.2">
      <c r="B30" t="s">
        <v>56</v>
      </c>
      <c r="C30" s="12">
        <v>90</v>
      </c>
      <c r="D30" s="8">
        <v>5.07</v>
      </c>
      <c r="E30" s="12">
        <v>64</v>
      </c>
      <c r="F30" s="8">
        <v>6.18</v>
      </c>
      <c r="G30" s="12">
        <v>23</v>
      </c>
      <c r="H30" s="8">
        <v>3.22</v>
      </c>
      <c r="I30" s="12">
        <v>3</v>
      </c>
    </row>
    <row r="31" spans="2:9" ht="15" customHeight="1" x14ac:dyDescent="0.2">
      <c r="B31" t="s">
        <v>51</v>
      </c>
      <c r="C31" s="12">
        <v>75</v>
      </c>
      <c r="D31" s="8">
        <v>4.2300000000000004</v>
      </c>
      <c r="E31" s="12">
        <v>33</v>
      </c>
      <c r="F31" s="8">
        <v>3.19</v>
      </c>
      <c r="G31" s="12">
        <v>42</v>
      </c>
      <c r="H31" s="8">
        <v>5.88</v>
      </c>
      <c r="I31" s="12">
        <v>0</v>
      </c>
    </row>
    <row r="32" spans="2:9" ht="15" customHeight="1" x14ac:dyDescent="0.2">
      <c r="B32" t="s">
        <v>65</v>
      </c>
      <c r="C32" s="12">
        <v>66</v>
      </c>
      <c r="D32" s="8">
        <v>3.72</v>
      </c>
      <c r="E32" s="12">
        <v>31</v>
      </c>
      <c r="F32" s="8">
        <v>2.99</v>
      </c>
      <c r="G32" s="12">
        <v>22</v>
      </c>
      <c r="H32" s="8">
        <v>3.08</v>
      </c>
      <c r="I32" s="12">
        <v>0</v>
      </c>
    </row>
    <row r="33" spans="2:9" ht="15" customHeight="1" x14ac:dyDescent="0.2">
      <c r="B33" t="s">
        <v>57</v>
      </c>
      <c r="C33" s="12">
        <v>63</v>
      </c>
      <c r="D33" s="8">
        <v>3.55</v>
      </c>
      <c r="E33" s="12">
        <v>32</v>
      </c>
      <c r="F33" s="8">
        <v>3.09</v>
      </c>
      <c r="G33" s="12">
        <v>31</v>
      </c>
      <c r="H33" s="8">
        <v>4.34</v>
      </c>
      <c r="I33" s="12">
        <v>0</v>
      </c>
    </row>
    <row r="34" spans="2:9" ht="15" customHeight="1" x14ac:dyDescent="0.2">
      <c r="B34" t="s">
        <v>66</v>
      </c>
      <c r="C34" s="12">
        <v>55</v>
      </c>
      <c r="D34" s="8">
        <v>3.1</v>
      </c>
      <c r="E34" s="12">
        <v>54</v>
      </c>
      <c r="F34" s="8">
        <v>5.21</v>
      </c>
      <c r="G34" s="12">
        <v>1</v>
      </c>
      <c r="H34" s="8">
        <v>0.14000000000000001</v>
      </c>
      <c r="I34" s="12">
        <v>0</v>
      </c>
    </row>
    <row r="35" spans="2:9" ht="15" customHeight="1" x14ac:dyDescent="0.2">
      <c r="B35" t="s">
        <v>62</v>
      </c>
      <c r="C35" s="12">
        <v>45</v>
      </c>
      <c r="D35" s="8">
        <v>2.54</v>
      </c>
      <c r="E35" s="12">
        <v>21</v>
      </c>
      <c r="F35" s="8">
        <v>2.0299999999999998</v>
      </c>
      <c r="G35" s="12">
        <v>24</v>
      </c>
      <c r="H35" s="8">
        <v>3.36</v>
      </c>
      <c r="I35" s="12">
        <v>0</v>
      </c>
    </row>
    <row r="36" spans="2:9" ht="15" customHeight="1" x14ac:dyDescent="0.2">
      <c r="B36" t="s">
        <v>55</v>
      </c>
      <c r="C36" s="12">
        <v>42</v>
      </c>
      <c r="D36" s="8">
        <v>2.37</v>
      </c>
      <c r="E36" s="12">
        <v>24</v>
      </c>
      <c r="F36" s="8">
        <v>2.3199999999999998</v>
      </c>
      <c r="G36" s="12">
        <v>18</v>
      </c>
      <c r="H36" s="8">
        <v>2.52</v>
      </c>
      <c r="I36" s="12">
        <v>0</v>
      </c>
    </row>
    <row r="37" spans="2:9" ht="15" customHeight="1" x14ac:dyDescent="0.2">
      <c r="B37" t="s">
        <v>61</v>
      </c>
      <c r="C37" s="12">
        <v>34</v>
      </c>
      <c r="D37" s="8">
        <v>1.92</v>
      </c>
      <c r="E37" s="12">
        <v>25</v>
      </c>
      <c r="F37" s="8">
        <v>2.41</v>
      </c>
      <c r="G37" s="12">
        <v>9</v>
      </c>
      <c r="H37" s="8">
        <v>1.26</v>
      </c>
      <c r="I37" s="12">
        <v>0</v>
      </c>
    </row>
    <row r="38" spans="2:9" ht="15" customHeight="1" x14ac:dyDescent="0.2">
      <c r="B38" t="s">
        <v>80</v>
      </c>
      <c r="C38" s="12">
        <v>31</v>
      </c>
      <c r="D38" s="8">
        <v>1.75</v>
      </c>
      <c r="E38" s="12">
        <v>1</v>
      </c>
      <c r="F38" s="8">
        <v>0.1</v>
      </c>
      <c r="G38" s="12">
        <v>29</v>
      </c>
      <c r="H38" s="8">
        <v>4.0599999999999996</v>
      </c>
      <c r="I38" s="12">
        <v>0</v>
      </c>
    </row>
    <row r="39" spans="2:9" ht="15" customHeight="1" x14ac:dyDescent="0.2">
      <c r="B39" t="s">
        <v>79</v>
      </c>
      <c r="C39" s="12">
        <v>30</v>
      </c>
      <c r="D39" s="8">
        <v>1.69</v>
      </c>
      <c r="E39" s="12">
        <v>24</v>
      </c>
      <c r="F39" s="8">
        <v>2.3199999999999998</v>
      </c>
      <c r="G39" s="12">
        <v>6</v>
      </c>
      <c r="H39" s="8">
        <v>0.84</v>
      </c>
      <c r="I39" s="12">
        <v>0</v>
      </c>
    </row>
    <row r="40" spans="2:9" ht="15" customHeight="1" x14ac:dyDescent="0.2">
      <c r="B40" t="s">
        <v>70</v>
      </c>
      <c r="C40" s="12">
        <v>24</v>
      </c>
      <c r="D40" s="8">
        <v>1.35</v>
      </c>
      <c r="E40" s="12">
        <v>17</v>
      </c>
      <c r="F40" s="8">
        <v>1.64</v>
      </c>
      <c r="G40" s="12">
        <v>7</v>
      </c>
      <c r="H40" s="8">
        <v>0.98</v>
      </c>
      <c r="I40" s="12">
        <v>0</v>
      </c>
    </row>
    <row r="41" spans="2:9" ht="15" customHeight="1" x14ac:dyDescent="0.2">
      <c r="B41" t="s">
        <v>67</v>
      </c>
      <c r="C41" s="12">
        <v>23</v>
      </c>
      <c r="D41" s="8">
        <v>1.3</v>
      </c>
      <c r="E41" s="12">
        <v>0</v>
      </c>
      <c r="F41" s="8">
        <v>0</v>
      </c>
      <c r="G41" s="12">
        <v>21</v>
      </c>
      <c r="H41" s="8">
        <v>2.94</v>
      </c>
      <c r="I41" s="12">
        <v>1</v>
      </c>
    </row>
    <row r="42" spans="2:9" ht="15" customHeight="1" x14ac:dyDescent="0.2">
      <c r="B42" t="s">
        <v>68</v>
      </c>
      <c r="C42" s="12">
        <v>20</v>
      </c>
      <c r="D42" s="8">
        <v>1.1299999999999999</v>
      </c>
      <c r="E42" s="12">
        <v>17</v>
      </c>
      <c r="F42" s="8">
        <v>1.64</v>
      </c>
      <c r="G42" s="12">
        <v>3</v>
      </c>
      <c r="H42" s="8">
        <v>0.42</v>
      </c>
      <c r="I42" s="12">
        <v>0</v>
      </c>
    </row>
    <row r="43" spans="2:9" ht="15" customHeight="1" x14ac:dyDescent="0.2">
      <c r="B43" t="s">
        <v>52</v>
      </c>
      <c r="C43" s="12">
        <v>19</v>
      </c>
      <c r="D43" s="8">
        <v>1.07</v>
      </c>
      <c r="E43" s="12">
        <v>3</v>
      </c>
      <c r="F43" s="8">
        <v>0.28999999999999998</v>
      </c>
      <c r="G43" s="12">
        <v>16</v>
      </c>
      <c r="H43" s="8">
        <v>2.2400000000000002</v>
      </c>
      <c r="I43" s="12">
        <v>0</v>
      </c>
    </row>
    <row r="44" spans="2:9" ht="15" customHeight="1" x14ac:dyDescent="0.2">
      <c r="B44" t="s">
        <v>78</v>
      </c>
      <c r="C44" s="12">
        <v>19</v>
      </c>
      <c r="D44" s="8">
        <v>1.07</v>
      </c>
      <c r="E44" s="12">
        <v>12</v>
      </c>
      <c r="F44" s="8">
        <v>1.1599999999999999</v>
      </c>
      <c r="G44" s="12">
        <v>7</v>
      </c>
      <c r="H44" s="8">
        <v>0.98</v>
      </c>
      <c r="I44" s="12">
        <v>0</v>
      </c>
    </row>
    <row r="47" spans="2:9" ht="33" customHeight="1" x14ac:dyDescent="0.2">
      <c r="B47" t="s">
        <v>168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111</v>
      </c>
      <c r="C48" s="12">
        <v>108</v>
      </c>
      <c r="D48" s="8">
        <v>6.09</v>
      </c>
      <c r="E48" s="12">
        <v>96</v>
      </c>
      <c r="F48" s="8">
        <v>9.27</v>
      </c>
      <c r="G48" s="12">
        <v>12</v>
      </c>
      <c r="H48" s="8">
        <v>1.68</v>
      </c>
      <c r="I48" s="12">
        <v>0</v>
      </c>
    </row>
    <row r="49" spans="2:9" ht="15" customHeight="1" x14ac:dyDescent="0.2">
      <c r="B49" t="s">
        <v>106</v>
      </c>
      <c r="C49" s="12">
        <v>88</v>
      </c>
      <c r="D49" s="8">
        <v>4.96</v>
      </c>
      <c r="E49" s="12">
        <v>61</v>
      </c>
      <c r="F49" s="8">
        <v>5.89</v>
      </c>
      <c r="G49" s="12">
        <v>26</v>
      </c>
      <c r="H49" s="8">
        <v>3.64</v>
      </c>
      <c r="I49" s="12">
        <v>0</v>
      </c>
    </row>
    <row r="50" spans="2:9" ht="15" customHeight="1" x14ac:dyDescent="0.2">
      <c r="B50" t="s">
        <v>110</v>
      </c>
      <c r="C50" s="12">
        <v>66</v>
      </c>
      <c r="D50" s="8">
        <v>3.72</v>
      </c>
      <c r="E50" s="12">
        <v>63</v>
      </c>
      <c r="F50" s="8">
        <v>6.08</v>
      </c>
      <c r="G50" s="12">
        <v>3</v>
      </c>
      <c r="H50" s="8">
        <v>0.42</v>
      </c>
      <c r="I50" s="12">
        <v>0</v>
      </c>
    </row>
    <row r="51" spans="2:9" ht="15" customHeight="1" x14ac:dyDescent="0.2">
      <c r="B51" t="s">
        <v>108</v>
      </c>
      <c r="C51" s="12">
        <v>52</v>
      </c>
      <c r="D51" s="8">
        <v>2.93</v>
      </c>
      <c r="E51" s="12">
        <v>41</v>
      </c>
      <c r="F51" s="8">
        <v>3.96</v>
      </c>
      <c r="G51" s="12">
        <v>11</v>
      </c>
      <c r="H51" s="8">
        <v>1.54</v>
      </c>
      <c r="I51" s="12">
        <v>0</v>
      </c>
    </row>
    <row r="52" spans="2:9" ht="15" customHeight="1" x14ac:dyDescent="0.2">
      <c r="B52" t="s">
        <v>97</v>
      </c>
      <c r="C52" s="12">
        <v>45</v>
      </c>
      <c r="D52" s="8">
        <v>2.54</v>
      </c>
      <c r="E52" s="12">
        <v>28</v>
      </c>
      <c r="F52" s="8">
        <v>2.7</v>
      </c>
      <c r="G52" s="12">
        <v>17</v>
      </c>
      <c r="H52" s="8">
        <v>2.38</v>
      </c>
      <c r="I52" s="12">
        <v>0</v>
      </c>
    </row>
    <row r="53" spans="2:9" ht="15" customHeight="1" x14ac:dyDescent="0.2">
      <c r="B53" t="s">
        <v>116</v>
      </c>
      <c r="C53" s="12">
        <v>45</v>
      </c>
      <c r="D53" s="8">
        <v>2.54</v>
      </c>
      <c r="E53" s="12">
        <v>44</v>
      </c>
      <c r="F53" s="8">
        <v>4.25</v>
      </c>
      <c r="G53" s="12">
        <v>1</v>
      </c>
      <c r="H53" s="8">
        <v>0.14000000000000001</v>
      </c>
      <c r="I53" s="12">
        <v>0</v>
      </c>
    </row>
    <row r="54" spans="2:9" ht="15" customHeight="1" x14ac:dyDescent="0.2">
      <c r="B54" t="s">
        <v>113</v>
      </c>
      <c r="C54" s="12">
        <v>44</v>
      </c>
      <c r="D54" s="8">
        <v>2.48</v>
      </c>
      <c r="E54" s="12">
        <v>44</v>
      </c>
      <c r="F54" s="8">
        <v>4.25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102</v>
      </c>
      <c r="C55" s="12">
        <v>38</v>
      </c>
      <c r="D55" s="8">
        <v>2.14</v>
      </c>
      <c r="E55" s="12">
        <v>20</v>
      </c>
      <c r="F55" s="8">
        <v>1.93</v>
      </c>
      <c r="G55" s="12">
        <v>18</v>
      </c>
      <c r="H55" s="8">
        <v>2.52</v>
      </c>
      <c r="I55" s="12">
        <v>0</v>
      </c>
    </row>
    <row r="56" spans="2:9" ht="15" customHeight="1" x14ac:dyDescent="0.2">
      <c r="B56" t="s">
        <v>95</v>
      </c>
      <c r="C56" s="12">
        <v>37</v>
      </c>
      <c r="D56" s="8">
        <v>2.09</v>
      </c>
      <c r="E56" s="12">
        <v>2</v>
      </c>
      <c r="F56" s="8">
        <v>0.19</v>
      </c>
      <c r="G56" s="12">
        <v>35</v>
      </c>
      <c r="H56" s="8">
        <v>4.9000000000000004</v>
      </c>
      <c r="I56" s="12">
        <v>0</v>
      </c>
    </row>
    <row r="57" spans="2:9" ht="15" customHeight="1" x14ac:dyDescent="0.2">
      <c r="B57" t="s">
        <v>99</v>
      </c>
      <c r="C57" s="12">
        <v>37</v>
      </c>
      <c r="D57" s="8">
        <v>2.09</v>
      </c>
      <c r="E57" s="12">
        <v>15</v>
      </c>
      <c r="F57" s="8">
        <v>1.45</v>
      </c>
      <c r="G57" s="12">
        <v>22</v>
      </c>
      <c r="H57" s="8">
        <v>3.08</v>
      </c>
      <c r="I57" s="12">
        <v>0</v>
      </c>
    </row>
    <row r="58" spans="2:9" ht="15" customHeight="1" x14ac:dyDescent="0.2">
      <c r="B58" t="s">
        <v>98</v>
      </c>
      <c r="C58" s="12">
        <v>36</v>
      </c>
      <c r="D58" s="8">
        <v>2.0299999999999998</v>
      </c>
      <c r="E58" s="12">
        <v>18</v>
      </c>
      <c r="F58" s="8">
        <v>1.74</v>
      </c>
      <c r="G58" s="12">
        <v>18</v>
      </c>
      <c r="H58" s="8">
        <v>2.52</v>
      </c>
      <c r="I58" s="12">
        <v>0</v>
      </c>
    </row>
    <row r="59" spans="2:9" ht="15" customHeight="1" x14ac:dyDescent="0.2">
      <c r="B59" t="s">
        <v>112</v>
      </c>
      <c r="C59" s="12">
        <v>35</v>
      </c>
      <c r="D59" s="8">
        <v>1.97</v>
      </c>
      <c r="E59" s="12">
        <v>21</v>
      </c>
      <c r="F59" s="8">
        <v>2.0299999999999998</v>
      </c>
      <c r="G59" s="12">
        <v>14</v>
      </c>
      <c r="H59" s="8">
        <v>1.96</v>
      </c>
      <c r="I59" s="12">
        <v>0</v>
      </c>
    </row>
    <row r="60" spans="2:9" ht="15" customHeight="1" x14ac:dyDescent="0.2">
      <c r="B60" t="s">
        <v>104</v>
      </c>
      <c r="C60" s="12">
        <v>32</v>
      </c>
      <c r="D60" s="8">
        <v>1.8</v>
      </c>
      <c r="E60" s="12">
        <v>23</v>
      </c>
      <c r="F60" s="8">
        <v>2.2200000000000002</v>
      </c>
      <c r="G60" s="12">
        <v>9</v>
      </c>
      <c r="H60" s="8">
        <v>1.26</v>
      </c>
      <c r="I60" s="12">
        <v>0</v>
      </c>
    </row>
    <row r="61" spans="2:9" ht="15" customHeight="1" x14ac:dyDescent="0.2">
      <c r="B61" t="s">
        <v>109</v>
      </c>
      <c r="C61" s="12">
        <v>31</v>
      </c>
      <c r="D61" s="8">
        <v>1.75</v>
      </c>
      <c r="E61" s="12">
        <v>29</v>
      </c>
      <c r="F61" s="8">
        <v>2.8</v>
      </c>
      <c r="G61" s="12">
        <v>2</v>
      </c>
      <c r="H61" s="8">
        <v>0.28000000000000003</v>
      </c>
      <c r="I61" s="12">
        <v>0</v>
      </c>
    </row>
    <row r="62" spans="2:9" ht="15" customHeight="1" x14ac:dyDescent="0.2">
      <c r="B62" t="s">
        <v>134</v>
      </c>
      <c r="C62" s="12">
        <v>28</v>
      </c>
      <c r="D62" s="8">
        <v>1.58</v>
      </c>
      <c r="E62" s="12">
        <v>1</v>
      </c>
      <c r="F62" s="8">
        <v>0.1</v>
      </c>
      <c r="G62" s="12">
        <v>26</v>
      </c>
      <c r="H62" s="8">
        <v>3.64</v>
      </c>
      <c r="I62" s="12">
        <v>0</v>
      </c>
    </row>
    <row r="63" spans="2:9" ht="15" customHeight="1" x14ac:dyDescent="0.2">
      <c r="B63" t="s">
        <v>101</v>
      </c>
      <c r="C63" s="12">
        <v>27</v>
      </c>
      <c r="D63" s="8">
        <v>1.52</v>
      </c>
      <c r="E63" s="12">
        <v>22</v>
      </c>
      <c r="F63" s="8">
        <v>2.12</v>
      </c>
      <c r="G63" s="12">
        <v>4</v>
      </c>
      <c r="H63" s="8">
        <v>0.56000000000000005</v>
      </c>
      <c r="I63" s="12">
        <v>1</v>
      </c>
    </row>
    <row r="64" spans="2:9" ht="15" customHeight="1" x14ac:dyDescent="0.2">
      <c r="B64" t="s">
        <v>103</v>
      </c>
      <c r="C64" s="12">
        <v>27</v>
      </c>
      <c r="D64" s="8">
        <v>1.52</v>
      </c>
      <c r="E64" s="12">
        <v>11</v>
      </c>
      <c r="F64" s="8">
        <v>1.06</v>
      </c>
      <c r="G64" s="12">
        <v>16</v>
      </c>
      <c r="H64" s="8">
        <v>2.2400000000000002</v>
      </c>
      <c r="I64" s="12">
        <v>0</v>
      </c>
    </row>
    <row r="65" spans="2:9" ht="15" customHeight="1" x14ac:dyDescent="0.2">
      <c r="B65" t="s">
        <v>133</v>
      </c>
      <c r="C65" s="12">
        <v>27</v>
      </c>
      <c r="D65" s="8">
        <v>1.52</v>
      </c>
      <c r="E65" s="12">
        <v>23</v>
      </c>
      <c r="F65" s="8">
        <v>2.2200000000000002</v>
      </c>
      <c r="G65" s="12">
        <v>4</v>
      </c>
      <c r="H65" s="8">
        <v>0.56000000000000005</v>
      </c>
      <c r="I65" s="12">
        <v>0</v>
      </c>
    </row>
    <row r="66" spans="2:9" ht="15" customHeight="1" x14ac:dyDescent="0.2">
      <c r="B66" t="s">
        <v>96</v>
      </c>
      <c r="C66" s="12">
        <v>25</v>
      </c>
      <c r="D66" s="8">
        <v>1.41</v>
      </c>
      <c r="E66" s="12">
        <v>12</v>
      </c>
      <c r="F66" s="8">
        <v>1.1599999999999999</v>
      </c>
      <c r="G66" s="12">
        <v>13</v>
      </c>
      <c r="H66" s="8">
        <v>1.82</v>
      </c>
      <c r="I66" s="12">
        <v>0</v>
      </c>
    </row>
    <row r="67" spans="2:9" ht="15" customHeight="1" x14ac:dyDescent="0.2">
      <c r="B67" t="s">
        <v>129</v>
      </c>
      <c r="C67" s="12">
        <v>25</v>
      </c>
      <c r="D67" s="8">
        <v>1.41</v>
      </c>
      <c r="E67" s="12">
        <v>19</v>
      </c>
      <c r="F67" s="8">
        <v>1.83</v>
      </c>
      <c r="G67" s="12">
        <v>6</v>
      </c>
      <c r="H67" s="8">
        <v>0.84</v>
      </c>
      <c r="I67" s="12">
        <v>0</v>
      </c>
    </row>
    <row r="69" spans="2:9" ht="15" customHeight="1" x14ac:dyDescent="0.2">
      <c r="B69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5054-C3B2-49C8-BB31-E6B2338A0A1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179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0.14000000000000001</v>
      </c>
      <c r="E5" s="12">
        <v>1</v>
      </c>
      <c r="F5" s="8">
        <v>0.26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110</v>
      </c>
      <c r="D6" s="8">
        <v>15.3</v>
      </c>
      <c r="E6" s="12">
        <v>46</v>
      </c>
      <c r="F6" s="8">
        <v>11.95</v>
      </c>
      <c r="G6" s="12">
        <v>64</v>
      </c>
      <c r="H6" s="8">
        <v>19.75</v>
      </c>
      <c r="I6" s="12">
        <v>0</v>
      </c>
    </row>
    <row r="7" spans="2:9" ht="15" customHeight="1" x14ac:dyDescent="0.2">
      <c r="B7" t="s">
        <v>28</v>
      </c>
      <c r="C7" s="12">
        <v>51</v>
      </c>
      <c r="D7" s="8">
        <v>7.09</v>
      </c>
      <c r="E7" s="12">
        <v>17</v>
      </c>
      <c r="F7" s="8">
        <v>4.42</v>
      </c>
      <c r="G7" s="12">
        <v>34</v>
      </c>
      <c r="H7" s="8">
        <v>10.49</v>
      </c>
      <c r="I7" s="12">
        <v>0</v>
      </c>
    </row>
    <row r="8" spans="2:9" ht="15" customHeight="1" x14ac:dyDescent="0.2">
      <c r="B8" t="s">
        <v>29</v>
      </c>
      <c r="C8" s="12">
        <v>3</v>
      </c>
      <c r="D8" s="8">
        <v>0.42</v>
      </c>
      <c r="E8" s="12">
        <v>0</v>
      </c>
      <c r="F8" s="8">
        <v>0</v>
      </c>
      <c r="G8" s="12">
        <v>3</v>
      </c>
      <c r="H8" s="8">
        <v>0.93</v>
      </c>
      <c r="I8" s="12">
        <v>0</v>
      </c>
    </row>
    <row r="9" spans="2:9" ht="15" customHeight="1" x14ac:dyDescent="0.2">
      <c r="B9" t="s">
        <v>30</v>
      </c>
      <c r="C9" s="12">
        <v>8</v>
      </c>
      <c r="D9" s="8">
        <v>1.1100000000000001</v>
      </c>
      <c r="E9" s="12">
        <v>1</v>
      </c>
      <c r="F9" s="8">
        <v>0.26</v>
      </c>
      <c r="G9" s="12">
        <v>7</v>
      </c>
      <c r="H9" s="8">
        <v>2.16</v>
      </c>
      <c r="I9" s="12">
        <v>0</v>
      </c>
    </row>
    <row r="10" spans="2:9" ht="15" customHeight="1" x14ac:dyDescent="0.2">
      <c r="B10" t="s">
        <v>31</v>
      </c>
      <c r="C10" s="12">
        <v>7</v>
      </c>
      <c r="D10" s="8">
        <v>0.97</v>
      </c>
      <c r="E10" s="12">
        <v>1</v>
      </c>
      <c r="F10" s="8">
        <v>0.26</v>
      </c>
      <c r="G10" s="12">
        <v>6</v>
      </c>
      <c r="H10" s="8">
        <v>1.85</v>
      </c>
      <c r="I10" s="12">
        <v>0</v>
      </c>
    </row>
    <row r="11" spans="2:9" ht="15" customHeight="1" x14ac:dyDescent="0.2">
      <c r="B11" t="s">
        <v>32</v>
      </c>
      <c r="C11" s="12">
        <v>199</v>
      </c>
      <c r="D11" s="8">
        <v>27.68</v>
      </c>
      <c r="E11" s="12">
        <v>96</v>
      </c>
      <c r="F11" s="8">
        <v>24.94</v>
      </c>
      <c r="G11" s="12">
        <v>101</v>
      </c>
      <c r="H11" s="8">
        <v>31.17</v>
      </c>
      <c r="I11" s="12">
        <v>2</v>
      </c>
    </row>
    <row r="12" spans="2:9" ht="15" customHeight="1" x14ac:dyDescent="0.2">
      <c r="B12" t="s">
        <v>33</v>
      </c>
      <c r="C12" s="12">
        <v>6</v>
      </c>
      <c r="D12" s="8">
        <v>0.83</v>
      </c>
      <c r="E12" s="12">
        <v>3</v>
      </c>
      <c r="F12" s="8">
        <v>0.78</v>
      </c>
      <c r="G12" s="12">
        <v>3</v>
      </c>
      <c r="H12" s="8">
        <v>0.93</v>
      </c>
      <c r="I12" s="12">
        <v>0</v>
      </c>
    </row>
    <row r="13" spans="2:9" ht="15" customHeight="1" x14ac:dyDescent="0.2">
      <c r="B13" t="s">
        <v>34</v>
      </c>
      <c r="C13" s="12">
        <v>37</v>
      </c>
      <c r="D13" s="8">
        <v>5.15</v>
      </c>
      <c r="E13" s="12">
        <v>9</v>
      </c>
      <c r="F13" s="8">
        <v>2.34</v>
      </c>
      <c r="G13" s="12">
        <v>27</v>
      </c>
      <c r="H13" s="8">
        <v>8.33</v>
      </c>
      <c r="I13" s="12">
        <v>0</v>
      </c>
    </row>
    <row r="14" spans="2:9" ht="15" customHeight="1" x14ac:dyDescent="0.2">
      <c r="B14" t="s">
        <v>35</v>
      </c>
      <c r="C14" s="12">
        <v>23</v>
      </c>
      <c r="D14" s="8">
        <v>3.2</v>
      </c>
      <c r="E14" s="12">
        <v>11</v>
      </c>
      <c r="F14" s="8">
        <v>2.86</v>
      </c>
      <c r="G14" s="12">
        <v>11</v>
      </c>
      <c r="H14" s="8">
        <v>3.4</v>
      </c>
      <c r="I14" s="12">
        <v>0</v>
      </c>
    </row>
    <row r="15" spans="2:9" ht="15" customHeight="1" x14ac:dyDescent="0.2">
      <c r="B15" t="s">
        <v>36</v>
      </c>
      <c r="C15" s="12">
        <v>80</v>
      </c>
      <c r="D15" s="8">
        <v>11.13</v>
      </c>
      <c r="E15" s="12">
        <v>64</v>
      </c>
      <c r="F15" s="8">
        <v>16.62</v>
      </c>
      <c r="G15" s="12">
        <v>16</v>
      </c>
      <c r="H15" s="8">
        <v>4.9400000000000004</v>
      </c>
      <c r="I15" s="12">
        <v>0</v>
      </c>
    </row>
    <row r="16" spans="2:9" ht="15" customHeight="1" x14ac:dyDescent="0.2">
      <c r="B16" t="s">
        <v>37</v>
      </c>
      <c r="C16" s="12">
        <v>106</v>
      </c>
      <c r="D16" s="8">
        <v>14.74</v>
      </c>
      <c r="E16" s="12">
        <v>85</v>
      </c>
      <c r="F16" s="8">
        <v>22.08</v>
      </c>
      <c r="G16" s="12">
        <v>21</v>
      </c>
      <c r="H16" s="8">
        <v>6.48</v>
      </c>
      <c r="I16" s="12">
        <v>0</v>
      </c>
    </row>
    <row r="17" spans="2:9" ht="15" customHeight="1" x14ac:dyDescent="0.2">
      <c r="B17" t="s">
        <v>38</v>
      </c>
      <c r="C17" s="12">
        <v>30</v>
      </c>
      <c r="D17" s="8">
        <v>4.17</v>
      </c>
      <c r="E17" s="12">
        <v>16</v>
      </c>
      <c r="F17" s="8">
        <v>4.16</v>
      </c>
      <c r="G17" s="12">
        <v>9</v>
      </c>
      <c r="H17" s="8">
        <v>2.78</v>
      </c>
      <c r="I17" s="12">
        <v>0</v>
      </c>
    </row>
    <row r="18" spans="2:9" ht="15" customHeight="1" x14ac:dyDescent="0.2">
      <c r="B18" t="s">
        <v>39</v>
      </c>
      <c r="C18" s="12">
        <v>31</v>
      </c>
      <c r="D18" s="8">
        <v>4.3099999999999996</v>
      </c>
      <c r="E18" s="12">
        <v>20</v>
      </c>
      <c r="F18" s="8">
        <v>5.19</v>
      </c>
      <c r="G18" s="12">
        <v>11</v>
      </c>
      <c r="H18" s="8">
        <v>3.4</v>
      </c>
      <c r="I18" s="12">
        <v>0</v>
      </c>
    </row>
    <row r="19" spans="2:9" ht="15" customHeight="1" x14ac:dyDescent="0.2">
      <c r="B19" t="s">
        <v>40</v>
      </c>
      <c r="C19" s="12">
        <v>27</v>
      </c>
      <c r="D19" s="8">
        <v>3.76</v>
      </c>
      <c r="E19" s="12">
        <v>15</v>
      </c>
      <c r="F19" s="8">
        <v>3.9</v>
      </c>
      <c r="G19" s="12">
        <v>11</v>
      </c>
      <c r="H19" s="8">
        <v>3.4</v>
      </c>
      <c r="I19" s="12">
        <v>0</v>
      </c>
    </row>
    <row r="20" spans="2:9" ht="15" customHeight="1" x14ac:dyDescent="0.2">
      <c r="B20" s="9" t="s">
        <v>166</v>
      </c>
      <c r="C20" s="12">
        <f>SUM(LTBL_09211[総数／事業所数])</f>
        <v>719</v>
      </c>
      <c r="E20" s="12">
        <f>SUBTOTAL(109,LTBL_09211[個人／事業所数])</f>
        <v>385</v>
      </c>
      <c r="G20" s="12">
        <f>SUBTOTAL(109,LTBL_09211[法人／事業所数])</f>
        <v>324</v>
      </c>
      <c r="I20" s="12">
        <f>SUBTOTAL(109,LTBL_09211[法人以外の団体／事業所数])</f>
        <v>2</v>
      </c>
    </row>
    <row r="21" spans="2:9" ht="15" customHeight="1" x14ac:dyDescent="0.2">
      <c r="E21" s="11">
        <f>LTBL_09211[[#Totals],[個人／事業所数]]/LTBL_09211[[#Totals],[総数／事業所数]]</f>
        <v>0.53546592489568845</v>
      </c>
      <c r="G21" s="11">
        <f>LTBL_09211[[#Totals],[法人／事業所数]]/LTBL_09211[[#Totals],[総数／事業所数]]</f>
        <v>0.45062586926286508</v>
      </c>
      <c r="I21" s="11">
        <f>LTBL_09211[[#Totals],[法人以外の団体／事業所数]]/LTBL_09211[[#Totals],[総数／事業所数]]</f>
        <v>2.7816411682892906E-3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82</v>
      </c>
      <c r="D24" s="8">
        <v>11.4</v>
      </c>
      <c r="E24" s="12">
        <v>75</v>
      </c>
      <c r="F24" s="8">
        <v>19.48</v>
      </c>
      <c r="G24" s="12">
        <v>7</v>
      </c>
      <c r="H24" s="8">
        <v>2.16</v>
      </c>
      <c r="I24" s="12">
        <v>0</v>
      </c>
    </row>
    <row r="25" spans="2:9" ht="15" customHeight="1" x14ac:dyDescent="0.2">
      <c r="B25" t="s">
        <v>63</v>
      </c>
      <c r="C25" s="12">
        <v>66</v>
      </c>
      <c r="D25" s="8">
        <v>9.18</v>
      </c>
      <c r="E25" s="12">
        <v>57</v>
      </c>
      <c r="F25" s="8">
        <v>14.81</v>
      </c>
      <c r="G25" s="12">
        <v>9</v>
      </c>
      <c r="H25" s="8">
        <v>2.78</v>
      </c>
      <c r="I25" s="12">
        <v>0</v>
      </c>
    </row>
    <row r="26" spans="2:9" ht="15" customHeight="1" x14ac:dyDescent="0.2">
      <c r="B26" t="s">
        <v>58</v>
      </c>
      <c r="C26" s="12">
        <v>63</v>
      </c>
      <c r="D26" s="8">
        <v>8.76</v>
      </c>
      <c r="E26" s="12">
        <v>30</v>
      </c>
      <c r="F26" s="8">
        <v>7.79</v>
      </c>
      <c r="G26" s="12">
        <v>33</v>
      </c>
      <c r="H26" s="8">
        <v>10.19</v>
      </c>
      <c r="I26" s="12">
        <v>0</v>
      </c>
    </row>
    <row r="27" spans="2:9" ht="15" customHeight="1" x14ac:dyDescent="0.2">
      <c r="B27" t="s">
        <v>49</v>
      </c>
      <c r="C27" s="12">
        <v>49</v>
      </c>
      <c r="D27" s="8">
        <v>6.82</v>
      </c>
      <c r="E27" s="12">
        <v>13</v>
      </c>
      <c r="F27" s="8">
        <v>3.38</v>
      </c>
      <c r="G27" s="12">
        <v>36</v>
      </c>
      <c r="H27" s="8">
        <v>11.11</v>
      </c>
      <c r="I27" s="12">
        <v>0</v>
      </c>
    </row>
    <row r="28" spans="2:9" ht="15" customHeight="1" x14ac:dyDescent="0.2">
      <c r="B28" t="s">
        <v>50</v>
      </c>
      <c r="C28" s="12">
        <v>42</v>
      </c>
      <c r="D28" s="8">
        <v>5.84</v>
      </c>
      <c r="E28" s="12">
        <v>24</v>
      </c>
      <c r="F28" s="8">
        <v>6.23</v>
      </c>
      <c r="G28" s="12">
        <v>18</v>
      </c>
      <c r="H28" s="8">
        <v>5.56</v>
      </c>
      <c r="I28" s="12">
        <v>0</v>
      </c>
    </row>
    <row r="29" spans="2:9" ht="15" customHeight="1" x14ac:dyDescent="0.2">
      <c r="B29" t="s">
        <v>56</v>
      </c>
      <c r="C29" s="12">
        <v>41</v>
      </c>
      <c r="D29" s="8">
        <v>5.7</v>
      </c>
      <c r="E29" s="12">
        <v>24</v>
      </c>
      <c r="F29" s="8">
        <v>6.23</v>
      </c>
      <c r="G29" s="12">
        <v>15</v>
      </c>
      <c r="H29" s="8">
        <v>4.63</v>
      </c>
      <c r="I29" s="12">
        <v>2</v>
      </c>
    </row>
    <row r="30" spans="2:9" ht="15" customHeight="1" x14ac:dyDescent="0.2">
      <c r="B30" t="s">
        <v>65</v>
      </c>
      <c r="C30" s="12">
        <v>30</v>
      </c>
      <c r="D30" s="8">
        <v>4.17</v>
      </c>
      <c r="E30" s="12">
        <v>16</v>
      </c>
      <c r="F30" s="8">
        <v>4.16</v>
      </c>
      <c r="G30" s="12">
        <v>9</v>
      </c>
      <c r="H30" s="8">
        <v>2.78</v>
      </c>
      <c r="I30" s="12">
        <v>0</v>
      </c>
    </row>
    <row r="31" spans="2:9" ht="15" customHeight="1" x14ac:dyDescent="0.2">
      <c r="B31" t="s">
        <v>57</v>
      </c>
      <c r="C31" s="12">
        <v>23</v>
      </c>
      <c r="D31" s="8">
        <v>3.2</v>
      </c>
      <c r="E31" s="12">
        <v>14</v>
      </c>
      <c r="F31" s="8">
        <v>3.64</v>
      </c>
      <c r="G31" s="12">
        <v>9</v>
      </c>
      <c r="H31" s="8">
        <v>2.78</v>
      </c>
      <c r="I31" s="12">
        <v>0</v>
      </c>
    </row>
    <row r="32" spans="2:9" ht="15" customHeight="1" x14ac:dyDescent="0.2">
      <c r="B32" t="s">
        <v>66</v>
      </c>
      <c r="C32" s="12">
        <v>23</v>
      </c>
      <c r="D32" s="8">
        <v>3.2</v>
      </c>
      <c r="E32" s="12">
        <v>20</v>
      </c>
      <c r="F32" s="8">
        <v>5.19</v>
      </c>
      <c r="G32" s="12">
        <v>3</v>
      </c>
      <c r="H32" s="8">
        <v>0.93</v>
      </c>
      <c r="I32" s="12">
        <v>0</v>
      </c>
    </row>
    <row r="33" spans="2:9" ht="15" customHeight="1" x14ac:dyDescent="0.2">
      <c r="B33" t="s">
        <v>60</v>
      </c>
      <c r="C33" s="12">
        <v>22</v>
      </c>
      <c r="D33" s="8">
        <v>3.06</v>
      </c>
      <c r="E33" s="12">
        <v>9</v>
      </c>
      <c r="F33" s="8">
        <v>2.34</v>
      </c>
      <c r="G33" s="12">
        <v>12</v>
      </c>
      <c r="H33" s="8">
        <v>3.7</v>
      </c>
      <c r="I33" s="12">
        <v>0</v>
      </c>
    </row>
    <row r="34" spans="2:9" ht="15" customHeight="1" x14ac:dyDescent="0.2">
      <c r="B34" t="s">
        <v>51</v>
      </c>
      <c r="C34" s="12">
        <v>19</v>
      </c>
      <c r="D34" s="8">
        <v>2.64</v>
      </c>
      <c r="E34" s="12">
        <v>9</v>
      </c>
      <c r="F34" s="8">
        <v>2.34</v>
      </c>
      <c r="G34" s="12">
        <v>10</v>
      </c>
      <c r="H34" s="8">
        <v>3.09</v>
      </c>
      <c r="I34" s="12">
        <v>0</v>
      </c>
    </row>
    <row r="35" spans="2:9" ht="15" customHeight="1" x14ac:dyDescent="0.2">
      <c r="B35" t="s">
        <v>55</v>
      </c>
      <c r="C35" s="12">
        <v>18</v>
      </c>
      <c r="D35" s="8">
        <v>2.5</v>
      </c>
      <c r="E35" s="12">
        <v>9</v>
      </c>
      <c r="F35" s="8">
        <v>2.34</v>
      </c>
      <c r="G35" s="12">
        <v>9</v>
      </c>
      <c r="H35" s="8">
        <v>2.78</v>
      </c>
      <c r="I35" s="12">
        <v>0</v>
      </c>
    </row>
    <row r="36" spans="2:9" ht="15" customHeight="1" x14ac:dyDescent="0.2">
      <c r="B36" t="s">
        <v>68</v>
      </c>
      <c r="C36" s="12">
        <v>18</v>
      </c>
      <c r="D36" s="8">
        <v>2.5</v>
      </c>
      <c r="E36" s="12">
        <v>12</v>
      </c>
      <c r="F36" s="8">
        <v>3.12</v>
      </c>
      <c r="G36" s="12">
        <v>6</v>
      </c>
      <c r="H36" s="8">
        <v>1.85</v>
      </c>
      <c r="I36" s="12">
        <v>0</v>
      </c>
    </row>
    <row r="37" spans="2:9" ht="15" customHeight="1" x14ac:dyDescent="0.2">
      <c r="B37" t="s">
        <v>70</v>
      </c>
      <c r="C37" s="12">
        <v>16</v>
      </c>
      <c r="D37" s="8">
        <v>2.23</v>
      </c>
      <c r="E37" s="12">
        <v>6</v>
      </c>
      <c r="F37" s="8">
        <v>1.56</v>
      </c>
      <c r="G37" s="12">
        <v>10</v>
      </c>
      <c r="H37" s="8">
        <v>3.09</v>
      </c>
      <c r="I37" s="12">
        <v>0</v>
      </c>
    </row>
    <row r="38" spans="2:9" ht="15" customHeight="1" x14ac:dyDescent="0.2">
      <c r="B38" t="s">
        <v>79</v>
      </c>
      <c r="C38" s="12">
        <v>15</v>
      </c>
      <c r="D38" s="8">
        <v>2.09</v>
      </c>
      <c r="E38" s="12">
        <v>11</v>
      </c>
      <c r="F38" s="8">
        <v>2.86</v>
      </c>
      <c r="G38" s="12">
        <v>4</v>
      </c>
      <c r="H38" s="8">
        <v>1.23</v>
      </c>
      <c r="I38" s="12">
        <v>0</v>
      </c>
    </row>
    <row r="39" spans="2:9" ht="15" customHeight="1" x14ac:dyDescent="0.2">
      <c r="B39" t="s">
        <v>61</v>
      </c>
      <c r="C39" s="12">
        <v>12</v>
      </c>
      <c r="D39" s="8">
        <v>1.67</v>
      </c>
      <c r="E39" s="12">
        <v>8</v>
      </c>
      <c r="F39" s="8">
        <v>2.08</v>
      </c>
      <c r="G39" s="12">
        <v>4</v>
      </c>
      <c r="H39" s="8">
        <v>1.23</v>
      </c>
      <c r="I39" s="12">
        <v>0</v>
      </c>
    </row>
    <row r="40" spans="2:9" ht="15" customHeight="1" x14ac:dyDescent="0.2">
      <c r="B40" t="s">
        <v>53</v>
      </c>
      <c r="C40" s="12">
        <v>11</v>
      </c>
      <c r="D40" s="8">
        <v>1.53</v>
      </c>
      <c r="E40" s="12">
        <v>2</v>
      </c>
      <c r="F40" s="8">
        <v>0.52</v>
      </c>
      <c r="G40" s="12">
        <v>9</v>
      </c>
      <c r="H40" s="8">
        <v>2.78</v>
      </c>
      <c r="I40" s="12">
        <v>0</v>
      </c>
    </row>
    <row r="41" spans="2:9" ht="15" customHeight="1" x14ac:dyDescent="0.2">
      <c r="B41" t="s">
        <v>62</v>
      </c>
      <c r="C41" s="12">
        <v>11</v>
      </c>
      <c r="D41" s="8">
        <v>1.53</v>
      </c>
      <c r="E41" s="12">
        <v>3</v>
      </c>
      <c r="F41" s="8">
        <v>0.78</v>
      </c>
      <c r="G41" s="12">
        <v>7</v>
      </c>
      <c r="H41" s="8">
        <v>2.16</v>
      </c>
      <c r="I41" s="12">
        <v>0</v>
      </c>
    </row>
    <row r="42" spans="2:9" ht="15" customHeight="1" x14ac:dyDescent="0.2">
      <c r="B42" t="s">
        <v>69</v>
      </c>
      <c r="C42" s="12">
        <v>10</v>
      </c>
      <c r="D42" s="8">
        <v>1.39</v>
      </c>
      <c r="E42" s="12">
        <v>3</v>
      </c>
      <c r="F42" s="8">
        <v>0.78</v>
      </c>
      <c r="G42" s="12">
        <v>7</v>
      </c>
      <c r="H42" s="8">
        <v>2.16</v>
      </c>
      <c r="I42" s="12">
        <v>0</v>
      </c>
    </row>
    <row r="43" spans="2:9" ht="15" customHeight="1" x14ac:dyDescent="0.2">
      <c r="B43" t="s">
        <v>59</v>
      </c>
      <c r="C43" s="12">
        <v>10</v>
      </c>
      <c r="D43" s="8">
        <v>1.39</v>
      </c>
      <c r="E43" s="12">
        <v>0</v>
      </c>
      <c r="F43" s="8">
        <v>0</v>
      </c>
      <c r="G43" s="12">
        <v>10</v>
      </c>
      <c r="H43" s="8">
        <v>3.09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38</v>
      </c>
      <c r="D47" s="8">
        <v>5.29</v>
      </c>
      <c r="E47" s="12">
        <v>36</v>
      </c>
      <c r="F47" s="8">
        <v>9.35</v>
      </c>
      <c r="G47" s="12">
        <v>2</v>
      </c>
      <c r="H47" s="8">
        <v>0.62</v>
      </c>
      <c r="I47" s="12">
        <v>0</v>
      </c>
    </row>
    <row r="48" spans="2:9" ht="15" customHeight="1" x14ac:dyDescent="0.2">
      <c r="B48" t="s">
        <v>110</v>
      </c>
      <c r="C48" s="12">
        <v>29</v>
      </c>
      <c r="D48" s="8">
        <v>4.03</v>
      </c>
      <c r="E48" s="12">
        <v>26</v>
      </c>
      <c r="F48" s="8">
        <v>6.75</v>
      </c>
      <c r="G48" s="12">
        <v>3</v>
      </c>
      <c r="H48" s="8">
        <v>0.93</v>
      </c>
      <c r="I48" s="12">
        <v>0</v>
      </c>
    </row>
    <row r="49" spans="2:9" ht="15" customHeight="1" x14ac:dyDescent="0.2">
      <c r="B49" t="s">
        <v>108</v>
      </c>
      <c r="C49" s="12">
        <v>22</v>
      </c>
      <c r="D49" s="8">
        <v>3.06</v>
      </c>
      <c r="E49" s="12">
        <v>16</v>
      </c>
      <c r="F49" s="8">
        <v>4.16</v>
      </c>
      <c r="G49" s="12">
        <v>6</v>
      </c>
      <c r="H49" s="8">
        <v>1.85</v>
      </c>
      <c r="I49" s="12">
        <v>0</v>
      </c>
    </row>
    <row r="50" spans="2:9" ht="15" customHeight="1" x14ac:dyDescent="0.2">
      <c r="B50" t="s">
        <v>95</v>
      </c>
      <c r="C50" s="12">
        <v>19</v>
      </c>
      <c r="D50" s="8">
        <v>2.64</v>
      </c>
      <c r="E50" s="12">
        <v>1</v>
      </c>
      <c r="F50" s="8">
        <v>0.26</v>
      </c>
      <c r="G50" s="12">
        <v>18</v>
      </c>
      <c r="H50" s="8">
        <v>5.56</v>
      </c>
      <c r="I50" s="12">
        <v>0</v>
      </c>
    </row>
    <row r="51" spans="2:9" ht="15" customHeight="1" x14ac:dyDescent="0.2">
      <c r="B51" t="s">
        <v>104</v>
      </c>
      <c r="C51" s="12">
        <v>18</v>
      </c>
      <c r="D51" s="8">
        <v>2.5</v>
      </c>
      <c r="E51" s="12">
        <v>10</v>
      </c>
      <c r="F51" s="8">
        <v>2.6</v>
      </c>
      <c r="G51" s="12">
        <v>8</v>
      </c>
      <c r="H51" s="8">
        <v>2.4700000000000002</v>
      </c>
      <c r="I51" s="12">
        <v>0</v>
      </c>
    </row>
    <row r="52" spans="2:9" ht="15" customHeight="1" x14ac:dyDescent="0.2">
      <c r="B52" t="s">
        <v>113</v>
      </c>
      <c r="C52" s="12">
        <v>18</v>
      </c>
      <c r="D52" s="8">
        <v>2.5</v>
      </c>
      <c r="E52" s="12">
        <v>15</v>
      </c>
      <c r="F52" s="8">
        <v>3.9</v>
      </c>
      <c r="G52" s="12">
        <v>3</v>
      </c>
      <c r="H52" s="8">
        <v>0.93</v>
      </c>
      <c r="I52" s="12">
        <v>0</v>
      </c>
    </row>
    <row r="53" spans="2:9" ht="15" customHeight="1" x14ac:dyDescent="0.2">
      <c r="B53" t="s">
        <v>114</v>
      </c>
      <c r="C53" s="12">
        <v>17</v>
      </c>
      <c r="D53" s="8">
        <v>2.36</v>
      </c>
      <c r="E53" s="12">
        <v>12</v>
      </c>
      <c r="F53" s="8">
        <v>3.12</v>
      </c>
      <c r="G53" s="12">
        <v>5</v>
      </c>
      <c r="H53" s="8">
        <v>1.54</v>
      </c>
      <c r="I53" s="12">
        <v>0</v>
      </c>
    </row>
    <row r="54" spans="2:9" ht="15" customHeight="1" x14ac:dyDescent="0.2">
      <c r="B54" t="s">
        <v>112</v>
      </c>
      <c r="C54" s="12">
        <v>15</v>
      </c>
      <c r="D54" s="8">
        <v>2.09</v>
      </c>
      <c r="E54" s="12">
        <v>11</v>
      </c>
      <c r="F54" s="8">
        <v>2.86</v>
      </c>
      <c r="G54" s="12">
        <v>4</v>
      </c>
      <c r="H54" s="8">
        <v>1.23</v>
      </c>
      <c r="I54" s="12">
        <v>0</v>
      </c>
    </row>
    <row r="55" spans="2:9" ht="15" customHeight="1" x14ac:dyDescent="0.2">
      <c r="B55" t="s">
        <v>101</v>
      </c>
      <c r="C55" s="12">
        <v>14</v>
      </c>
      <c r="D55" s="8">
        <v>1.95</v>
      </c>
      <c r="E55" s="12">
        <v>8</v>
      </c>
      <c r="F55" s="8">
        <v>2.08</v>
      </c>
      <c r="G55" s="12">
        <v>6</v>
      </c>
      <c r="H55" s="8">
        <v>1.85</v>
      </c>
      <c r="I55" s="12">
        <v>0</v>
      </c>
    </row>
    <row r="56" spans="2:9" ht="15" customHeight="1" x14ac:dyDescent="0.2">
      <c r="B56" t="s">
        <v>106</v>
      </c>
      <c r="C56" s="12">
        <v>14</v>
      </c>
      <c r="D56" s="8">
        <v>1.95</v>
      </c>
      <c r="E56" s="12">
        <v>9</v>
      </c>
      <c r="F56" s="8">
        <v>2.34</v>
      </c>
      <c r="G56" s="12">
        <v>4</v>
      </c>
      <c r="H56" s="8">
        <v>1.23</v>
      </c>
      <c r="I56" s="12">
        <v>0</v>
      </c>
    </row>
    <row r="57" spans="2:9" ht="15" customHeight="1" x14ac:dyDescent="0.2">
      <c r="B57" t="s">
        <v>97</v>
      </c>
      <c r="C57" s="12">
        <v>13</v>
      </c>
      <c r="D57" s="8">
        <v>1.81</v>
      </c>
      <c r="E57" s="12">
        <v>11</v>
      </c>
      <c r="F57" s="8">
        <v>2.86</v>
      </c>
      <c r="G57" s="12">
        <v>2</v>
      </c>
      <c r="H57" s="8">
        <v>0.62</v>
      </c>
      <c r="I57" s="12">
        <v>0</v>
      </c>
    </row>
    <row r="58" spans="2:9" ht="15" customHeight="1" x14ac:dyDescent="0.2">
      <c r="B58" t="s">
        <v>100</v>
      </c>
      <c r="C58" s="12">
        <v>13</v>
      </c>
      <c r="D58" s="8">
        <v>1.81</v>
      </c>
      <c r="E58" s="12">
        <v>10</v>
      </c>
      <c r="F58" s="8">
        <v>2.6</v>
      </c>
      <c r="G58" s="12">
        <v>3</v>
      </c>
      <c r="H58" s="8">
        <v>0.93</v>
      </c>
      <c r="I58" s="12">
        <v>0</v>
      </c>
    </row>
    <row r="59" spans="2:9" ht="15" customHeight="1" x14ac:dyDescent="0.2">
      <c r="B59" t="s">
        <v>102</v>
      </c>
      <c r="C59" s="12">
        <v>13</v>
      </c>
      <c r="D59" s="8">
        <v>1.81</v>
      </c>
      <c r="E59" s="12">
        <v>7</v>
      </c>
      <c r="F59" s="8">
        <v>1.82</v>
      </c>
      <c r="G59" s="12">
        <v>6</v>
      </c>
      <c r="H59" s="8">
        <v>1.85</v>
      </c>
      <c r="I59" s="12">
        <v>0</v>
      </c>
    </row>
    <row r="60" spans="2:9" ht="15" customHeight="1" x14ac:dyDescent="0.2">
      <c r="B60" t="s">
        <v>133</v>
      </c>
      <c r="C60" s="12">
        <v>13</v>
      </c>
      <c r="D60" s="8">
        <v>1.81</v>
      </c>
      <c r="E60" s="12">
        <v>11</v>
      </c>
      <c r="F60" s="8">
        <v>2.86</v>
      </c>
      <c r="G60" s="12">
        <v>2</v>
      </c>
      <c r="H60" s="8">
        <v>0.62</v>
      </c>
      <c r="I60" s="12">
        <v>0</v>
      </c>
    </row>
    <row r="61" spans="2:9" ht="15" customHeight="1" x14ac:dyDescent="0.2">
      <c r="B61" t="s">
        <v>135</v>
      </c>
      <c r="C61" s="12">
        <v>12</v>
      </c>
      <c r="D61" s="8">
        <v>1.67</v>
      </c>
      <c r="E61" s="12">
        <v>7</v>
      </c>
      <c r="F61" s="8">
        <v>1.82</v>
      </c>
      <c r="G61" s="12">
        <v>5</v>
      </c>
      <c r="H61" s="8">
        <v>1.54</v>
      </c>
      <c r="I61" s="12">
        <v>0</v>
      </c>
    </row>
    <row r="62" spans="2:9" ht="15" customHeight="1" x14ac:dyDescent="0.2">
      <c r="B62" t="s">
        <v>98</v>
      </c>
      <c r="C62" s="12">
        <v>11</v>
      </c>
      <c r="D62" s="8">
        <v>1.53</v>
      </c>
      <c r="E62" s="12">
        <v>4</v>
      </c>
      <c r="F62" s="8">
        <v>1.04</v>
      </c>
      <c r="G62" s="12">
        <v>7</v>
      </c>
      <c r="H62" s="8">
        <v>2.16</v>
      </c>
      <c r="I62" s="12">
        <v>0</v>
      </c>
    </row>
    <row r="63" spans="2:9" ht="15" customHeight="1" x14ac:dyDescent="0.2">
      <c r="B63" t="s">
        <v>103</v>
      </c>
      <c r="C63" s="12">
        <v>11</v>
      </c>
      <c r="D63" s="8">
        <v>1.53</v>
      </c>
      <c r="E63" s="12">
        <v>5</v>
      </c>
      <c r="F63" s="8">
        <v>1.3</v>
      </c>
      <c r="G63" s="12">
        <v>6</v>
      </c>
      <c r="H63" s="8">
        <v>1.85</v>
      </c>
      <c r="I63" s="12">
        <v>0</v>
      </c>
    </row>
    <row r="64" spans="2:9" ht="15" customHeight="1" x14ac:dyDescent="0.2">
      <c r="B64" t="s">
        <v>129</v>
      </c>
      <c r="C64" s="12">
        <v>11</v>
      </c>
      <c r="D64" s="8">
        <v>1.53</v>
      </c>
      <c r="E64" s="12">
        <v>10</v>
      </c>
      <c r="F64" s="8">
        <v>2.6</v>
      </c>
      <c r="G64" s="12">
        <v>1</v>
      </c>
      <c r="H64" s="8">
        <v>0.31</v>
      </c>
      <c r="I64" s="12">
        <v>0</v>
      </c>
    </row>
    <row r="65" spans="2:9" ht="15" customHeight="1" x14ac:dyDescent="0.2">
      <c r="B65" t="s">
        <v>117</v>
      </c>
      <c r="C65" s="12">
        <v>11</v>
      </c>
      <c r="D65" s="8">
        <v>1.53</v>
      </c>
      <c r="E65" s="12">
        <v>9</v>
      </c>
      <c r="F65" s="8">
        <v>2.34</v>
      </c>
      <c r="G65" s="12">
        <v>2</v>
      </c>
      <c r="H65" s="8">
        <v>0.62</v>
      </c>
      <c r="I65" s="12">
        <v>0</v>
      </c>
    </row>
    <row r="66" spans="2:9" ht="15" customHeight="1" x14ac:dyDescent="0.2">
      <c r="B66" t="s">
        <v>96</v>
      </c>
      <c r="C66" s="12">
        <v>10</v>
      </c>
      <c r="D66" s="8">
        <v>1.39</v>
      </c>
      <c r="E66" s="12">
        <v>1</v>
      </c>
      <c r="F66" s="8">
        <v>0.26</v>
      </c>
      <c r="G66" s="12">
        <v>9</v>
      </c>
      <c r="H66" s="8">
        <v>2.78</v>
      </c>
      <c r="I66" s="12">
        <v>0</v>
      </c>
    </row>
    <row r="67" spans="2:9" ht="15" customHeight="1" x14ac:dyDescent="0.2">
      <c r="B67" t="s">
        <v>124</v>
      </c>
      <c r="C67" s="12">
        <v>10</v>
      </c>
      <c r="D67" s="8">
        <v>1.39</v>
      </c>
      <c r="E67" s="12">
        <v>0</v>
      </c>
      <c r="F67" s="8">
        <v>0</v>
      </c>
      <c r="G67" s="12">
        <v>10</v>
      </c>
      <c r="H67" s="8">
        <v>3.09</v>
      </c>
      <c r="I67" s="12">
        <v>0</v>
      </c>
    </row>
    <row r="68" spans="2:9" ht="15" customHeight="1" x14ac:dyDescent="0.2">
      <c r="B68" t="s">
        <v>109</v>
      </c>
      <c r="C68" s="12">
        <v>10</v>
      </c>
      <c r="D68" s="8">
        <v>1.39</v>
      </c>
      <c r="E68" s="12">
        <v>10</v>
      </c>
      <c r="F68" s="8">
        <v>2.6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765C-9497-4720-8745-5A474AAB4D4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180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2">
      <c r="B6" t="s">
        <v>27</v>
      </c>
      <c r="C6" s="12">
        <v>437</v>
      </c>
      <c r="D6" s="8">
        <v>14.88</v>
      </c>
      <c r="E6" s="12">
        <v>173</v>
      </c>
      <c r="F6" s="8">
        <v>11.26</v>
      </c>
      <c r="G6" s="12">
        <v>263</v>
      </c>
      <c r="H6" s="8">
        <v>19.28</v>
      </c>
      <c r="I6" s="12">
        <v>1</v>
      </c>
    </row>
    <row r="7" spans="2:9" ht="15" customHeight="1" x14ac:dyDescent="0.2">
      <c r="B7" t="s">
        <v>28</v>
      </c>
      <c r="C7" s="12">
        <v>168</v>
      </c>
      <c r="D7" s="8">
        <v>5.72</v>
      </c>
      <c r="E7" s="12">
        <v>40</v>
      </c>
      <c r="F7" s="8">
        <v>2.6</v>
      </c>
      <c r="G7" s="12">
        <v>127</v>
      </c>
      <c r="H7" s="8">
        <v>9.31</v>
      </c>
      <c r="I7" s="12">
        <v>0</v>
      </c>
    </row>
    <row r="8" spans="2:9" ht="15" customHeight="1" x14ac:dyDescent="0.2">
      <c r="B8" t="s">
        <v>29</v>
      </c>
      <c r="C8" s="12">
        <v>7</v>
      </c>
      <c r="D8" s="8">
        <v>0.24</v>
      </c>
      <c r="E8" s="12">
        <v>0</v>
      </c>
      <c r="F8" s="8">
        <v>0</v>
      </c>
      <c r="G8" s="12">
        <v>7</v>
      </c>
      <c r="H8" s="8">
        <v>0.51</v>
      </c>
      <c r="I8" s="12">
        <v>0</v>
      </c>
    </row>
    <row r="9" spans="2:9" ht="15" customHeight="1" x14ac:dyDescent="0.2">
      <c r="B9" t="s">
        <v>30</v>
      </c>
      <c r="C9" s="12">
        <v>18</v>
      </c>
      <c r="D9" s="8">
        <v>0.61</v>
      </c>
      <c r="E9" s="12">
        <v>2</v>
      </c>
      <c r="F9" s="8">
        <v>0.13</v>
      </c>
      <c r="G9" s="12">
        <v>16</v>
      </c>
      <c r="H9" s="8">
        <v>1.17</v>
      </c>
      <c r="I9" s="12">
        <v>0</v>
      </c>
    </row>
    <row r="10" spans="2:9" ht="15" customHeight="1" x14ac:dyDescent="0.2">
      <c r="B10" t="s">
        <v>31</v>
      </c>
      <c r="C10" s="12">
        <v>18</v>
      </c>
      <c r="D10" s="8">
        <v>0.61</v>
      </c>
      <c r="E10" s="12">
        <v>3</v>
      </c>
      <c r="F10" s="8">
        <v>0.2</v>
      </c>
      <c r="G10" s="12">
        <v>14</v>
      </c>
      <c r="H10" s="8">
        <v>1.03</v>
      </c>
      <c r="I10" s="12">
        <v>1</v>
      </c>
    </row>
    <row r="11" spans="2:9" ht="15" customHeight="1" x14ac:dyDescent="0.2">
      <c r="B11" t="s">
        <v>32</v>
      </c>
      <c r="C11" s="12">
        <v>712</v>
      </c>
      <c r="D11" s="8">
        <v>24.25</v>
      </c>
      <c r="E11" s="12">
        <v>326</v>
      </c>
      <c r="F11" s="8">
        <v>21.21</v>
      </c>
      <c r="G11" s="12">
        <v>386</v>
      </c>
      <c r="H11" s="8">
        <v>28.3</v>
      </c>
      <c r="I11" s="12">
        <v>0</v>
      </c>
    </row>
    <row r="12" spans="2:9" ht="15" customHeight="1" x14ac:dyDescent="0.2">
      <c r="B12" t="s">
        <v>33</v>
      </c>
      <c r="C12" s="12">
        <v>21</v>
      </c>
      <c r="D12" s="8">
        <v>0.72</v>
      </c>
      <c r="E12" s="12">
        <v>0</v>
      </c>
      <c r="F12" s="8">
        <v>0</v>
      </c>
      <c r="G12" s="12">
        <v>21</v>
      </c>
      <c r="H12" s="8">
        <v>1.54</v>
      </c>
      <c r="I12" s="12">
        <v>0</v>
      </c>
    </row>
    <row r="13" spans="2:9" ht="15" customHeight="1" x14ac:dyDescent="0.2">
      <c r="B13" t="s">
        <v>34</v>
      </c>
      <c r="C13" s="12">
        <v>193</v>
      </c>
      <c r="D13" s="8">
        <v>6.57</v>
      </c>
      <c r="E13" s="12">
        <v>64</v>
      </c>
      <c r="F13" s="8">
        <v>4.16</v>
      </c>
      <c r="G13" s="12">
        <v>129</v>
      </c>
      <c r="H13" s="8">
        <v>9.4600000000000009</v>
      </c>
      <c r="I13" s="12">
        <v>0</v>
      </c>
    </row>
    <row r="14" spans="2:9" ht="15" customHeight="1" x14ac:dyDescent="0.2">
      <c r="B14" t="s">
        <v>35</v>
      </c>
      <c r="C14" s="12">
        <v>131</v>
      </c>
      <c r="D14" s="8">
        <v>4.46</v>
      </c>
      <c r="E14" s="12">
        <v>61</v>
      </c>
      <c r="F14" s="8">
        <v>3.97</v>
      </c>
      <c r="G14" s="12">
        <v>70</v>
      </c>
      <c r="H14" s="8">
        <v>5.13</v>
      </c>
      <c r="I14" s="12">
        <v>0</v>
      </c>
    </row>
    <row r="15" spans="2:9" ht="15" customHeight="1" x14ac:dyDescent="0.2">
      <c r="B15" t="s">
        <v>36</v>
      </c>
      <c r="C15" s="12">
        <v>430</v>
      </c>
      <c r="D15" s="8">
        <v>14.65</v>
      </c>
      <c r="E15" s="12">
        <v>328</v>
      </c>
      <c r="F15" s="8">
        <v>21.34</v>
      </c>
      <c r="G15" s="12">
        <v>99</v>
      </c>
      <c r="H15" s="8">
        <v>7.26</v>
      </c>
      <c r="I15" s="12">
        <v>0</v>
      </c>
    </row>
    <row r="16" spans="2:9" ht="15" customHeight="1" x14ac:dyDescent="0.2">
      <c r="B16" t="s">
        <v>37</v>
      </c>
      <c r="C16" s="12">
        <v>425</v>
      </c>
      <c r="D16" s="8">
        <v>14.48</v>
      </c>
      <c r="E16" s="12">
        <v>346</v>
      </c>
      <c r="F16" s="8">
        <v>22.51</v>
      </c>
      <c r="G16" s="12">
        <v>79</v>
      </c>
      <c r="H16" s="8">
        <v>5.79</v>
      </c>
      <c r="I16" s="12">
        <v>0</v>
      </c>
    </row>
    <row r="17" spans="2:9" ht="15" customHeight="1" x14ac:dyDescent="0.2">
      <c r="B17" t="s">
        <v>38</v>
      </c>
      <c r="C17" s="12">
        <v>116</v>
      </c>
      <c r="D17" s="8">
        <v>3.95</v>
      </c>
      <c r="E17" s="12">
        <v>68</v>
      </c>
      <c r="F17" s="8">
        <v>4.42</v>
      </c>
      <c r="G17" s="12">
        <v>26</v>
      </c>
      <c r="H17" s="8">
        <v>1.91</v>
      </c>
      <c r="I17" s="12">
        <v>1</v>
      </c>
    </row>
    <row r="18" spans="2:9" ht="15" customHeight="1" x14ac:dyDescent="0.2">
      <c r="B18" t="s">
        <v>39</v>
      </c>
      <c r="C18" s="12">
        <v>141</v>
      </c>
      <c r="D18" s="8">
        <v>4.8</v>
      </c>
      <c r="E18" s="12">
        <v>85</v>
      </c>
      <c r="F18" s="8">
        <v>5.53</v>
      </c>
      <c r="G18" s="12">
        <v>53</v>
      </c>
      <c r="H18" s="8">
        <v>3.89</v>
      </c>
      <c r="I18" s="12">
        <v>1</v>
      </c>
    </row>
    <row r="19" spans="2:9" ht="15" customHeight="1" x14ac:dyDescent="0.2">
      <c r="B19" t="s">
        <v>40</v>
      </c>
      <c r="C19" s="12">
        <v>118</v>
      </c>
      <c r="D19" s="8">
        <v>4.0199999999999996</v>
      </c>
      <c r="E19" s="12">
        <v>41</v>
      </c>
      <c r="F19" s="8">
        <v>2.67</v>
      </c>
      <c r="G19" s="12">
        <v>73</v>
      </c>
      <c r="H19" s="8">
        <v>5.35</v>
      </c>
      <c r="I19" s="12">
        <v>1</v>
      </c>
    </row>
    <row r="20" spans="2:9" ht="15" customHeight="1" x14ac:dyDescent="0.2">
      <c r="B20" s="9" t="s">
        <v>166</v>
      </c>
      <c r="C20" s="12">
        <f>SUM(LTBL_09213[総数／事業所数])</f>
        <v>2936</v>
      </c>
      <c r="E20" s="12">
        <f>SUBTOTAL(109,LTBL_09213[個人／事業所数])</f>
        <v>1537</v>
      </c>
      <c r="G20" s="12">
        <f>SUBTOTAL(109,LTBL_09213[法人／事業所数])</f>
        <v>1364</v>
      </c>
      <c r="I20" s="12">
        <f>SUBTOTAL(109,LTBL_09213[法人以外の団体／事業所数])</f>
        <v>5</v>
      </c>
    </row>
    <row r="21" spans="2:9" ht="15" customHeight="1" x14ac:dyDescent="0.2">
      <c r="E21" s="11">
        <f>LTBL_09213[[#Totals],[個人／事業所数]]/LTBL_09213[[#Totals],[総数／事業所数]]</f>
        <v>0.52350136239782019</v>
      </c>
      <c r="G21" s="11">
        <f>LTBL_09213[[#Totals],[法人／事業所数]]/LTBL_09213[[#Totals],[総数／事業所数]]</f>
        <v>0.4645776566757493</v>
      </c>
      <c r="I21" s="11">
        <f>LTBL_09213[[#Totals],[法人以外の団体／事業所数]]/LTBL_09213[[#Totals],[総数／事業所数]]</f>
        <v>1.7029972752043597E-3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365</v>
      </c>
      <c r="D24" s="8">
        <v>12.43</v>
      </c>
      <c r="E24" s="12">
        <v>310</v>
      </c>
      <c r="F24" s="8">
        <v>20.170000000000002</v>
      </c>
      <c r="G24" s="12">
        <v>55</v>
      </c>
      <c r="H24" s="8">
        <v>4.03</v>
      </c>
      <c r="I24" s="12">
        <v>0</v>
      </c>
    </row>
    <row r="25" spans="2:9" ht="15" customHeight="1" x14ac:dyDescent="0.2">
      <c r="B25" t="s">
        <v>64</v>
      </c>
      <c r="C25" s="12">
        <v>357</v>
      </c>
      <c r="D25" s="8">
        <v>12.16</v>
      </c>
      <c r="E25" s="12">
        <v>318</v>
      </c>
      <c r="F25" s="8">
        <v>20.69</v>
      </c>
      <c r="G25" s="12">
        <v>39</v>
      </c>
      <c r="H25" s="8">
        <v>2.86</v>
      </c>
      <c r="I25" s="12">
        <v>0</v>
      </c>
    </row>
    <row r="26" spans="2:9" ht="15" customHeight="1" x14ac:dyDescent="0.2">
      <c r="B26" t="s">
        <v>49</v>
      </c>
      <c r="C26" s="12">
        <v>202</v>
      </c>
      <c r="D26" s="8">
        <v>6.88</v>
      </c>
      <c r="E26" s="12">
        <v>66</v>
      </c>
      <c r="F26" s="8">
        <v>4.29</v>
      </c>
      <c r="G26" s="12">
        <v>136</v>
      </c>
      <c r="H26" s="8">
        <v>9.9700000000000006</v>
      </c>
      <c r="I26" s="12">
        <v>0</v>
      </c>
    </row>
    <row r="27" spans="2:9" ht="15" customHeight="1" x14ac:dyDescent="0.2">
      <c r="B27" t="s">
        <v>58</v>
      </c>
      <c r="C27" s="12">
        <v>199</v>
      </c>
      <c r="D27" s="8">
        <v>6.78</v>
      </c>
      <c r="E27" s="12">
        <v>84</v>
      </c>
      <c r="F27" s="8">
        <v>5.47</v>
      </c>
      <c r="G27" s="12">
        <v>115</v>
      </c>
      <c r="H27" s="8">
        <v>8.43</v>
      </c>
      <c r="I27" s="12">
        <v>0</v>
      </c>
    </row>
    <row r="28" spans="2:9" ht="15" customHeight="1" x14ac:dyDescent="0.2">
      <c r="B28" t="s">
        <v>60</v>
      </c>
      <c r="C28" s="12">
        <v>139</v>
      </c>
      <c r="D28" s="8">
        <v>4.7300000000000004</v>
      </c>
      <c r="E28" s="12">
        <v>61</v>
      </c>
      <c r="F28" s="8">
        <v>3.97</v>
      </c>
      <c r="G28" s="12">
        <v>78</v>
      </c>
      <c r="H28" s="8">
        <v>5.72</v>
      </c>
      <c r="I28" s="12">
        <v>0</v>
      </c>
    </row>
    <row r="29" spans="2:9" ht="15" customHeight="1" x14ac:dyDescent="0.2">
      <c r="B29" t="s">
        <v>50</v>
      </c>
      <c r="C29" s="12">
        <v>136</v>
      </c>
      <c r="D29" s="8">
        <v>4.63</v>
      </c>
      <c r="E29" s="12">
        <v>76</v>
      </c>
      <c r="F29" s="8">
        <v>4.9400000000000004</v>
      </c>
      <c r="G29" s="12">
        <v>60</v>
      </c>
      <c r="H29" s="8">
        <v>4.4000000000000004</v>
      </c>
      <c r="I29" s="12">
        <v>0</v>
      </c>
    </row>
    <row r="30" spans="2:9" ht="15" customHeight="1" x14ac:dyDescent="0.2">
      <c r="B30" t="s">
        <v>56</v>
      </c>
      <c r="C30" s="12">
        <v>124</v>
      </c>
      <c r="D30" s="8">
        <v>4.22</v>
      </c>
      <c r="E30" s="12">
        <v>81</v>
      </c>
      <c r="F30" s="8">
        <v>5.27</v>
      </c>
      <c r="G30" s="12">
        <v>43</v>
      </c>
      <c r="H30" s="8">
        <v>3.15</v>
      </c>
      <c r="I30" s="12">
        <v>0</v>
      </c>
    </row>
    <row r="31" spans="2:9" ht="15" customHeight="1" x14ac:dyDescent="0.2">
      <c r="B31" t="s">
        <v>65</v>
      </c>
      <c r="C31" s="12">
        <v>116</v>
      </c>
      <c r="D31" s="8">
        <v>3.95</v>
      </c>
      <c r="E31" s="12">
        <v>68</v>
      </c>
      <c r="F31" s="8">
        <v>4.42</v>
      </c>
      <c r="G31" s="12">
        <v>26</v>
      </c>
      <c r="H31" s="8">
        <v>1.91</v>
      </c>
      <c r="I31" s="12">
        <v>1</v>
      </c>
    </row>
    <row r="32" spans="2:9" ht="15" customHeight="1" x14ac:dyDescent="0.2">
      <c r="B32" t="s">
        <v>55</v>
      </c>
      <c r="C32" s="12">
        <v>106</v>
      </c>
      <c r="D32" s="8">
        <v>3.61</v>
      </c>
      <c r="E32" s="12">
        <v>50</v>
      </c>
      <c r="F32" s="8">
        <v>3.25</v>
      </c>
      <c r="G32" s="12">
        <v>56</v>
      </c>
      <c r="H32" s="8">
        <v>4.1100000000000003</v>
      </c>
      <c r="I32" s="12">
        <v>0</v>
      </c>
    </row>
    <row r="33" spans="2:9" ht="15" customHeight="1" x14ac:dyDescent="0.2">
      <c r="B33" t="s">
        <v>57</v>
      </c>
      <c r="C33" s="12">
        <v>101</v>
      </c>
      <c r="D33" s="8">
        <v>3.44</v>
      </c>
      <c r="E33" s="12">
        <v>50</v>
      </c>
      <c r="F33" s="8">
        <v>3.25</v>
      </c>
      <c r="G33" s="12">
        <v>51</v>
      </c>
      <c r="H33" s="8">
        <v>3.74</v>
      </c>
      <c r="I33" s="12">
        <v>0</v>
      </c>
    </row>
    <row r="34" spans="2:9" ht="15" customHeight="1" x14ac:dyDescent="0.2">
      <c r="B34" t="s">
        <v>51</v>
      </c>
      <c r="C34" s="12">
        <v>99</v>
      </c>
      <c r="D34" s="8">
        <v>3.37</v>
      </c>
      <c r="E34" s="12">
        <v>31</v>
      </c>
      <c r="F34" s="8">
        <v>2.02</v>
      </c>
      <c r="G34" s="12">
        <v>67</v>
      </c>
      <c r="H34" s="8">
        <v>4.91</v>
      </c>
      <c r="I34" s="12">
        <v>1</v>
      </c>
    </row>
    <row r="35" spans="2:9" ht="15" customHeight="1" x14ac:dyDescent="0.2">
      <c r="B35" t="s">
        <v>66</v>
      </c>
      <c r="C35" s="12">
        <v>97</v>
      </c>
      <c r="D35" s="8">
        <v>3.3</v>
      </c>
      <c r="E35" s="12">
        <v>85</v>
      </c>
      <c r="F35" s="8">
        <v>5.53</v>
      </c>
      <c r="G35" s="12">
        <v>12</v>
      </c>
      <c r="H35" s="8">
        <v>0.88</v>
      </c>
      <c r="I35" s="12">
        <v>0</v>
      </c>
    </row>
    <row r="36" spans="2:9" ht="15" customHeight="1" x14ac:dyDescent="0.2">
      <c r="B36" t="s">
        <v>62</v>
      </c>
      <c r="C36" s="12">
        <v>65</v>
      </c>
      <c r="D36" s="8">
        <v>2.21</v>
      </c>
      <c r="E36" s="12">
        <v>29</v>
      </c>
      <c r="F36" s="8">
        <v>1.89</v>
      </c>
      <c r="G36" s="12">
        <v>36</v>
      </c>
      <c r="H36" s="8">
        <v>2.64</v>
      </c>
      <c r="I36" s="12">
        <v>0</v>
      </c>
    </row>
    <row r="37" spans="2:9" ht="15" customHeight="1" x14ac:dyDescent="0.2">
      <c r="B37" t="s">
        <v>61</v>
      </c>
      <c r="C37" s="12">
        <v>63</v>
      </c>
      <c r="D37" s="8">
        <v>2.15</v>
      </c>
      <c r="E37" s="12">
        <v>32</v>
      </c>
      <c r="F37" s="8">
        <v>2.08</v>
      </c>
      <c r="G37" s="12">
        <v>31</v>
      </c>
      <c r="H37" s="8">
        <v>2.27</v>
      </c>
      <c r="I37" s="12">
        <v>0</v>
      </c>
    </row>
    <row r="38" spans="2:9" ht="15" customHeight="1" x14ac:dyDescent="0.2">
      <c r="B38" t="s">
        <v>68</v>
      </c>
      <c r="C38" s="12">
        <v>56</v>
      </c>
      <c r="D38" s="8">
        <v>1.91</v>
      </c>
      <c r="E38" s="12">
        <v>34</v>
      </c>
      <c r="F38" s="8">
        <v>2.21</v>
      </c>
      <c r="G38" s="12">
        <v>22</v>
      </c>
      <c r="H38" s="8">
        <v>1.61</v>
      </c>
      <c r="I38" s="12">
        <v>0</v>
      </c>
    </row>
    <row r="39" spans="2:9" ht="15" customHeight="1" x14ac:dyDescent="0.2">
      <c r="B39" t="s">
        <v>79</v>
      </c>
      <c r="C39" s="12">
        <v>54</v>
      </c>
      <c r="D39" s="8">
        <v>1.84</v>
      </c>
      <c r="E39" s="12">
        <v>38</v>
      </c>
      <c r="F39" s="8">
        <v>2.4700000000000002</v>
      </c>
      <c r="G39" s="12">
        <v>16</v>
      </c>
      <c r="H39" s="8">
        <v>1.17</v>
      </c>
      <c r="I39" s="12">
        <v>0</v>
      </c>
    </row>
    <row r="40" spans="2:9" ht="15" customHeight="1" x14ac:dyDescent="0.2">
      <c r="B40" t="s">
        <v>77</v>
      </c>
      <c r="C40" s="12">
        <v>44</v>
      </c>
      <c r="D40" s="8">
        <v>1.5</v>
      </c>
      <c r="E40" s="12">
        <v>11</v>
      </c>
      <c r="F40" s="8">
        <v>0.72</v>
      </c>
      <c r="G40" s="12">
        <v>33</v>
      </c>
      <c r="H40" s="8">
        <v>2.42</v>
      </c>
      <c r="I40" s="12">
        <v>0</v>
      </c>
    </row>
    <row r="41" spans="2:9" ht="15" customHeight="1" x14ac:dyDescent="0.2">
      <c r="B41" t="s">
        <v>67</v>
      </c>
      <c r="C41" s="12">
        <v>44</v>
      </c>
      <c r="D41" s="8">
        <v>1.5</v>
      </c>
      <c r="E41" s="12">
        <v>0</v>
      </c>
      <c r="F41" s="8">
        <v>0</v>
      </c>
      <c r="G41" s="12">
        <v>41</v>
      </c>
      <c r="H41" s="8">
        <v>3.01</v>
      </c>
      <c r="I41" s="12">
        <v>1</v>
      </c>
    </row>
    <row r="42" spans="2:9" ht="15" customHeight="1" x14ac:dyDescent="0.2">
      <c r="B42" t="s">
        <v>59</v>
      </c>
      <c r="C42" s="12">
        <v>42</v>
      </c>
      <c r="D42" s="8">
        <v>1.43</v>
      </c>
      <c r="E42" s="12">
        <v>2</v>
      </c>
      <c r="F42" s="8">
        <v>0.13</v>
      </c>
      <c r="G42" s="12">
        <v>40</v>
      </c>
      <c r="H42" s="8">
        <v>2.93</v>
      </c>
      <c r="I42" s="12">
        <v>0</v>
      </c>
    </row>
    <row r="43" spans="2:9" ht="15" customHeight="1" x14ac:dyDescent="0.2">
      <c r="B43" t="s">
        <v>70</v>
      </c>
      <c r="C43" s="12">
        <v>38</v>
      </c>
      <c r="D43" s="8">
        <v>1.29</v>
      </c>
      <c r="E43" s="12">
        <v>18</v>
      </c>
      <c r="F43" s="8">
        <v>1.17</v>
      </c>
      <c r="G43" s="12">
        <v>20</v>
      </c>
      <c r="H43" s="8">
        <v>1.47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187</v>
      </c>
      <c r="D47" s="8">
        <v>6.37</v>
      </c>
      <c r="E47" s="12">
        <v>171</v>
      </c>
      <c r="F47" s="8">
        <v>11.13</v>
      </c>
      <c r="G47" s="12">
        <v>16</v>
      </c>
      <c r="H47" s="8">
        <v>1.17</v>
      </c>
      <c r="I47" s="12">
        <v>0</v>
      </c>
    </row>
    <row r="48" spans="2:9" ht="15" customHeight="1" x14ac:dyDescent="0.2">
      <c r="B48" t="s">
        <v>108</v>
      </c>
      <c r="C48" s="12">
        <v>122</v>
      </c>
      <c r="D48" s="8">
        <v>4.16</v>
      </c>
      <c r="E48" s="12">
        <v>104</v>
      </c>
      <c r="F48" s="8">
        <v>6.77</v>
      </c>
      <c r="G48" s="12">
        <v>18</v>
      </c>
      <c r="H48" s="8">
        <v>1.32</v>
      </c>
      <c r="I48" s="12">
        <v>0</v>
      </c>
    </row>
    <row r="49" spans="2:9" ht="15" customHeight="1" x14ac:dyDescent="0.2">
      <c r="B49" t="s">
        <v>110</v>
      </c>
      <c r="C49" s="12">
        <v>108</v>
      </c>
      <c r="D49" s="8">
        <v>3.68</v>
      </c>
      <c r="E49" s="12">
        <v>106</v>
      </c>
      <c r="F49" s="8">
        <v>6.9</v>
      </c>
      <c r="G49" s="12">
        <v>2</v>
      </c>
      <c r="H49" s="8">
        <v>0.15</v>
      </c>
      <c r="I49" s="12">
        <v>0</v>
      </c>
    </row>
    <row r="50" spans="2:9" ht="15" customHeight="1" x14ac:dyDescent="0.2">
      <c r="B50" t="s">
        <v>106</v>
      </c>
      <c r="C50" s="12">
        <v>87</v>
      </c>
      <c r="D50" s="8">
        <v>2.96</v>
      </c>
      <c r="E50" s="12">
        <v>49</v>
      </c>
      <c r="F50" s="8">
        <v>3.19</v>
      </c>
      <c r="G50" s="12">
        <v>38</v>
      </c>
      <c r="H50" s="8">
        <v>2.79</v>
      </c>
      <c r="I50" s="12">
        <v>0</v>
      </c>
    </row>
    <row r="51" spans="2:9" ht="15" customHeight="1" x14ac:dyDescent="0.2">
      <c r="B51" t="s">
        <v>109</v>
      </c>
      <c r="C51" s="12">
        <v>82</v>
      </c>
      <c r="D51" s="8">
        <v>2.79</v>
      </c>
      <c r="E51" s="12">
        <v>72</v>
      </c>
      <c r="F51" s="8">
        <v>4.68</v>
      </c>
      <c r="G51" s="12">
        <v>10</v>
      </c>
      <c r="H51" s="8">
        <v>0.73</v>
      </c>
      <c r="I51" s="12">
        <v>0</v>
      </c>
    </row>
    <row r="52" spans="2:9" ht="15" customHeight="1" x14ac:dyDescent="0.2">
      <c r="B52" t="s">
        <v>113</v>
      </c>
      <c r="C52" s="12">
        <v>74</v>
      </c>
      <c r="D52" s="8">
        <v>2.52</v>
      </c>
      <c r="E52" s="12">
        <v>64</v>
      </c>
      <c r="F52" s="8">
        <v>4.16</v>
      </c>
      <c r="G52" s="12">
        <v>10</v>
      </c>
      <c r="H52" s="8">
        <v>0.73</v>
      </c>
      <c r="I52" s="12">
        <v>0</v>
      </c>
    </row>
    <row r="53" spans="2:9" ht="15" customHeight="1" x14ac:dyDescent="0.2">
      <c r="B53" t="s">
        <v>102</v>
      </c>
      <c r="C53" s="12">
        <v>71</v>
      </c>
      <c r="D53" s="8">
        <v>2.42</v>
      </c>
      <c r="E53" s="12">
        <v>34</v>
      </c>
      <c r="F53" s="8">
        <v>2.21</v>
      </c>
      <c r="G53" s="12">
        <v>37</v>
      </c>
      <c r="H53" s="8">
        <v>2.71</v>
      </c>
      <c r="I53" s="12">
        <v>0</v>
      </c>
    </row>
    <row r="54" spans="2:9" ht="15" customHeight="1" x14ac:dyDescent="0.2">
      <c r="B54" t="s">
        <v>97</v>
      </c>
      <c r="C54" s="12">
        <v>65</v>
      </c>
      <c r="D54" s="8">
        <v>2.21</v>
      </c>
      <c r="E54" s="12">
        <v>32</v>
      </c>
      <c r="F54" s="8">
        <v>2.08</v>
      </c>
      <c r="G54" s="12">
        <v>33</v>
      </c>
      <c r="H54" s="8">
        <v>2.42</v>
      </c>
      <c r="I54" s="12">
        <v>0</v>
      </c>
    </row>
    <row r="55" spans="2:9" ht="15" customHeight="1" x14ac:dyDescent="0.2">
      <c r="B55" t="s">
        <v>112</v>
      </c>
      <c r="C55" s="12">
        <v>63</v>
      </c>
      <c r="D55" s="8">
        <v>2.15</v>
      </c>
      <c r="E55" s="12">
        <v>45</v>
      </c>
      <c r="F55" s="8">
        <v>2.93</v>
      </c>
      <c r="G55" s="12">
        <v>17</v>
      </c>
      <c r="H55" s="8">
        <v>1.25</v>
      </c>
      <c r="I55" s="12">
        <v>1</v>
      </c>
    </row>
    <row r="56" spans="2:9" ht="15" customHeight="1" x14ac:dyDescent="0.2">
      <c r="B56" t="s">
        <v>104</v>
      </c>
      <c r="C56" s="12">
        <v>60</v>
      </c>
      <c r="D56" s="8">
        <v>2.04</v>
      </c>
      <c r="E56" s="12">
        <v>38</v>
      </c>
      <c r="F56" s="8">
        <v>2.4700000000000002</v>
      </c>
      <c r="G56" s="12">
        <v>22</v>
      </c>
      <c r="H56" s="8">
        <v>1.61</v>
      </c>
      <c r="I56" s="12">
        <v>0</v>
      </c>
    </row>
    <row r="57" spans="2:9" ht="15" customHeight="1" x14ac:dyDescent="0.2">
      <c r="B57" t="s">
        <v>95</v>
      </c>
      <c r="C57" s="12">
        <v>58</v>
      </c>
      <c r="D57" s="8">
        <v>1.98</v>
      </c>
      <c r="E57" s="12">
        <v>9</v>
      </c>
      <c r="F57" s="8">
        <v>0.59</v>
      </c>
      <c r="G57" s="12">
        <v>49</v>
      </c>
      <c r="H57" s="8">
        <v>3.59</v>
      </c>
      <c r="I57" s="12">
        <v>0</v>
      </c>
    </row>
    <row r="58" spans="2:9" ht="15" customHeight="1" x14ac:dyDescent="0.2">
      <c r="B58" t="s">
        <v>135</v>
      </c>
      <c r="C58" s="12">
        <v>55</v>
      </c>
      <c r="D58" s="8">
        <v>1.87</v>
      </c>
      <c r="E58" s="12">
        <v>26</v>
      </c>
      <c r="F58" s="8">
        <v>1.69</v>
      </c>
      <c r="G58" s="12">
        <v>29</v>
      </c>
      <c r="H58" s="8">
        <v>2.13</v>
      </c>
      <c r="I58" s="12">
        <v>0</v>
      </c>
    </row>
    <row r="59" spans="2:9" ht="15" customHeight="1" x14ac:dyDescent="0.2">
      <c r="B59" t="s">
        <v>114</v>
      </c>
      <c r="C59" s="12">
        <v>55</v>
      </c>
      <c r="D59" s="8">
        <v>1.87</v>
      </c>
      <c r="E59" s="12">
        <v>34</v>
      </c>
      <c r="F59" s="8">
        <v>2.21</v>
      </c>
      <c r="G59" s="12">
        <v>21</v>
      </c>
      <c r="H59" s="8">
        <v>1.54</v>
      </c>
      <c r="I59" s="12">
        <v>0</v>
      </c>
    </row>
    <row r="60" spans="2:9" ht="15" customHeight="1" x14ac:dyDescent="0.2">
      <c r="B60" t="s">
        <v>98</v>
      </c>
      <c r="C60" s="12">
        <v>54</v>
      </c>
      <c r="D60" s="8">
        <v>1.84</v>
      </c>
      <c r="E60" s="12">
        <v>19</v>
      </c>
      <c r="F60" s="8">
        <v>1.24</v>
      </c>
      <c r="G60" s="12">
        <v>34</v>
      </c>
      <c r="H60" s="8">
        <v>2.4900000000000002</v>
      </c>
      <c r="I60" s="12">
        <v>1</v>
      </c>
    </row>
    <row r="61" spans="2:9" ht="15" customHeight="1" x14ac:dyDescent="0.2">
      <c r="B61" t="s">
        <v>96</v>
      </c>
      <c r="C61" s="12">
        <v>52</v>
      </c>
      <c r="D61" s="8">
        <v>1.77</v>
      </c>
      <c r="E61" s="12">
        <v>16</v>
      </c>
      <c r="F61" s="8">
        <v>1.04</v>
      </c>
      <c r="G61" s="12">
        <v>36</v>
      </c>
      <c r="H61" s="8">
        <v>2.64</v>
      </c>
      <c r="I61" s="12">
        <v>0</v>
      </c>
    </row>
    <row r="62" spans="2:9" ht="15" customHeight="1" x14ac:dyDescent="0.2">
      <c r="B62" t="s">
        <v>133</v>
      </c>
      <c r="C62" s="12">
        <v>51</v>
      </c>
      <c r="D62" s="8">
        <v>1.74</v>
      </c>
      <c r="E62" s="12">
        <v>38</v>
      </c>
      <c r="F62" s="8">
        <v>2.4700000000000002</v>
      </c>
      <c r="G62" s="12">
        <v>13</v>
      </c>
      <c r="H62" s="8">
        <v>0.95</v>
      </c>
      <c r="I62" s="12">
        <v>0</v>
      </c>
    </row>
    <row r="63" spans="2:9" ht="15" customHeight="1" x14ac:dyDescent="0.2">
      <c r="B63" t="s">
        <v>100</v>
      </c>
      <c r="C63" s="12">
        <v>42</v>
      </c>
      <c r="D63" s="8">
        <v>1.43</v>
      </c>
      <c r="E63" s="12">
        <v>30</v>
      </c>
      <c r="F63" s="8">
        <v>1.95</v>
      </c>
      <c r="G63" s="12">
        <v>12</v>
      </c>
      <c r="H63" s="8">
        <v>0.88</v>
      </c>
      <c r="I63" s="12">
        <v>0</v>
      </c>
    </row>
    <row r="64" spans="2:9" ht="15" customHeight="1" x14ac:dyDescent="0.2">
      <c r="B64" t="s">
        <v>117</v>
      </c>
      <c r="C64" s="12">
        <v>40</v>
      </c>
      <c r="D64" s="8">
        <v>1.36</v>
      </c>
      <c r="E64" s="12">
        <v>27</v>
      </c>
      <c r="F64" s="8">
        <v>1.76</v>
      </c>
      <c r="G64" s="12">
        <v>13</v>
      </c>
      <c r="H64" s="8">
        <v>0.95</v>
      </c>
      <c r="I64" s="12">
        <v>0</v>
      </c>
    </row>
    <row r="65" spans="2:9" ht="15" customHeight="1" x14ac:dyDescent="0.2">
      <c r="B65" t="s">
        <v>101</v>
      </c>
      <c r="C65" s="12">
        <v>39</v>
      </c>
      <c r="D65" s="8">
        <v>1.33</v>
      </c>
      <c r="E65" s="12">
        <v>25</v>
      </c>
      <c r="F65" s="8">
        <v>1.63</v>
      </c>
      <c r="G65" s="12">
        <v>14</v>
      </c>
      <c r="H65" s="8">
        <v>1.03</v>
      </c>
      <c r="I65" s="12">
        <v>0</v>
      </c>
    </row>
    <row r="66" spans="2:9" ht="15" customHeight="1" x14ac:dyDescent="0.2">
      <c r="B66" t="s">
        <v>129</v>
      </c>
      <c r="C66" s="12">
        <v>38</v>
      </c>
      <c r="D66" s="8">
        <v>1.29</v>
      </c>
      <c r="E66" s="12">
        <v>30</v>
      </c>
      <c r="F66" s="8">
        <v>1.95</v>
      </c>
      <c r="G66" s="12">
        <v>8</v>
      </c>
      <c r="H66" s="8">
        <v>0.59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EAC3-58F9-4A13-BA55-FB99C97A7F8C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181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120</v>
      </c>
      <c r="D6" s="8">
        <v>14.91</v>
      </c>
      <c r="E6" s="12">
        <v>29</v>
      </c>
      <c r="F6" s="8">
        <v>7.04</v>
      </c>
      <c r="G6" s="12">
        <v>91</v>
      </c>
      <c r="H6" s="8">
        <v>23.45</v>
      </c>
      <c r="I6" s="12">
        <v>0</v>
      </c>
    </row>
    <row r="7" spans="2:9" ht="15" customHeight="1" x14ac:dyDescent="0.2">
      <c r="B7" t="s">
        <v>28</v>
      </c>
      <c r="C7" s="12">
        <v>85</v>
      </c>
      <c r="D7" s="8">
        <v>10.56</v>
      </c>
      <c r="E7" s="12">
        <v>26</v>
      </c>
      <c r="F7" s="8">
        <v>6.31</v>
      </c>
      <c r="G7" s="12">
        <v>59</v>
      </c>
      <c r="H7" s="8">
        <v>15.21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0.52</v>
      </c>
      <c r="I8" s="12">
        <v>0</v>
      </c>
    </row>
    <row r="9" spans="2:9" ht="15" customHeight="1" x14ac:dyDescent="0.2">
      <c r="B9" t="s">
        <v>30</v>
      </c>
      <c r="C9" s="12">
        <v>3</v>
      </c>
      <c r="D9" s="8">
        <v>0.37</v>
      </c>
      <c r="E9" s="12">
        <v>1</v>
      </c>
      <c r="F9" s="8">
        <v>0.24</v>
      </c>
      <c r="G9" s="12">
        <v>2</v>
      </c>
      <c r="H9" s="8">
        <v>0.52</v>
      </c>
      <c r="I9" s="12">
        <v>0</v>
      </c>
    </row>
    <row r="10" spans="2:9" ht="15" customHeight="1" x14ac:dyDescent="0.2">
      <c r="B10" t="s">
        <v>31</v>
      </c>
      <c r="C10" s="12">
        <v>6</v>
      </c>
      <c r="D10" s="8">
        <v>0.75</v>
      </c>
      <c r="E10" s="12">
        <v>0</v>
      </c>
      <c r="F10" s="8">
        <v>0</v>
      </c>
      <c r="G10" s="12">
        <v>5</v>
      </c>
      <c r="H10" s="8">
        <v>1.29</v>
      </c>
      <c r="I10" s="12">
        <v>1</v>
      </c>
    </row>
    <row r="11" spans="2:9" ht="15" customHeight="1" x14ac:dyDescent="0.2">
      <c r="B11" t="s">
        <v>32</v>
      </c>
      <c r="C11" s="12">
        <v>219</v>
      </c>
      <c r="D11" s="8">
        <v>27.2</v>
      </c>
      <c r="E11" s="12">
        <v>119</v>
      </c>
      <c r="F11" s="8">
        <v>28.88</v>
      </c>
      <c r="G11" s="12">
        <v>100</v>
      </c>
      <c r="H11" s="8">
        <v>25.77</v>
      </c>
      <c r="I11" s="12">
        <v>0</v>
      </c>
    </row>
    <row r="12" spans="2:9" ht="15" customHeight="1" x14ac:dyDescent="0.2">
      <c r="B12" t="s">
        <v>33</v>
      </c>
      <c r="C12" s="12">
        <v>5</v>
      </c>
      <c r="D12" s="8">
        <v>0.62</v>
      </c>
      <c r="E12" s="12">
        <v>1</v>
      </c>
      <c r="F12" s="8">
        <v>0.24</v>
      </c>
      <c r="G12" s="12">
        <v>4</v>
      </c>
      <c r="H12" s="8">
        <v>1.03</v>
      </c>
      <c r="I12" s="12">
        <v>0</v>
      </c>
    </row>
    <row r="13" spans="2:9" ht="15" customHeight="1" x14ac:dyDescent="0.2">
      <c r="B13" t="s">
        <v>34</v>
      </c>
      <c r="C13" s="12">
        <v>35</v>
      </c>
      <c r="D13" s="8">
        <v>4.3499999999999996</v>
      </c>
      <c r="E13" s="12">
        <v>13</v>
      </c>
      <c r="F13" s="8">
        <v>3.16</v>
      </c>
      <c r="G13" s="12">
        <v>22</v>
      </c>
      <c r="H13" s="8">
        <v>5.67</v>
      </c>
      <c r="I13" s="12">
        <v>0</v>
      </c>
    </row>
    <row r="14" spans="2:9" ht="15" customHeight="1" x14ac:dyDescent="0.2">
      <c r="B14" t="s">
        <v>35</v>
      </c>
      <c r="C14" s="12">
        <v>43</v>
      </c>
      <c r="D14" s="8">
        <v>5.34</v>
      </c>
      <c r="E14" s="12">
        <v>23</v>
      </c>
      <c r="F14" s="8">
        <v>5.58</v>
      </c>
      <c r="G14" s="12">
        <v>19</v>
      </c>
      <c r="H14" s="8">
        <v>4.9000000000000004</v>
      </c>
      <c r="I14" s="12">
        <v>0</v>
      </c>
    </row>
    <row r="15" spans="2:9" ht="15" customHeight="1" x14ac:dyDescent="0.2">
      <c r="B15" t="s">
        <v>36</v>
      </c>
      <c r="C15" s="12">
        <v>75</v>
      </c>
      <c r="D15" s="8">
        <v>9.32</v>
      </c>
      <c r="E15" s="12">
        <v>58</v>
      </c>
      <c r="F15" s="8">
        <v>14.08</v>
      </c>
      <c r="G15" s="12">
        <v>17</v>
      </c>
      <c r="H15" s="8">
        <v>4.38</v>
      </c>
      <c r="I15" s="12">
        <v>0</v>
      </c>
    </row>
    <row r="16" spans="2:9" ht="15" customHeight="1" x14ac:dyDescent="0.2">
      <c r="B16" t="s">
        <v>37</v>
      </c>
      <c r="C16" s="12">
        <v>103</v>
      </c>
      <c r="D16" s="8">
        <v>12.8</v>
      </c>
      <c r="E16" s="12">
        <v>80</v>
      </c>
      <c r="F16" s="8">
        <v>19.420000000000002</v>
      </c>
      <c r="G16" s="12">
        <v>23</v>
      </c>
      <c r="H16" s="8">
        <v>5.93</v>
      </c>
      <c r="I16" s="12">
        <v>0</v>
      </c>
    </row>
    <row r="17" spans="2:9" ht="15" customHeight="1" x14ac:dyDescent="0.2">
      <c r="B17" t="s">
        <v>38</v>
      </c>
      <c r="C17" s="12">
        <v>46</v>
      </c>
      <c r="D17" s="8">
        <v>5.71</v>
      </c>
      <c r="E17" s="12">
        <v>25</v>
      </c>
      <c r="F17" s="8">
        <v>6.07</v>
      </c>
      <c r="G17" s="12">
        <v>19</v>
      </c>
      <c r="H17" s="8">
        <v>4.9000000000000004</v>
      </c>
      <c r="I17" s="12">
        <v>0</v>
      </c>
    </row>
    <row r="18" spans="2:9" ht="15" customHeight="1" x14ac:dyDescent="0.2">
      <c r="B18" t="s">
        <v>39</v>
      </c>
      <c r="C18" s="12">
        <v>26</v>
      </c>
      <c r="D18" s="8">
        <v>3.23</v>
      </c>
      <c r="E18" s="12">
        <v>18</v>
      </c>
      <c r="F18" s="8">
        <v>4.37</v>
      </c>
      <c r="G18" s="12">
        <v>8</v>
      </c>
      <c r="H18" s="8">
        <v>2.06</v>
      </c>
      <c r="I18" s="12">
        <v>0</v>
      </c>
    </row>
    <row r="19" spans="2:9" ht="15" customHeight="1" x14ac:dyDescent="0.2">
      <c r="B19" t="s">
        <v>40</v>
      </c>
      <c r="C19" s="12">
        <v>37</v>
      </c>
      <c r="D19" s="8">
        <v>4.5999999999999996</v>
      </c>
      <c r="E19" s="12">
        <v>19</v>
      </c>
      <c r="F19" s="8">
        <v>4.6100000000000003</v>
      </c>
      <c r="G19" s="12">
        <v>17</v>
      </c>
      <c r="H19" s="8">
        <v>4.38</v>
      </c>
      <c r="I19" s="12">
        <v>1</v>
      </c>
    </row>
    <row r="20" spans="2:9" ht="15" customHeight="1" x14ac:dyDescent="0.2">
      <c r="B20" s="9" t="s">
        <v>166</v>
      </c>
      <c r="C20" s="12">
        <f>SUM(LTBL_09214[総数／事業所数])</f>
        <v>805</v>
      </c>
      <c r="E20" s="12">
        <f>SUBTOTAL(109,LTBL_09214[個人／事業所数])</f>
        <v>412</v>
      </c>
      <c r="G20" s="12">
        <f>SUBTOTAL(109,LTBL_09214[法人／事業所数])</f>
        <v>388</v>
      </c>
      <c r="I20" s="12">
        <f>SUBTOTAL(109,LTBL_09214[法人以外の団体／事業所数])</f>
        <v>2</v>
      </c>
    </row>
    <row r="21" spans="2:9" ht="15" customHeight="1" x14ac:dyDescent="0.2">
      <c r="E21" s="11">
        <f>LTBL_09214[[#Totals],[個人／事業所数]]/LTBL_09214[[#Totals],[総数／事業所数]]</f>
        <v>0.51180124223602486</v>
      </c>
      <c r="G21" s="11">
        <f>LTBL_09214[[#Totals],[法人／事業所数]]/LTBL_09214[[#Totals],[総数／事業所数]]</f>
        <v>0.48198757763975153</v>
      </c>
      <c r="I21" s="11">
        <f>LTBL_09214[[#Totals],[法人以外の団体／事業所数]]/LTBL_09214[[#Totals],[総数／事業所数]]</f>
        <v>2.4844720496894411E-3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92</v>
      </c>
      <c r="D24" s="8">
        <v>11.43</v>
      </c>
      <c r="E24" s="12">
        <v>76</v>
      </c>
      <c r="F24" s="8">
        <v>18.45</v>
      </c>
      <c r="G24" s="12">
        <v>16</v>
      </c>
      <c r="H24" s="8">
        <v>4.12</v>
      </c>
      <c r="I24" s="12">
        <v>0</v>
      </c>
    </row>
    <row r="25" spans="2:9" ht="15" customHeight="1" x14ac:dyDescent="0.2">
      <c r="B25" t="s">
        <v>58</v>
      </c>
      <c r="C25" s="12">
        <v>78</v>
      </c>
      <c r="D25" s="8">
        <v>9.69</v>
      </c>
      <c r="E25" s="12">
        <v>37</v>
      </c>
      <c r="F25" s="8">
        <v>8.98</v>
      </c>
      <c r="G25" s="12">
        <v>41</v>
      </c>
      <c r="H25" s="8">
        <v>10.57</v>
      </c>
      <c r="I25" s="12">
        <v>0</v>
      </c>
    </row>
    <row r="26" spans="2:9" ht="15" customHeight="1" x14ac:dyDescent="0.2">
      <c r="B26" t="s">
        <v>63</v>
      </c>
      <c r="C26" s="12">
        <v>63</v>
      </c>
      <c r="D26" s="8">
        <v>7.83</v>
      </c>
      <c r="E26" s="12">
        <v>53</v>
      </c>
      <c r="F26" s="8">
        <v>12.86</v>
      </c>
      <c r="G26" s="12">
        <v>10</v>
      </c>
      <c r="H26" s="8">
        <v>2.58</v>
      </c>
      <c r="I26" s="12">
        <v>0</v>
      </c>
    </row>
    <row r="27" spans="2:9" ht="15" customHeight="1" x14ac:dyDescent="0.2">
      <c r="B27" t="s">
        <v>56</v>
      </c>
      <c r="C27" s="12">
        <v>60</v>
      </c>
      <c r="D27" s="8">
        <v>7.45</v>
      </c>
      <c r="E27" s="12">
        <v>45</v>
      </c>
      <c r="F27" s="8">
        <v>10.92</v>
      </c>
      <c r="G27" s="12">
        <v>15</v>
      </c>
      <c r="H27" s="8">
        <v>3.87</v>
      </c>
      <c r="I27" s="12">
        <v>0</v>
      </c>
    </row>
    <row r="28" spans="2:9" ht="15" customHeight="1" x14ac:dyDescent="0.2">
      <c r="B28" t="s">
        <v>49</v>
      </c>
      <c r="C28" s="12">
        <v>54</v>
      </c>
      <c r="D28" s="8">
        <v>6.71</v>
      </c>
      <c r="E28" s="12">
        <v>6</v>
      </c>
      <c r="F28" s="8">
        <v>1.46</v>
      </c>
      <c r="G28" s="12">
        <v>48</v>
      </c>
      <c r="H28" s="8">
        <v>12.37</v>
      </c>
      <c r="I28" s="12">
        <v>0</v>
      </c>
    </row>
    <row r="29" spans="2:9" ht="15" customHeight="1" x14ac:dyDescent="0.2">
      <c r="B29" t="s">
        <v>65</v>
      </c>
      <c r="C29" s="12">
        <v>46</v>
      </c>
      <c r="D29" s="8">
        <v>5.71</v>
      </c>
      <c r="E29" s="12">
        <v>25</v>
      </c>
      <c r="F29" s="8">
        <v>6.07</v>
      </c>
      <c r="G29" s="12">
        <v>19</v>
      </c>
      <c r="H29" s="8">
        <v>4.9000000000000004</v>
      </c>
      <c r="I29" s="12">
        <v>0</v>
      </c>
    </row>
    <row r="30" spans="2:9" ht="15" customHeight="1" x14ac:dyDescent="0.2">
      <c r="B30" t="s">
        <v>50</v>
      </c>
      <c r="C30" s="12">
        <v>38</v>
      </c>
      <c r="D30" s="8">
        <v>4.72</v>
      </c>
      <c r="E30" s="12">
        <v>14</v>
      </c>
      <c r="F30" s="8">
        <v>3.4</v>
      </c>
      <c r="G30" s="12">
        <v>24</v>
      </c>
      <c r="H30" s="8">
        <v>6.19</v>
      </c>
      <c r="I30" s="12">
        <v>0</v>
      </c>
    </row>
    <row r="31" spans="2:9" ht="15" customHeight="1" x14ac:dyDescent="0.2">
      <c r="B31" t="s">
        <v>55</v>
      </c>
      <c r="C31" s="12">
        <v>31</v>
      </c>
      <c r="D31" s="8">
        <v>3.85</v>
      </c>
      <c r="E31" s="12">
        <v>17</v>
      </c>
      <c r="F31" s="8">
        <v>4.13</v>
      </c>
      <c r="G31" s="12">
        <v>14</v>
      </c>
      <c r="H31" s="8">
        <v>3.61</v>
      </c>
      <c r="I31" s="12">
        <v>0</v>
      </c>
    </row>
    <row r="32" spans="2:9" ht="15" customHeight="1" x14ac:dyDescent="0.2">
      <c r="B32" t="s">
        <v>51</v>
      </c>
      <c r="C32" s="12">
        <v>28</v>
      </c>
      <c r="D32" s="8">
        <v>3.48</v>
      </c>
      <c r="E32" s="12">
        <v>9</v>
      </c>
      <c r="F32" s="8">
        <v>2.1800000000000002</v>
      </c>
      <c r="G32" s="12">
        <v>19</v>
      </c>
      <c r="H32" s="8">
        <v>4.9000000000000004</v>
      </c>
      <c r="I32" s="12">
        <v>0</v>
      </c>
    </row>
    <row r="33" spans="2:9" ht="15" customHeight="1" x14ac:dyDescent="0.2">
      <c r="B33" t="s">
        <v>57</v>
      </c>
      <c r="C33" s="12">
        <v>26</v>
      </c>
      <c r="D33" s="8">
        <v>3.23</v>
      </c>
      <c r="E33" s="12">
        <v>16</v>
      </c>
      <c r="F33" s="8">
        <v>3.88</v>
      </c>
      <c r="G33" s="12">
        <v>10</v>
      </c>
      <c r="H33" s="8">
        <v>2.58</v>
      </c>
      <c r="I33" s="12">
        <v>0</v>
      </c>
    </row>
    <row r="34" spans="2:9" ht="15" customHeight="1" x14ac:dyDescent="0.2">
      <c r="B34" t="s">
        <v>61</v>
      </c>
      <c r="C34" s="12">
        <v>24</v>
      </c>
      <c r="D34" s="8">
        <v>2.98</v>
      </c>
      <c r="E34" s="12">
        <v>18</v>
      </c>
      <c r="F34" s="8">
        <v>4.37</v>
      </c>
      <c r="G34" s="12">
        <v>6</v>
      </c>
      <c r="H34" s="8">
        <v>1.55</v>
      </c>
      <c r="I34" s="12">
        <v>0</v>
      </c>
    </row>
    <row r="35" spans="2:9" ht="15" customHeight="1" x14ac:dyDescent="0.2">
      <c r="B35" t="s">
        <v>66</v>
      </c>
      <c r="C35" s="12">
        <v>20</v>
      </c>
      <c r="D35" s="8">
        <v>2.48</v>
      </c>
      <c r="E35" s="12">
        <v>18</v>
      </c>
      <c r="F35" s="8">
        <v>4.37</v>
      </c>
      <c r="G35" s="12">
        <v>2</v>
      </c>
      <c r="H35" s="8">
        <v>0.52</v>
      </c>
      <c r="I35" s="12">
        <v>0</v>
      </c>
    </row>
    <row r="36" spans="2:9" ht="15" customHeight="1" x14ac:dyDescent="0.2">
      <c r="B36" t="s">
        <v>60</v>
      </c>
      <c r="C36" s="12">
        <v>19</v>
      </c>
      <c r="D36" s="8">
        <v>2.36</v>
      </c>
      <c r="E36" s="12">
        <v>11</v>
      </c>
      <c r="F36" s="8">
        <v>2.67</v>
      </c>
      <c r="G36" s="12">
        <v>8</v>
      </c>
      <c r="H36" s="8">
        <v>2.06</v>
      </c>
      <c r="I36" s="12">
        <v>0</v>
      </c>
    </row>
    <row r="37" spans="2:9" ht="15" customHeight="1" x14ac:dyDescent="0.2">
      <c r="B37" t="s">
        <v>62</v>
      </c>
      <c r="C37" s="12">
        <v>18</v>
      </c>
      <c r="D37" s="8">
        <v>2.2400000000000002</v>
      </c>
      <c r="E37" s="12">
        <v>5</v>
      </c>
      <c r="F37" s="8">
        <v>1.21</v>
      </c>
      <c r="G37" s="12">
        <v>12</v>
      </c>
      <c r="H37" s="8">
        <v>3.09</v>
      </c>
      <c r="I37" s="12">
        <v>0</v>
      </c>
    </row>
    <row r="38" spans="2:9" ht="15" customHeight="1" x14ac:dyDescent="0.2">
      <c r="B38" t="s">
        <v>68</v>
      </c>
      <c r="C38" s="12">
        <v>17</v>
      </c>
      <c r="D38" s="8">
        <v>2.11</v>
      </c>
      <c r="E38" s="12">
        <v>16</v>
      </c>
      <c r="F38" s="8">
        <v>3.88</v>
      </c>
      <c r="G38" s="12">
        <v>1</v>
      </c>
      <c r="H38" s="8">
        <v>0.26</v>
      </c>
      <c r="I38" s="12">
        <v>0</v>
      </c>
    </row>
    <row r="39" spans="2:9" ht="15" customHeight="1" x14ac:dyDescent="0.2">
      <c r="B39" t="s">
        <v>52</v>
      </c>
      <c r="C39" s="12">
        <v>14</v>
      </c>
      <c r="D39" s="8">
        <v>1.74</v>
      </c>
      <c r="E39" s="12">
        <v>8</v>
      </c>
      <c r="F39" s="8">
        <v>1.94</v>
      </c>
      <c r="G39" s="12">
        <v>6</v>
      </c>
      <c r="H39" s="8">
        <v>1.55</v>
      </c>
      <c r="I39" s="12">
        <v>0</v>
      </c>
    </row>
    <row r="40" spans="2:9" ht="15" customHeight="1" x14ac:dyDescent="0.2">
      <c r="B40" t="s">
        <v>73</v>
      </c>
      <c r="C40" s="12">
        <v>14</v>
      </c>
      <c r="D40" s="8">
        <v>1.74</v>
      </c>
      <c r="E40" s="12">
        <v>1</v>
      </c>
      <c r="F40" s="8">
        <v>0.24</v>
      </c>
      <c r="G40" s="12">
        <v>13</v>
      </c>
      <c r="H40" s="8">
        <v>3.35</v>
      </c>
      <c r="I40" s="12">
        <v>0</v>
      </c>
    </row>
    <row r="41" spans="2:9" ht="15" customHeight="1" x14ac:dyDescent="0.2">
      <c r="B41" t="s">
        <v>59</v>
      </c>
      <c r="C41" s="12">
        <v>10</v>
      </c>
      <c r="D41" s="8">
        <v>1.24</v>
      </c>
      <c r="E41" s="12">
        <v>1</v>
      </c>
      <c r="F41" s="8">
        <v>0.24</v>
      </c>
      <c r="G41" s="12">
        <v>9</v>
      </c>
      <c r="H41" s="8">
        <v>2.3199999999999998</v>
      </c>
      <c r="I41" s="12">
        <v>0</v>
      </c>
    </row>
    <row r="42" spans="2:9" ht="15" customHeight="1" x14ac:dyDescent="0.2">
      <c r="B42" t="s">
        <v>53</v>
      </c>
      <c r="C42" s="12">
        <v>8</v>
      </c>
      <c r="D42" s="8">
        <v>0.99</v>
      </c>
      <c r="E42" s="12">
        <v>2</v>
      </c>
      <c r="F42" s="8">
        <v>0.49</v>
      </c>
      <c r="G42" s="12">
        <v>6</v>
      </c>
      <c r="H42" s="8">
        <v>1.55</v>
      </c>
      <c r="I42" s="12">
        <v>0</v>
      </c>
    </row>
    <row r="43" spans="2:9" ht="15" customHeight="1" x14ac:dyDescent="0.2">
      <c r="B43" t="s">
        <v>70</v>
      </c>
      <c r="C43" s="12">
        <v>8</v>
      </c>
      <c r="D43" s="8">
        <v>0.99</v>
      </c>
      <c r="E43" s="12">
        <v>2</v>
      </c>
      <c r="F43" s="8">
        <v>0.49</v>
      </c>
      <c r="G43" s="12">
        <v>6</v>
      </c>
      <c r="H43" s="8">
        <v>1.55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42</v>
      </c>
      <c r="D47" s="8">
        <v>5.22</v>
      </c>
      <c r="E47" s="12">
        <v>37</v>
      </c>
      <c r="F47" s="8">
        <v>8.98</v>
      </c>
      <c r="G47" s="12">
        <v>5</v>
      </c>
      <c r="H47" s="8">
        <v>1.29</v>
      </c>
      <c r="I47" s="12">
        <v>0</v>
      </c>
    </row>
    <row r="48" spans="2:9" ht="15" customHeight="1" x14ac:dyDescent="0.2">
      <c r="B48" t="s">
        <v>110</v>
      </c>
      <c r="C48" s="12">
        <v>33</v>
      </c>
      <c r="D48" s="8">
        <v>4.0999999999999996</v>
      </c>
      <c r="E48" s="12">
        <v>30</v>
      </c>
      <c r="F48" s="8">
        <v>7.28</v>
      </c>
      <c r="G48" s="12">
        <v>3</v>
      </c>
      <c r="H48" s="8">
        <v>0.77</v>
      </c>
      <c r="I48" s="12">
        <v>0</v>
      </c>
    </row>
    <row r="49" spans="2:9" ht="15" customHeight="1" x14ac:dyDescent="0.2">
      <c r="B49" t="s">
        <v>95</v>
      </c>
      <c r="C49" s="12">
        <v>27</v>
      </c>
      <c r="D49" s="8">
        <v>3.35</v>
      </c>
      <c r="E49" s="12">
        <v>0</v>
      </c>
      <c r="F49" s="8">
        <v>0</v>
      </c>
      <c r="G49" s="12">
        <v>27</v>
      </c>
      <c r="H49" s="8">
        <v>6.96</v>
      </c>
      <c r="I49" s="12">
        <v>0</v>
      </c>
    </row>
    <row r="50" spans="2:9" ht="15" customHeight="1" x14ac:dyDescent="0.2">
      <c r="B50" t="s">
        <v>112</v>
      </c>
      <c r="C50" s="12">
        <v>26</v>
      </c>
      <c r="D50" s="8">
        <v>3.23</v>
      </c>
      <c r="E50" s="12">
        <v>17</v>
      </c>
      <c r="F50" s="8">
        <v>4.13</v>
      </c>
      <c r="G50" s="12">
        <v>9</v>
      </c>
      <c r="H50" s="8">
        <v>2.3199999999999998</v>
      </c>
      <c r="I50" s="12">
        <v>0</v>
      </c>
    </row>
    <row r="51" spans="2:9" ht="15" customHeight="1" x14ac:dyDescent="0.2">
      <c r="B51" t="s">
        <v>104</v>
      </c>
      <c r="C51" s="12">
        <v>22</v>
      </c>
      <c r="D51" s="8">
        <v>2.73</v>
      </c>
      <c r="E51" s="12">
        <v>14</v>
      </c>
      <c r="F51" s="8">
        <v>3.4</v>
      </c>
      <c r="G51" s="12">
        <v>8</v>
      </c>
      <c r="H51" s="8">
        <v>2.06</v>
      </c>
      <c r="I51" s="12">
        <v>0</v>
      </c>
    </row>
    <row r="52" spans="2:9" ht="15" customHeight="1" x14ac:dyDescent="0.2">
      <c r="B52" t="s">
        <v>101</v>
      </c>
      <c r="C52" s="12">
        <v>20</v>
      </c>
      <c r="D52" s="8">
        <v>2.48</v>
      </c>
      <c r="E52" s="12">
        <v>16</v>
      </c>
      <c r="F52" s="8">
        <v>3.88</v>
      </c>
      <c r="G52" s="12">
        <v>4</v>
      </c>
      <c r="H52" s="8">
        <v>1.03</v>
      </c>
      <c r="I52" s="12">
        <v>0</v>
      </c>
    </row>
    <row r="53" spans="2:9" ht="15" customHeight="1" x14ac:dyDescent="0.2">
      <c r="B53" t="s">
        <v>114</v>
      </c>
      <c r="C53" s="12">
        <v>17</v>
      </c>
      <c r="D53" s="8">
        <v>2.11</v>
      </c>
      <c r="E53" s="12">
        <v>16</v>
      </c>
      <c r="F53" s="8">
        <v>3.88</v>
      </c>
      <c r="G53" s="12">
        <v>1</v>
      </c>
      <c r="H53" s="8">
        <v>0.26</v>
      </c>
      <c r="I53" s="12">
        <v>0</v>
      </c>
    </row>
    <row r="54" spans="2:9" ht="15" customHeight="1" x14ac:dyDescent="0.2">
      <c r="B54" t="s">
        <v>102</v>
      </c>
      <c r="C54" s="12">
        <v>15</v>
      </c>
      <c r="D54" s="8">
        <v>1.86</v>
      </c>
      <c r="E54" s="12">
        <v>8</v>
      </c>
      <c r="F54" s="8">
        <v>1.94</v>
      </c>
      <c r="G54" s="12">
        <v>7</v>
      </c>
      <c r="H54" s="8">
        <v>1.8</v>
      </c>
      <c r="I54" s="12">
        <v>0</v>
      </c>
    </row>
    <row r="55" spans="2:9" ht="15" customHeight="1" x14ac:dyDescent="0.2">
      <c r="B55" t="s">
        <v>113</v>
      </c>
      <c r="C55" s="12">
        <v>15</v>
      </c>
      <c r="D55" s="8">
        <v>1.86</v>
      </c>
      <c r="E55" s="12">
        <v>13</v>
      </c>
      <c r="F55" s="8">
        <v>3.16</v>
      </c>
      <c r="G55" s="12">
        <v>2</v>
      </c>
      <c r="H55" s="8">
        <v>0.52</v>
      </c>
      <c r="I55" s="12">
        <v>0</v>
      </c>
    </row>
    <row r="56" spans="2:9" ht="15" customHeight="1" x14ac:dyDescent="0.2">
      <c r="B56" t="s">
        <v>135</v>
      </c>
      <c r="C56" s="12">
        <v>14</v>
      </c>
      <c r="D56" s="8">
        <v>1.74</v>
      </c>
      <c r="E56" s="12">
        <v>8</v>
      </c>
      <c r="F56" s="8">
        <v>1.94</v>
      </c>
      <c r="G56" s="12">
        <v>6</v>
      </c>
      <c r="H56" s="8">
        <v>1.55</v>
      </c>
      <c r="I56" s="12">
        <v>0</v>
      </c>
    </row>
    <row r="57" spans="2:9" ht="15" customHeight="1" x14ac:dyDescent="0.2">
      <c r="B57" t="s">
        <v>103</v>
      </c>
      <c r="C57" s="12">
        <v>14</v>
      </c>
      <c r="D57" s="8">
        <v>1.74</v>
      </c>
      <c r="E57" s="12">
        <v>6</v>
      </c>
      <c r="F57" s="8">
        <v>1.46</v>
      </c>
      <c r="G57" s="12">
        <v>8</v>
      </c>
      <c r="H57" s="8">
        <v>2.06</v>
      </c>
      <c r="I57" s="12">
        <v>0</v>
      </c>
    </row>
    <row r="58" spans="2:9" ht="15" customHeight="1" x14ac:dyDescent="0.2">
      <c r="B58" t="s">
        <v>108</v>
      </c>
      <c r="C58" s="12">
        <v>14</v>
      </c>
      <c r="D58" s="8">
        <v>1.74</v>
      </c>
      <c r="E58" s="12">
        <v>12</v>
      </c>
      <c r="F58" s="8">
        <v>2.91</v>
      </c>
      <c r="G58" s="12">
        <v>2</v>
      </c>
      <c r="H58" s="8">
        <v>0.52</v>
      </c>
      <c r="I58" s="12">
        <v>0</v>
      </c>
    </row>
    <row r="59" spans="2:9" ht="15" customHeight="1" x14ac:dyDescent="0.2">
      <c r="B59" t="s">
        <v>118</v>
      </c>
      <c r="C59" s="12">
        <v>14</v>
      </c>
      <c r="D59" s="8">
        <v>1.74</v>
      </c>
      <c r="E59" s="12">
        <v>8</v>
      </c>
      <c r="F59" s="8">
        <v>1.94</v>
      </c>
      <c r="G59" s="12">
        <v>6</v>
      </c>
      <c r="H59" s="8">
        <v>1.55</v>
      </c>
      <c r="I59" s="12">
        <v>0</v>
      </c>
    </row>
    <row r="60" spans="2:9" ht="15" customHeight="1" x14ac:dyDescent="0.2">
      <c r="B60" t="s">
        <v>98</v>
      </c>
      <c r="C60" s="12">
        <v>13</v>
      </c>
      <c r="D60" s="8">
        <v>1.61</v>
      </c>
      <c r="E60" s="12">
        <v>6</v>
      </c>
      <c r="F60" s="8">
        <v>1.46</v>
      </c>
      <c r="G60" s="12">
        <v>7</v>
      </c>
      <c r="H60" s="8">
        <v>1.8</v>
      </c>
      <c r="I60" s="12">
        <v>0</v>
      </c>
    </row>
    <row r="61" spans="2:9" ht="15" customHeight="1" x14ac:dyDescent="0.2">
      <c r="B61" t="s">
        <v>136</v>
      </c>
      <c r="C61" s="12">
        <v>13</v>
      </c>
      <c r="D61" s="8">
        <v>1.61</v>
      </c>
      <c r="E61" s="12">
        <v>10</v>
      </c>
      <c r="F61" s="8">
        <v>2.4300000000000002</v>
      </c>
      <c r="G61" s="12">
        <v>3</v>
      </c>
      <c r="H61" s="8">
        <v>0.77</v>
      </c>
      <c r="I61" s="12">
        <v>0</v>
      </c>
    </row>
    <row r="62" spans="2:9" ht="15" customHeight="1" x14ac:dyDescent="0.2">
      <c r="B62" t="s">
        <v>124</v>
      </c>
      <c r="C62" s="12">
        <v>13</v>
      </c>
      <c r="D62" s="8">
        <v>1.61</v>
      </c>
      <c r="E62" s="12">
        <v>2</v>
      </c>
      <c r="F62" s="8">
        <v>0.49</v>
      </c>
      <c r="G62" s="12">
        <v>11</v>
      </c>
      <c r="H62" s="8">
        <v>2.84</v>
      </c>
      <c r="I62" s="12">
        <v>0</v>
      </c>
    </row>
    <row r="63" spans="2:9" ht="15" customHeight="1" x14ac:dyDescent="0.2">
      <c r="B63" t="s">
        <v>106</v>
      </c>
      <c r="C63" s="12">
        <v>13</v>
      </c>
      <c r="D63" s="8">
        <v>1.61</v>
      </c>
      <c r="E63" s="12">
        <v>8</v>
      </c>
      <c r="F63" s="8">
        <v>1.94</v>
      </c>
      <c r="G63" s="12">
        <v>5</v>
      </c>
      <c r="H63" s="8">
        <v>1.29</v>
      </c>
      <c r="I63" s="12">
        <v>0</v>
      </c>
    </row>
    <row r="64" spans="2:9" ht="15" customHeight="1" x14ac:dyDescent="0.2">
      <c r="B64" t="s">
        <v>107</v>
      </c>
      <c r="C64" s="12">
        <v>13</v>
      </c>
      <c r="D64" s="8">
        <v>1.61</v>
      </c>
      <c r="E64" s="12">
        <v>4</v>
      </c>
      <c r="F64" s="8">
        <v>0.97</v>
      </c>
      <c r="G64" s="12">
        <v>8</v>
      </c>
      <c r="H64" s="8">
        <v>2.06</v>
      </c>
      <c r="I64" s="12">
        <v>0</v>
      </c>
    </row>
    <row r="65" spans="2:9" ht="15" customHeight="1" x14ac:dyDescent="0.2">
      <c r="B65" t="s">
        <v>129</v>
      </c>
      <c r="C65" s="12">
        <v>13</v>
      </c>
      <c r="D65" s="8">
        <v>1.61</v>
      </c>
      <c r="E65" s="12">
        <v>8</v>
      </c>
      <c r="F65" s="8">
        <v>1.94</v>
      </c>
      <c r="G65" s="12">
        <v>5</v>
      </c>
      <c r="H65" s="8">
        <v>1.29</v>
      </c>
      <c r="I65" s="12">
        <v>0</v>
      </c>
    </row>
    <row r="66" spans="2:9" ht="15" customHeight="1" x14ac:dyDescent="0.2">
      <c r="B66" t="s">
        <v>137</v>
      </c>
      <c r="C66" s="12">
        <v>12</v>
      </c>
      <c r="D66" s="8">
        <v>1.49</v>
      </c>
      <c r="E66" s="12">
        <v>6</v>
      </c>
      <c r="F66" s="8">
        <v>1.46</v>
      </c>
      <c r="G66" s="12">
        <v>6</v>
      </c>
      <c r="H66" s="8">
        <v>1.55</v>
      </c>
      <c r="I66" s="12">
        <v>0</v>
      </c>
    </row>
    <row r="67" spans="2:9" ht="15" customHeight="1" x14ac:dyDescent="0.2">
      <c r="B67" t="s">
        <v>109</v>
      </c>
      <c r="C67" s="12">
        <v>12</v>
      </c>
      <c r="D67" s="8">
        <v>1.49</v>
      </c>
      <c r="E67" s="12">
        <v>12</v>
      </c>
      <c r="F67" s="8">
        <v>2.91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6D89-3B01-44ED-A18A-754D3A89AF68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182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127</v>
      </c>
      <c r="D6" s="8">
        <v>16.91</v>
      </c>
      <c r="E6" s="12">
        <v>62</v>
      </c>
      <c r="F6" s="8">
        <v>14.06</v>
      </c>
      <c r="G6" s="12">
        <v>65</v>
      </c>
      <c r="H6" s="8">
        <v>21.38</v>
      </c>
      <c r="I6" s="12">
        <v>0</v>
      </c>
    </row>
    <row r="7" spans="2:9" ht="15" customHeight="1" x14ac:dyDescent="0.2">
      <c r="B7" t="s">
        <v>28</v>
      </c>
      <c r="C7" s="12">
        <v>118</v>
      </c>
      <c r="D7" s="8">
        <v>15.71</v>
      </c>
      <c r="E7" s="12">
        <v>50</v>
      </c>
      <c r="F7" s="8">
        <v>11.34</v>
      </c>
      <c r="G7" s="12">
        <v>68</v>
      </c>
      <c r="H7" s="8">
        <v>22.37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0.27</v>
      </c>
      <c r="E8" s="12">
        <v>0</v>
      </c>
      <c r="F8" s="8">
        <v>0</v>
      </c>
      <c r="G8" s="12">
        <v>2</v>
      </c>
      <c r="H8" s="8">
        <v>0.66</v>
      </c>
      <c r="I8" s="12">
        <v>0</v>
      </c>
    </row>
    <row r="9" spans="2:9" ht="15" customHeight="1" x14ac:dyDescent="0.2">
      <c r="B9" t="s">
        <v>30</v>
      </c>
      <c r="C9" s="12">
        <v>2</v>
      </c>
      <c r="D9" s="8">
        <v>0.27</v>
      </c>
      <c r="E9" s="12">
        <v>0</v>
      </c>
      <c r="F9" s="8">
        <v>0</v>
      </c>
      <c r="G9" s="12">
        <v>2</v>
      </c>
      <c r="H9" s="8">
        <v>0.66</v>
      </c>
      <c r="I9" s="12">
        <v>0</v>
      </c>
    </row>
    <row r="10" spans="2:9" ht="15" customHeight="1" x14ac:dyDescent="0.2">
      <c r="B10" t="s">
        <v>31</v>
      </c>
      <c r="C10" s="12">
        <v>5</v>
      </c>
      <c r="D10" s="8">
        <v>0.67</v>
      </c>
      <c r="E10" s="12">
        <v>4</v>
      </c>
      <c r="F10" s="8">
        <v>0.91</v>
      </c>
      <c r="G10" s="12">
        <v>1</v>
      </c>
      <c r="H10" s="8">
        <v>0.33</v>
      </c>
      <c r="I10" s="12">
        <v>0</v>
      </c>
    </row>
    <row r="11" spans="2:9" ht="15" customHeight="1" x14ac:dyDescent="0.2">
      <c r="B11" t="s">
        <v>32</v>
      </c>
      <c r="C11" s="12">
        <v>187</v>
      </c>
      <c r="D11" s="8">
        <v>24.9</v>
      </c>
      <c r="E11" s="12">
        <v>105</v>
      </c>
      <c r="F11" s="8">
        <v>23.81</v>
      </c>
      <c r="G11" s="12">
        <v>80</v>
      </c>
      <c r="H11" s="8">
        <v>26.32</v>
      </c>
      <c r="I11" s="12">
        <v>2</v>
      </c>
    </row>
    <row r="12" spans="2:9" ht="15" customHeight="1" x14ac:dyDescent="0.2">
      <c r="B12" t="s">
        <v>33</v>
      </c>
      <c r="C12" s="12">
        <v>4</v>
      </c>
      <c r="D12" s="8">
        <v>0.53</v>
      </c>
      <c r="E12" s="12">
        <v>0</v>
      </c>
      <c r="F12" s="8">
        <v>0</v>
      </c>
      <c r="G12" s="12">
        <v>4</v>
      </c>
      <c r="H12" s="8">
        <v>1.32</v>
      </c>
      <c r="I12" s="12">
        <v>0</v>
      </c>
    </row>
    <row r="13" spans="2:9" ht="15" customHeight="1" x14ac:dyDescent="0.2">
      <c r="B13" t="s">
        <v>34</v>
      </c>
      <c r="C13" s="12">
        <v>29</v>
      </c>
      <c r="D13" s="8">
        <v>3.86</v>
      </c>
      <c r="E13" s="12">
        <v>12</v>
      </c>
      <c r="F13" s="8">
        <v>2.72</v>
      </c>
      <c r="G13" s="12">
        <v>17</v>
      </c>
      <c r="H13" s="8">
        <v>5.59</v>
      </c>
      <c r="I13" s="12">
        <v>0</v>
      </c>
    </row>
    <row r="14" spans="2:9" ht="15" customHeight="1" x14ac:dyDescent="0.2">
      <c r="B14" t="s">
        <v>35</v>
      </c>
      <c r="C14" s="12">
        <v>31</v>
      </c>
      <c r="D14" s="8">
        <v>4.13</v>
      </c>
      <c r="E14" s="12">
        <v>20</v>
      </c>
      <c r="F14" s="8">
        <v>4.54</v>
      </c>
      <c r="G14" s="12">
        <v>10</v>
      </c>
      <c r="H14" s="8">
        <v>3.29</v>
      </c>
      <c r="I14" s="12">
        <v>0</v>
      </c>
    </row>
    <row r="15" spans="2:9" ht="15" customHeight="1" x14ac:dyDescent="0.2">
      <c r="B15" t="s">
        <v>36</v>
      </c>
      <c r="C15" s="12">
        <v>73</v>
      </c>
      <c r="D15" s="8">
        <v>9.7200000000000006</v>
      </c>
      <c r="E15" s="12">
        <v>60</v>
      </c>
      <c r="F15" s="8">
        <v>13.61</v>
      </c>
      <c r="G15" s="12">
        <v>12</v>
      </c>
      <c r="H15" s="8">
        <v>3.95</v>
      </c>
      <c r="I15" s="12">
        <v>0</v>
      </c>
    </row>
    <row r="16" spans="2:9" ht="15" customHeight="1" x14ac:dyDescent="0.2">
      <c r="B16" t="s">
        <v>37</v>
      </c>
      <c r="C16" s="12">
        <v>95</v>
      </c>
      <c r="D16" s="8">
        <v>12.65</v>
      </c>
      <c r="E16" s="12">
        <v>82</v>
      </c>
      <c r="F16" s="8">
        <v>18.59</v>
      </c>
      <c r="G16" s="12">
        <v>13</v>
      </c>
      <c r="H16" s="8">
        <v>4.28</v>
      </c>
      <c r="I16" s="12">
        <v>0</v>
      </c>
    </row>
    <row r="17" spans="2:9" ht="15" customHeight="1" x14ac:dyDescent="0.2">
      <c r="B17" t="s">
        <v>38</v>
      </c>
      <c r="C17" s="12">
        <v>21</v>
      </c>
      <c r="D17" s="8">
        <v>2.8</v>
      </c>
      <c r="E17" s="12">
        <v>15</v>
      </c>
      <c r="F17" s="8">
        <v>3.4</v>
      </c>
      <c r="G17" s="12">
        <v>6</v>
      </c>
      <c r="H17" s="8">
        <v>1.97</v>
      </c>
      <c r="I17" s="12">
        <v>0</v>
      </c>
    </row>
    <row r="18" spans="2:9" ht="15" customHeight="1" x14ac:dyDescent="0.2">
      <c r="B18" t="s">
        <v>39</v>
      </c>
      <c r="C18" s="12">
        <v>30</v>
      </c>
      <c r="D18" s="8">
        <v>3.99</v>
      </c>
      <c r="E18" s="12">
        <v>16</v>
      </c>
      <c r="F18" s="8">
        <v>3.63</v>
      </c>
      <c r="G18" s="12">
        <v>12</v>
      </c>
      <c r="H18" s="8">
        <v>3.95</v>
      </c>
      <c r="I18" s="12">
        <v>0</v>
      </c>
    </row>
    <row r="19" spans="2:9" ht="15" customHeight="1" x14ac:dyDescent="0.2">
      <c r="B19" t="s">
        <v>40</v>
      </c>
      <c r="C19" s="12">
        <v>27</v>
      </c>
      <c r="D19" s="8">
        <v>3.6</v>
      </c>
      <c r="E19" s="12">
        <v>15</v>
      </c>
      <c r="F19" s="8">
        <v>3.4</v>
      </c>
      <c r="G19" s="12">
        <v>12</v>
      </c>
      <c r="H19" s="8">
        <v>3.95</v>
      </c>
      <c r="I19" s="12">
        <v>0</v>
      </c>
    </row>
    <row r="20" spans="2:9" ht="15" customHeight="1" x14ac:dyDescent="0.2">
      <c r="B20" s="9" t="s">
        <v>166</v>
      </c>
      <c r="C20" s="12">
        <f>SUM(LTBL_09215[総数／事業所数])</f>
        <v>751</v>
      </c>
      <c r="E20" s="12">
        <f>SUBTOTAL(109,LTBL_09215[個人／事業所数])</f>
        <v>441</v>
      </c>
      <c r="G20" s="12">
        <f>SUBTOTAL(109,LTBL_09215[法人／事業所数])</f>
        <v>304</v>
      </c>
      <c r="I20" s="12">
        <f>SUBTOTAL(109,LTBL_09215[法人以外の団体／事業所数])</f>
        <v>2</v>
      </c>
    </row>
    <row r="21" spans="2:9" ht="15" customHeight="1" x14ac:dyDescent="0.2">
      <c r="E21" s="11">
        <f>LTBL_09215[[#Totals],[個人／事業所数]]/LTBL_09215[[#Totals],[総数／事業所数]]</f>
        <v>0.5872170439414115</v>
      </c>
      <c r="G21" s="11">
        <f>LTBL_09215[[#Totals],[法人／事業所数]]/LTBL_09215[[#Totals],[総数／事業所数]]</f>
        <v>0.40479360852197072</v>
      </c>
      <c r="I21" s="11">
        <f>LTBL_09215[[#Totals],[法人以外の団体／事業所数]]/LTBL_09215[[#Totals],[総数／事業所数]]</f>
        <v>2.6631158455392811E-3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82</v>
      </c>
      <c r="D24" s="8">
        <v>10.92</v>
      </c>
      <c r="E24" s="12">
        <v>76</v>
      </c>
      <c r="F24" s="8">
        <v>17.23</v>
      </c>
      <c r="G24" s="12">
        <v>6</v>
      </c>
      <c r="H24" s="8">
        <v>1.97</v>
      </c>
      <c r="I24" s="12">
        <v>0</v>
      </c>
    </row>
    <row r="25" spans="2:9" ht="15" customHeight="1" x14ac:dyDescent="0.2">
      <c r="B25" t="s">
        <v>63</v>
      </c>
      <c r="C25" s="12">
        <v>66</v>
      </c>
      <c r="D25" s="8">
        <v>8.7899999999999991</v>
      </c>
      <c r="E25" s="12">
        <v>56</v>
      </c>
      <c r="F25" s="8">
        <v>12.7</v>
      </c>
      <c r="G25" s="12">
        <v>10</v>
      </c>
      <c r="H25" s="8">
        <v>3.29</v>
      </c>
      <c r="I25" s="12">
        <v>0</v>
      </c>
    </row>
    <row r="26" spans="2:9" ht="15" customHeight="1" x14ac:dyDescent="0.2">
      <c r="B26" t="s">
        <v>56</v>
      </c>
      <c r="C26" s="12">
        <v>59</v>
      </c>
      <c r="D26" s="8">
        <v>7.86</v>
      </c>
      <c r="E26" s="12">
        <v>42</v>
      </c>
      <c r="F26" s="8">
        <v>9.52</v>
      </c>
      <c r="G26" s="12">
        <v>15</v>
      </c>
      <c r="H26" s="8">
        <v>4.93</v>
      </c>
      <c r="I26" s="12">
        <v>2</v>
      </c>
    </row>
    <row r="27" spans="2:9" ht="15" customHeight="1" x14ac:dyDescent="0.2">
      <c r="B27" t="s">
        <v>49</v>
      </c>
      <c r="C27" s="12">
        <v>58</v>
      </c>
      <c r="D27" s="8">
        <v>7.72</v>
      </c>
      <c r="E27" s="12">
        <v>25</v>
      </c>
      <c r="F27" s="8">
        <v>5.67</v>
      </c>
      <c r="G27" s="12">
        <v>33</v>
      </c>
      <c r="H27" s="8">
        <v>10.86</v>
      </c>
      <c r="I27" s="12">
        <v>0</v>
      </c>
    </row>
    <row r="28" spans="2:9" ht="15" customHeight="1" x14ac:dyDescent="0.2">
      <c r="B28" t="s">
        <v>58</v>
      </c>
      <c r="C28" s="12">
        <v>49</v>
      </c>
      <c r="D28" s="8">
        <v>6.52</v>
      </c>
      <c r="E28" s="12">
        <v>31</v>
      </c>
      <c r="F28" s="8">
        <v>7.03</v>
      </c>
      <c r="G28" s="12">
        <v>18</v>
      </c>
      <c r="H28" s="8">
        <v>5.92</v>
      </c>
      <c r="I28" s="12">
        <v>0</v>
      </c>
    </row>
    <row r="29" spans="2:9" ht="15" customHeight="1" x14ac:dyDescent="0.2">
      <c r="B29" t="s">
        <v>50</v>
      </c>
      <c r="C29" s="12">
        <v>41</v>
      </c>
      <c r="D29" s="8">
        <v>5.46</v>
      </c>
      <c r="E29" s="12">
        <v>24</v>
      </c>
      <c r="F29" s="8">
        <v>5.44</v>
      </c>
      <c r="G29" s="12">
        <v>17</v>
      </c>
      <c r="H29" s="8">
        <v>5.59</v>
      </c>
      <c r="I29" s="12">
        <v>0</v>
      </c>
    </row>
    <row r="30" spans="2:9" ht="15" customHeight="1" x14ac:dyDescent="0.2">
      <c r="B30" t="s">
        <v>57</v>
      </c>
      <c r="C30" s="12">
        <v>33</v>
      </c>
      <c r="D30" s="8">
        <v>4.3899999999999997</v>
      </c>
      <c r="E30" s="12">
        <v>17</v>
      </c>
      <c r="F30" s="8">
        <v>3.85</v>
      </c>
      <c r="G30" s="12">
        <v>16</v>
      </c>
      <c r="H30" s="8">
        <v>5.26</v>
      </c>
      <c r="I30" s="12">
        <v>0</v>
      </c>
    </row>
    <row r="31" spans="2:9" ht="15" customHeight="1" x14ac:dyDescent="0.2">
      <c r="B31" t="s">
        <v>51</v>
      </c>
      <c r="C31" s="12">
        <v>28</v>
      </c>
      <c r="D31" s="8">
        <v>3.73</v>
      </c>
      <c r="E31" s="12">
        <v>13</v>
      </c>
      <c r="F31" s="8">
        <v>2.95</v>
      </c>
      <c r="G31" s="12">
        <v>15</v>
      </c>
      <c r="H31" s="8">
        <v>4.93</v>
      </c>
      <c r="I31" s="12">
        <v>0</v>
      </c>
    </row>
    <row r="32" spans="2:9" ht="15" customHeight="1" x14ac:dyDescent="0.2">
      <c r="B32" t="s">
        <v>65</v>
      </c>
      <c r="C32" s="12">
        <v>21</v>
      </c>
      <c r="D32" s="8">
        <v>2.8</v>
      </c>
      <c r="E32" s="12">
        <v>15</v>
      </c>
      <c r="F32" s="8">
        <v>3.4</v>
      </c>
      <c r="G32" s="12">
        <v>6</v>
      </c>
      <c r="H32" s="8">
        <v>1.97</v>
      </c>
      <c r="I32" s="12">
        <v>0</v>
      </c>
    </row>
    <row r="33" spans="2:9" ht="15" customHeight="1" x14ac:dyDescent="0.2">
      <c r="B33" t="s">
        <v>52</v>
      </c>
      <c r="C33" s="12">
        <v>20</v>
      </c>
      <c r="D33" s="8">
        <v>2.66</v>
      </c>
      <c r="E33" s="12">
        <v>12</v>
      </c>
      <c r="F33" s="8">
        <v>2.72</v>
      </c>
      <c r="G33" s="12">
        <v>8</v>
      </c>
      <c r="H33" s="8">
        <v>2.63</v>
      </c>
      <c r="I33" s="12">
        <v>0</v>
      </c>
    </row>
    <row r="34" spans="2:9" ht="15" customHeight="1" x14ac:dyDescent="0.2">
      <c r="B34" t="s">
        <v>60</v>
      </c>
      <c r="C34" s="12">
        <v>20</v>
      </c>
      <c r="D34" s="8">
        <v>2.66</v>
      </c>
      <c r="E34" s="12">
        <v>9</v>
      </c>
      <c r="F34" s="8">
        <v>2.04</v>
      </c>
      <c r="G34" s="12">
        <v>11</v>
      </c>
      <c r="H34" s="8">
        <v>3.62</v>
      </c>
      <c r="I34" s="12">
        <v>0</v>
      </c>
    </row>
    <row r="35" spans="2:9" ht="15" customHeight="1" x14ac:dyDescent="0.2">
      <c r="B35" t="s">
        <v>55</v>
      </c>
      <c r="C35" s="12">
        <v>18</v>
      </c>
      <c r="D35" s="8">
        <v>2.4</v>
      </c>
      <c r="E35" s="12">
        <v>11</v>
      </c>
      <c r="F35" s="8">
        <v>2.4900000000000002</v>
      </c>
      <c r="G35" s="12">
        <v>7</v>
      </c>
      <c r="H35" s="8">
        <v>2.2999999999999998</v>
      </c>
      <c r="I35" s="12">
        <v>0</v>
      </c>
    </row>
    <row r="36" spans="2:9" ht="15" customHeight="1" x14ac:dyDescent="0.2">
      <c r="B36" t="s">
        <v>66</v>
      </c>
      <c r="C36" s="12">
        <v>18</v>
      </c>
      <c r="D36" s="8">
        <v>2.4</v>
      </c>
      <c r="E36" s="12">
        <v>16</v>
      </c>
      <c r="F36" s="8">
        <v>3.63</v>
      </c>
      <c r="G36" s="12">
        <v>2</v>
      </c>
      <c r="H36" s="8">
        <v>0.66</v>
      </c>
      <c r="I36" s="12">
        <v>0</v>
      </c>
    </row>
    <row r="37" spans="2:9" ht="15" customHeight="1" x14ac:dyDescent="0.2">
      <c r="B37" t="s">
        <v>62</v>
      </c>
      <c r="C37" s="12">
        <v>17</v>
      </c>
      <c r="D37" s="8">
        <v>2.2599999999999998</v>
      </c>
      <c r="E37" s="12">
        <v>9</v>
      </c>
      <c r="F37" s="8">
        <v>2.04</v>
      </c>
      <c r="G37" s="12">
        <v>7</v>
      </c>
      <c r="H37" s="8">
        <v>2.2999999999999998</v>
      </c>
      <c r="I37" s="12">
        <v>0</v>
      </c>
    </row>
    <row r="38" spans="2:9" ht="15" customHeight="1" x14ac:dyDescent="0.2">
      <c r="B38" t="s">
        <v>61</v>
      </c>
      <c r="C38" s="12">
        <v>14</v>
      </c>
      <c r="D38" s="8">
        <v>1.86</v>
      </c>
      <c r="E38" s="12">
        <v>11</v>
      </c>
      <c r="F38" s="8">
        <v>2.4900000000000002</v>
      </c>
      <c r="G38" s="12">
        <v>3</v>
      </c>
      <c r="H38" s="8">
        <v>0.99</v>
      </c>
      <c r="I38" s="12">
        <v>0</v>
      </c>
    </row>
    <row r="39" spans="2:9" ht="15" customHeight="1" x14ac:dyDescent="0.2">
      <c r="B39" t="s">
        <v>68</v>
      </c>
      <c r="C39" s="12">
        <v>13</v>
      </c>
      <c r="D39" s="8">
        <v>1.73</v>
      </c>
      <c r="E39" s="12">
        <v>10</v>
      </c>
      <c r="F39" s="8">
        <v>2.27</v>
      </c>
      <c r="G39" s="12">
        <v>3</v>
      </c>
      <c r="H39" s="8">
        <v>0.99</v>
      </c>
      <c r="I39" s="12">
        <v>0</v>
      </c>
    </row>
    <row r="40" spans="2:9" ht="15" customHeight="1" x14ac:dyDescent="0.2">
      <c r="B40" t="s">
        <v>73</v>
      </c>
      <c r="C40" s="12">
        <v>12</v>
      </c>
      <c r="D40" s="8">
        <v>1.6</v>
      </c>
      <c r="E40" s="12">
        <v>5</v>
      </c>
      <c r="F40" s="8">
        <v>1.1299999999999999</v>
      </c>
      <c r="G40" s="12">
        <v>7</v>
      </c>
      <c r="H40" s="8">
        <v>2.2999999999999998</v>
      </c>
      <c r="I40" s="12">
        <v>0</v>
      </c>
    </row>
    <row r="41" spans="2:9" ht="15" customHeight="1" x14ac:dyDescent="0.2">
      <c r="B41" t="s">
        <v>70</v>
      </c>
      <c r="C41" s="12">
        <v>12</v>
      </c>
      <c r="D41" s="8">
        <v>1.6</v>
      </c>
      <c r="E41" s="12">
        <v>6</v>
      </c>
      <c r="F41" s="8">
        <v>1.36</v>
      </c>
      <c r="G41" s="12">
        <v>6</v>
      </c>
      <c r="H41" s="8">
        <v>1.97</v>
      </c>
      <c r="I41" s="12">
        <v>0</v>
      </c>
    </row>
    <row r="42" spans="2:9" ht="15" customHeight="1" x14ac:dyDescent="0.2">
      <c r="B42" t="s">
        <v>67</v>
      </c>
      <c r="C42" s="12">
        <v>12</v>
      </c>
      <c r="D42" s="8">
        <v>1.6</v>
      </c>
      <c r="E42" s="12">
        <v>0</v>
      </c>
      <c r="F42" s="8">
        <v>0</v>
      </c>
      <c r="G42" s="12">
        <v>10</v>
      </c>
      <c r="H42" s="8">
        <v>3.29</v>
      </c>
      <c r="I42" s="12">
        <v>0</v>
      </c>
    </row>
    <row r="43" spans="2:9" ht="15" customHeight="1" x14ac:dyDescent="0.2">
      <c r="B43" t="s">
        <v>53</v>
      </c>
      <c r="C43" s="12">
        <v>11</v>
      </c>
      <c r="D43" s="8">
        <v>1.46</v>
      </c>
      <c r="E43" s="12">
        <v>1</v>
      </c>
      <c r="F43" s="8">
        <v>0.23</v>
      </c>
      <c r="G43" s="12">
        <v>10</v>
      </c>
      <c r="H43" s="8">
        <v>3.29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41</v>
      </c>
      <c r="D47" s="8">
        <v>5.46</v>
      </c>
      <c r="E47" s="12">
        <v>40</v>
      </c>
      <c r="F47" s="8">
        <v>9.07</v>
      </c>
      <c r="G47" s="12">
        <v>1</v>
      </c>
      <c r="H47" s="8">
        <v>0.33</v>
      </c>
      <c r="I47" s="12">
        <v>0</v>
      </c>
    </row>
    <row r="48" spans="2:9" ht="15" customHeight="1" x14ac:dyDescent="0.2">
      <c r="B48" t="s">
        <v>110</v>
      </c>
      <c r="C48" s="12">
        <v>27</v>
      </c>
      <c r="D48" s="8">
        <v>3.6</v>
      </c>
      <c r="E48" s="12">
        <v>26</v>
      </c>
      <c r="F48" s="8">
        <v>5.9</v>
      </c>
      <c r="G48" s="12">
        <v>1</v>
      </c>
      <c r="H48" s="8">
        <v>0.33</v>
      </c>
      <c r="I48" s="12">
        <v>0</v>
      </c>
    </row>
    <row r="49" spans="2:9" ht="15" customHeight="1" x14ac:dyDescent="0.2">
      <c r="B49" t="s">
        <v>102</v>
      </c>
      <c r="C49" s="12">
        <v>23</v>
      </c>
      <c r="D49" s="8">
        <v>3.06</v>
      </c>
      <c r="E49" s="12">
        <v>11</v>
      </c>
      <c r="F49" s="8">
        <v>2.4900000000000002</v>
      </c>
      <c r="G49" s="12">
        <v>12</v>
      </c>
      <c r="H49" s="8">
        <v>3.95</v>
      </c>
      <c r="I49" s="12">
        <v>0</v>
      </c>
    </row>
    <row r="50" spans="2:9" ht="15" customHeight="1" x14ac:dyDescent="0.2">
      <c r="B50" t="s">
        <v>108</v>
      </c>
      <c r="C50" s="12">
        <v>23</v>
      </c>
      <c r="D50" s="8">
        <v>3.06</v>
      </c>
      <c r="E50" s="12">
        <v>20</v>
      </c>
      <c r="F50" s="8">
        <v>4.54</v>
      </c>
      <c r="G50" s="12">
        <v>3</v>
      </c>
      <c r="H50" s="8">
        <v>0.99</v>
      </c>
      <c r="I50" s="12">
        <v>0</v>
      </c>
    </row>
    <row r="51" spans="2:9" ht="15" customHeight="1" x14ac:dyDescent="0.2">
      <c r="B51" t="s">
        <v>97</v>
      </c>
      <c r="C51" s="12">
        <v>19</v>
      </c>
      <c r="D51" s="8">
        <v>2.5299999999999998</v>
      </c>
      <c r="E51" s="12">
        <v>13</v>
      </c>
      <c r="F51" s="8">
        <v>2.95</v>
      </c>
      <c r="G51" s="12">
        <v>6</v>
      </c>
      <c r="H51" s="8">
        <v>1.97</v>
      </c>
      <c r="I51" s="12">
        <v>0</v>
      </c>
    </row>
    <row r="52" spans="2:9" ht="15" customHeight="1" x14ac:dyDescent="0.2">
      <c r="B52" t="s">
        <v>95</v>
      </c>
      <c r="C52" s="12">
        <v>18</v>
      </c>
      <c r="D52" s="8">
        <v>2.4</v>
      </c>
      <c r="E52" s="12">
        <v>4</v>
      </c>
      <c r="F52" s="8">
        <v>0.91</v>
      </c>
      <c r="G52" s="12">
        <v>14</v>
      </c>
      <c r="H52" s="8">
        <v>4.6100000000000003</v>
      </c>
      <c r="I52" s="12">
        <v>0</v>
      </c>
    </row>
    <row r="53" spans="2:9" ht="15" customHeight="1" x14ac:dyDescent="0.2">
      <c r="B53" t="s">
        <v>98</v>
      </c>
      <c r="C53" s="12">
        <v>15</v>
      </c>
      <c r="D53" s="8">
        <v>2</v>
      </c>
      <c r="E53" s="12">
        <v>6</v>
      </c>
      <c r="F53" s="8">
        <v>1.36</v>
      </c>
      <c r="G53" s="12">
        <v>9</v>
      </c>
      <c r="H53" s="8">
        <v>2.96</v>
      </c>
      <c r="I53" s="12">
        <v>0</v>
      </c>
    </row>
    <row r="54" spans="2:9" ht="15" customHeight="1" x14ac:dyDescent="0.2">
      <c r="B54" t="s">
        <v>136</v>
      </c>
      <c r="C54" s="12">
        <v>15</v>
      </c>
      <c r="D54" s="8">
        <v>2</v>
      </c>
      <c r="E54" s="12">
        <v>13</v>
      </c>
      <c r="F54" s="8">
        <v>2.95</v>
      </c>
      <c r="G54" s="12">
        <v>2</v>
      </c>
      <c r="H54" s="8">
        <v>0.66</v>
      </c>
      <c r="I54" s="12">
        <v>0</v>
      </c>
    </row>
    <row r="55" spans="2:9" ht="15" customHeight="1" x14ac:dyDescent="0.2">
      <c r="B55" t="s">
        <v>100</v>
      </c>
      <c r="C55" s="12">
        <v>15</v>
      </c>
      <c r="D55" s="8">
        <v>2</v>
      </c>
      <c r="E55" s="12">
        <v>7</v>
      </c>
      <c r="F55" s="8">
        <v>1.59</v>
      </c>
      <c r="G55" s="12">
        <v>7</v>
      </c>
      <c r="H55" s="8">
        <v>2.2999999999999998</v>
      </c>
      <c r="I55" s="12">
        <v>1</v>
      </c>
    </row>
    <row r="56" spans="2:9" ht="15" customHeight="1" x14ac:dyDescent="0.2">
      <c r="B56" t="s">
        <v>101</v>
      </c>
      <c r="C56" s="12">
        <v>13</v>
      </c>
      <c r="D56" s="8">
        <v>1.73</v>
      </c>
      <c r="E56" s="12">
        <v>10</v>
      </c>
      <c r="F56" s="8">
        <v>2.27</v>
      </c>
      <c r="G56" s="12">
        <v>3</v>
      </c>
      <c r="H56" s="8">
        <v>0.99</v>
      </c>
      <c r="I56" s="12">
        <v>0</v>
      </c>
    </row>
    <row r="57" spans="2:9" ht="15" customHeight="1" x14ac:dyDescent="0.2">
      <c r="B57" t="s">
        <v>114</v>
      </c>
      <c r="C57" s="12">
        <v>13</v>
      </c>
      <c r="D57" s="8">
        <v>1.73</v>
      </c>
      <c r="E57" s="12">
        <v>10</v>
      </c>
      <c r="F57" s="8">
        <v>2.27</v>
      </c>
      <c r="G57" s="12">
        <v>3</v>
      </c>
      <c r="H57" s="8">
        <v>0.99</v>
      </c>
      <c r="I57" s="12">
        <v>0</v>
      </c>
    </row>
    <row r="58" spans="2:9" ht="15" customHeight="1" x14ac:dyDescent="0.2">
      <c r="B58" t="s">
        <v>139</v>
      </c>
      <c r="C58" s="12">
        <v>12</v>
      </c>
      <c r="D58" s="8">
        <v>1.6</v>
      </c>
      <c r="E58" s="12">
        <v>10</v>
      </c>
      <c r="F58" s="8">
        <v>2.27</v>
      </c>
      <c r="G58" s="12">
        <v>2</v>
      </c>
      <c r="H58" s="8">
        <v>0.66</v>
      </c>
      <c r="I58" s="12">
        <v>0</v>
      </c>
    </row>
    <row r="59" spans="2:9" ht="15" customHeight="1" x14ac:dyDescent="0.2">
      <c r="B59" t="s">
        <v>106</v>
      </c>
      <c r="C59" s="12">
        <v>12</v>
      </c>
      <c r="D59" s="8">
        <v>1.6</v>
      </c>
      <c r="E59" s="12">
        <v>9</v>
      </c>
      <c r="F59" s="8">
        <v>2.04</v>
      </c>
      <c r="G59" s="12">
        <v>3</v>
      </c>
      <c r="H59" s="8">
        <v>0.99</v>
      </c>
      <c r="I59" s="12">
        <v>0</v>
      </c>
    </row>
    <row r="60" spans="2:9" ht="15" customHeight="1" x14ac:dyDescent="0.2">
      <c r="B60" t="s">
        <v>112</v>
      </c>
      <c r="C60" s="12">
        <v>12</v>
      </c>
      <c r="D60" s="8">
        <v>1.6</v>
      </c>
      <c r="E60" s="12">
        <v>7</v>
      </c>
      <c r="F60" s="8">
        <v>1.59</v>
      </c>
      <c r="G60" s="12">
        <v>5</v>
      </c>
      <c r="H60" s="8">
        <v>1.64</v>
      </c>
      <c r="I60" s="12">
        <v>0</v>
      </c>
    </row>
    <row r="61" spans="2:9" ht="15" customHeight="1" x14ac:dyDescent="0.2">
      <c r="B61" t="s">
        <v>96</v>
      </c>
      <c r="C61" s="12">
        <v>11</v>
      </c>
      <c r="D61" s="8">
        <v>1.46</v>
      </c>
      <c r="E61" s="12">
        <v>4</v>
      </c>
      <c r="F61" s="8">
        <v>0.91</v>
      </c>
      <c r="G61" s="12">
        <v>7</v>
      </c>
      <c r="H61" s="8">
        <v>2.2999999999999998</v>
      </c>
      <c r="I61" s="12">
        <v>0</v>
      </c>
    </row>
    <row r="62" spans="2:9" ht="15" customHeight="1" x14ac:dyDescent="0.2">
      <c r="B62" t="s">
        <v>99</v>
      </c>
      <c r="C62" s="12">
        <v>10</v>
      </c>
      <c r="D62" s="8">
        <v>1.33</v>
      </c>
      <c r="E62" s="12">
        <v>6</v>
      </c>
      <c r="F62" s="8">
        <v>1.36</v>
      </c>
      <c r="G62" s="12">
        <v>4</v>
      </c>
      <c r="H62" s="8">
        <v>1.32</v>
      </c>
      <c r="I62" s="12">
        <v>0</v>
      </c>
    </row>
    <row r="63" spans="2:9" ht="15" customHeight="1" x14ac:dyDescent="0.2">
      <c r="B63" t="s">
        <v>104</v>
      </c>
      <c r="C63" s="12">
        <v>10</v>
      </c>
      <c r="D63" s="8">
        <v>1.33</v>
      </c>
      <c r="E63" s="12">
        <v>6</v>
      </c>
      <c r="F63" s="8">
        <v>1.36</v>
      </c>
      <c r="G63" s="12">
        <v>4</v>
      </c>
      <c r="H63" s="8">
        <v>1.32</v>
      </c>
      <c r="I63" s="12">
        <v>0</v>
      </c>
    </row>
    <row r="64" spans="2:9" ht="15" customHeight="1" x14ac:dyDescent="0.2">
      <c r="B64" t="s">
        <v>117</v>
      </c>
      <c r="C64" s="12">
        <v>10</v>
      </c>
      <c r="D64" s="8">
        <v>1.33</v>
      </c>
      <c r="E64" s="12">
        <v>6</v>
      </c>
      <c r="F64" s="8">
        <v>1.36</v>
      </c>
      <c r="G64" s="12">
        <v>4</v>
      </c>
      <c r="H64" s="8">
        <v>1.32</v>
      </c>
      <c r="I64" s="12">
        <v>0</v>
      </c>
    </row>
    <row r="65" spans="2:9" ht="15" customHeight="1" x14ac:dyDescent="0.2">
      <c r="B65" t="s">
        <v>113</v>
      </c>
      <c r="C65" s="12">
        <v>10</v>
      </c>
      <c r="D65" s="8">
        <v>1.33</v>
      </c>
      <c r="E65" s="12">
        <v>10</v>
      </c>
      <c r="F65" s="8">
        <v>2.27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138</v>
      </c>
      <c r="C66" s="12">
        <v>9</v>
      </c>
      <c r="D66" s="8">
        <v>1.2</v>
      </c>
      <c r="E66" s="12">
        <v>3</v>
      </c>
      <c r="F66" s="8">
        <v>0.68</v>
      </c>
      <c r="G66" s="12">
        <v>6</v>
      </c>
      <c r="H66" s="8">
        <v>1.97</v>
      </c>
      <c r="I66" s="12">
        <v>0</v>
      </c>
    </row>
    <row r="67" spans="2:9" ht="15" customHeight="1" x14ac:dyDescent="0.2">
      <c r="B67" t="s">
        <v>135</v>
      </c>
      <c r="C67" s="12">
        <v>9</v>
      </c>
      <c r="D67" s="8">
        <v>1.2</v>
      </c>
      <c r="E67" s="12">
        <v>6</v>
      </c>
      <c r="F67" s="8">
        <v>1.36</v>
      </c>
      <c r="G67" s="12">
        <v>3</v>
      </c>
      <c r="H67" s="8">
        <v>0.99</v>
      </c>
      <c r="I67" s="12">
        <v>0</v>
      </c>
    </row>
    <row r="68" spans="2:9" ht="15" customHeight="1" x14ac:dyDescent="0.2">
      <c r="B68" t="s">
        <v>122</v>
      </c>
      <c r="C68" s="12">
        <v>9</v>
      </c>
      <c r="D68" s="8">
        <v>1.2</v>
      </c>
      <c r="E68" s="12">
        <v>5</v>
      </c>
      <c r="F68" s="8">
        <v>1.1299999999999999</v>
      </c>
      <c r="G68" s="12">
        <v>4</v>
      </c>
      <c r="H68" s="8">
        <v>1.32</v>
      </c>
      <c r="I68" s="12">
        <v>0</v>
      </c>
    </row>
    <row r="69" spans="2:9" ht="15" customHeight="1" x14ac:dyDescent="0.2">
      <c r="B69" t="s">
        <v>130</v>
      </c>
      <c r="C69" s="12">
        <v>9</v>
      </c>
      <c r="D69" s="8">
        <v>1.2</v>
      </c>
      <c r="E69" s="12">
        <v>8</v>
      </c>
      <c r="F69" s="8">
        <v>1.81</v>
      </c>
      <c r="G69" s="12">
        <v>1</v>
      </c>
      <c r="H69" s="8">
        <v>0.33</v>
      </c>
      <c r="I69" s="12">
        <v>0</v>
      </c>
    </row>
    <row r="70" spans="2:9" ht="15" customHeight="1" x14ac:dyDescent="0.2">
      <c r="B70" t="s">
        <v>109</v>
      </c>
      <c r="C70" s="12">
        <v>9</v>
      </c>
      <c r="D70" s="8">
        <v>1.2</v>
      </c>
      <c r="E70" s="12">
        <v>9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118</v>
      </c>
      <c r="C71" s="12">
        <v>9</v>
      </c>
      <c r="D71" s="8">
        <v>1.2</v>
      </c>
      <c r="E71" s="12">
        <v>8</v>
      </c>
      <c r="F71" s="8">
        <v>1.81</v>
      </c>
      <c r="G71" s="12">
        <v>1</v>
      </c>
      <c r="H71" s="8">
        <v>0.33</v>
      </c>
      <c r="I71" s="12">
        <v>0</v>
      </c>
    </row>
    <row r="73" spans="2:9" ht="15" customHeight="1" x14ac:dyDescent="0.2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9EF3-E1B7-4D40-ACE6-A7344E8F2A6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183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197</v>
      </c>
      <c r="D6" s="8">
        <v>16.72</v>
      </c>
      <c r="E6" s="12">
        <v>66</v>
      </c>
      <c r="F6" s="8">
        <v>10.96</v>
      </c>
      <c r="G6" s="12">
        <v>131</v>
      </c>
      <c r="H6" s="8">
        <v>23.56</v>
      </c>
      <c r="I6" s="12">
        <v>0</v>
      </c>
    </row>
    <row r="7" spans="2:9" ht="15" customHeight="1" x14ac:dyDescent="0.2">
      <c r="B7" t="s">
        <v>28</v>
      </c>
      <c r="C7" s="12">
        <v>91</v>
      </c>
      <c r="D7" s="8">
        <v>7.72</v>
      </c>
      <c r="E7" s="12">
        <v>32</v>
      </c>
      <c r="F7" s="8">
        <v>5.32</v>
      </c>
      <c r="G7" s="12">
        <v>59</v>
      </c>
      <c r="H7" s="8">
        <v>10.61</v>
      </c>
      <c r="I7" s="12">
        <v>0</v>
      </c>
    </row>
    <row r="8" spans="2:9" ht="15" customHeight="1" x14ac:dyDescent="0.2">
      <c r="B8" t="s">
        <v>29</v>
      </c>
      <c r="C8" s="12">
        <v>3</v>
      </c>
      <c r="D8" s="8">
        <v>0.25</v>
      </c>
      <c r="E8" s="12">
        <v>0</v>
      </c>
      <c r="F8" s="8">
        <v>0</v>
      </c>
      <c r="G8" s="12">
        <v>3</v>
      </c>
      <c r="H8" s="8">
        <v>0.54</v>
      </c>
      <c r="I8" s="12">
        <v>0</v>
      </c>
    </row>
    <row r="9" spans="2:9" ht="15" customHeight="1" x14ac:dyDescent="0.2">
      <c r="B9" t="s">
        <v>30</v>
      </c>
      <c r="C9" s="12">
        <v>10</v>
      </c>
      <c r="D9" s="8">
        <v>0.85</v>
      </c>
      <c r="E9" s="12">
        <v>0</v>
      </c>
      <c r="F9" s="8">
        <v>0</v>
      </c>
      <c r="G9" s="12">
        <v>10</v>
      </c>
      <c r="H9" s="8">
        <v>1.8</v>
      </c>
      <c r="I9" s="12">
        <v>0</v>
      </c>
    </row>
    <row r="10" spans="2:9" ht="15" customHeight="1" x14ac:dyDescent="0.2">
      <c r="B10" t="s">
        <v>31</v>
      </c>
      <c r="C10" s="12">
        <v>13</v>
      </c>
      <c r="D10" s="8">
        <v>1.1000000000000001</v>
      </c>
      <c r="E10" s="12">
        <v>4</v>
      </c>
      <c r="F10" s="8">
        <v>0.66</v>
      </c>
      <c r="G10" s="12">
        <v>9</v>
      </c>
      <c r="H10" s="8">
        <v>1.62</v>
      </c>
      <c r="I10" s="12">
        <v>0</v>
      </c>
    </row>
    <row r="11" spans="2:9" ht="15" customHeight="1" x14ac:dyDescent="0.2">
      <c r="B11" t="s">
        <v>32</v>
      </c>
      <c r="C11" s="12">
        <v>249</v>
      </c>
      <c r="D11" s="8">
        <v>21.14</v>
      </c>
      <c r="E11" s="12">
        <v>104</v>
      </c>
      <c r="F11" s="8">
        <v>17.28</v>
      </c>
      <c r="G11" s="12">
        <v>144</v>
      </c>
      <c r="H11" s="8">
        <v>25.9</v>
      </c>
      <c r="I11" s="12">
        <v>1</v>
      </c>
    </row>
    <row r="12" spans="2:9" ht="15" customHeight="1" x14ac:dyDescent="0.2">
      <c r="B12" t="s">
        <v>33</v>
      </c>
      <c r="C12" s="12">
        <v>10</v>
      </c>
      <c r="D12" s="8">
        <v>0.85</v>
      </c>
      <c r="E12" s="12">
        <v>2</v>
      </c>
      <c r="F12" s="8">
        <v>0.33</v>
      </c>
      <c r="G12" s="12">
        <v>8</v>
      </c>
      <c r="H12" s="8">
        <v>1.44</v>
      </c>
      <c r="I12" s="12">
        <v>0</v>
      </c>
    </row>
    <row r="13" spans="2:9" ht="15" customHeight="1" x14ac:dyDescent="0.2">
      <c r="B13" t="s">
        <v>34</v>
      </c>
      <c r="C13" s="12">
        <v>150</v>
      </c>
      <c r="D13" s="8">
        <v>12.73</v>
      </c>
      <c r="E13" s="12">
        <v>82</v>
      </c>
      <c r="F13" s="8">
        <v>13.62</v>
      </c>
      <c r="G13" s="12">
        <v>68</v>
      </c>
      <c r="H13" s="8">
        <v>12.23</v>
      </c>
      <c r="I13" s="12">
        <v>0</v>
      </c>
    </row>
    <row r="14" spans="2:9" ht="15" customHeight="1" x14ac:dyDescent="0.2">
      <c r="B14" t="s">
        <v>35</v>
      </c>
      <c r="C14" s="12">
        <v>57</v>
      </c>
      <c r="D14" s="8">
        <v>4.84</v>
      </c>
      <c r="E14" s="12">
        <v>25</v>
      </c>
      <c r="F14" s="8">
        <v>4.1500000000000004</v>
      </c>
      <c r="G14" s="12">
        <v>31</v>
      </c>
      <c r="H14" s="8">
        <v>5.58</v>
      </c>
      <c r="I14" s="12">
        <v>0</v>
      </c>
    </row>
    <row r="15" spans="2:9" ht="15" customHeight="1" x14ac:dyDescent="0.2">
      <c r="B15" t="s">
        <v>36</v>
      </c>
      <c r="C15" s="12">
        <v>94</v>
      </c>
      <c r="D15" s="8">
        <v>7.98</v>
      </c>
      <c r="E15" s="12">
        <v>70</v>
      </c>
      <c r="F15" s="8">
        <v>11.63</v>
      </c>
      <c r="G15" s="12">
        <v>23</v>
      </c>
      <c r="H15" s="8">
        <v>4.1399999999999997</v>
      </c>
      <c r="I15" s="12">
        <v>0</v>
      </c>
    </row>
    <row r="16" spans="2:9" ht="15" customHeight="1" x14ac:dyDescent="0.2">
      <c r="B16" t="s">
        <v>37</v>
      </c>
      <c r="C16" s="12">
        <v>146</v>
      </c>
      <c r="D16" s="8">
        <v>12.39</v>
      </c>
      <c r="E16" s="12">
        <v>117</v>
      </c>
      <c r="F16" s="8">
        <v>19.440000000000001</v>
      </c>
      <c r="G16" s="12">
        <v>29</v>
      </c>
      <c r="H16" s="8">
        <v>5.22</v>
      </c>
      <c r="I16" s="12">
        <v>0</v>
      </c>
    </row>
    <row r="17" spans="2:9" ht="15" customHeight="1" x14ac:dyDescent="0.2">
      <c r="B17" t="s">
        <v>38</v>
      </c>
      <c r="C17" s="12">
        <v>63</v>
      </c>
      <c r="D17" s="8">
        <v>5.35</v>
      </c>
      <c r="E17" s="12">
        <v>41</v>
      </c>
      <c r="F17" s="8">
        <v>6.81</v>
      </c>
      <c r="G17" s="12">
        <v>16</v>
      </c>
      <c r="H17" s="8">
        <v>2.88</v>
      </c>
      <c r="I17" s="12">
        <v>0</v>
      </c>
    </row>
    <row r="18" spans="2:9" ht="15" customHeight="1" x14ac:dyDescent="0.2">
      <c r="B18" t="s">
        <v>39</v>
      </c>
      <c r="C18" s="12">
        <v>59</v>
      </c>
      <c r="D18" s="8">
        <v>5.01</v>
      </c>
      <c r="E18" s="12">
        <v>43</v>
      </c>
      <c r="F18" s="8">
        <v>7.14</v>
      </c>
      <c r="G18" s="12">
        <v>10</v>
      </c>
      <c r="H18" s="8">
        <v>1.8</v>
      </c>
      <c r="I18" s="12">
        <v>0</v>
      </c>
    </row>
    <row r="19" spans="2:9" ht="15" customHeight="1" x14ac:dyDescent="0.2">
      <c r="B19" t="s">
        <v>40</v>
      </c>
      <c r="C19" s="12">
        <v>36</v>
      </c>
      <c r="D19" s="8">
        <v>3.06</v>
      </c>
      <c r="E19" s="12">
        <v>16</v>
      </c>
      <c r="F19" s="8">
        <v>2.66</v>
      </c>
      <c r="G19" s="12">
        <v>15</v>
      </c>
      <c r="H19" s="8">
        <v>2.7</v>
      </c>
      <c r="I19" s="12">
        <v>5</v>
      </c>
    </row>
    <row r="20" spans="2:9" ht="15" customHeight="1" x14ac:dyDescent="0.2">
      <c r="B20" s="9" t="s">
        <v>166</v>
      </c>
      <c r="C20" s="12">
        <f>SUM(LTBL_09216[総数／事業所数])</f>
        <v>1178</v>
      </c>
      <c r="E20" s="12">
        <f>SUBTOTAL(109,LTBL_09216[個人／事業所数])</f>
        <v>602</v>
      </c>
      <c r="G20" s="12">
        <f>SUBTOTAL(109,LTBL_09216[法人／事業所数])</f>
        <v>556</v>
      </c>
      <c r="I20" s="12">
        <f>SUBTOTAL(109,LTBL_09216[法人以外の団体／事業所数])</f>
        <v>6</v>
      </c>
    </row>
    <row r="21" spans="2:9" ht="15" customHeight="1" x14ac:dyDescent="0.2">
      <c r="E21" s="11">
        <f>LTBL_09216[[#Totals],[個人／事業所数]]/LTBL_09216[[#Totals],[総数／事業所数]]</f>
        <v>0.51103565365025472</v>
      </c>
      <c r="G21" s="11">
        <f>LTBL_09216[[#Totals],[法人／事業所数]]/LTBL_09216[[#Totals],[総数／事業所数]]</f>
        <v>0.47198641765704585</v>
      </c>
      <c r="I21" s="11">
        <f>LTBL_09216[[#Totals],[法人以外の団体／事業所数]]/LTBL_09216[[#Totals],[総数／事業所数]]</f>
        <v>5.0933786078098476E-3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128</v>
      </c>
      <c r="D24" s="8">
        <v>10.87</v>
      </c>
      <c r="E24" s="12">
        <v>109</v>
      </c>
      <c r="F24" s="8">
        <v>18.11</v>
      </c>
      <c r="G24" s="12">
        <v>19</v>
      </c>
      <c r="H24" s="8">
        <v>3.42</v>
      </c>
      <c r="I24" s="12">
        <v>0</v>
      </c>
    </row>
    <row r="25" spans="2:9" ht="15" customHeight="1" x14ac:dyDescent="0.2">
      <c r="B25" t="s">
        <v>60</v>
      </c>
      <c r="C25" s="12">
        <v>126</v>
      </c>
      <c r="D25" s="8">
        <v>10.7</v>
      </c>
      <c r="E25" s="12">
        <v>81</v>
      </c>
      <c r="F25" s="8">
        <v>13.46</v>
      </c>
      <c r="G25" s="12">
        <v>45</v>
      </c>
      <c r="H25" s="8">
        <v>8.09</v>
      </c>
      <c r="I25" s="12">
        <v>0</v>
      </c>
    </row>
    <row r="26" spans="2:9" ht="15" customHeight="1" x14ac:dyDescent="0.2">
      <c r="B26" t="s">
        <v>49</v>
      </c>
      <c r="C26" s="12">
        <v>93</v>
      </c>
      <c r="D26" s="8">
        <v>7.89</v>
      </c>
      <c r="E26" s="12">
        <v>27</v>
      </c>
      <c r="F26" s="8">
        <v>4.49</v>
      </c>
      <c r="G26" s="12">
        <v>66</v>
      </c>
      <c r="H26" s="8">
        <v>11.87</v>
      </c>
      <c r="I26" s="12">
        <v>0</v>
      </c>
    </row>
    <row r="27" spans="2:9" ht="15" customHeight="1" x14ac:dyDescent="0.2">
      <c r="B27" t="s">
        <v>63</v>
      </c>
      <c r="C27" s="12">
        <v>85</v>
      </c>
      <c r="D27" s="8">
        <v>7.22</v>
      </c>
      <c r="E27" s="12">
        <v>66</v>
      </c>
      <c r="F27" s="8">
        <v>10.96</v>
      </c>
      <c r="G27" s="12">
        <v>19</v>
      </c>
      <c r="H27" s="8">
        <v>3.42</v>
      </c>
      <c r="I27" s="12">
        <v>0</v>
      </c>
    </row>
    <row r="28" spans="2:9" ht="15" customHeight="1" x14ac:dyDescent="0.2">
      <c r="B28" t="s">
        <v>58</v>
      </c>
      <c r="C28" s="12">
        <v>83</v>
      </c>
      <c r="D28" s="8">
        <v>7.05</v>
      </c>
      <c r="E28" s="12">
        <v>34</v>
      </c>
      <c r="F28" s="8">
        <v>5.65</v>
      </c>
      <c r="G28" s="12">
        <v>49</v>
      </c>
      <c r="H28" s="8">
        <v>8.81</v>
      </c>
      <c r="I28" s="12">
        <v>0</v>
      </c>
    </row>
    <row r="29" spans="2:9" ht="15" customHeight="1" x14ac:dyDescent="0.2">
      <c r="B29" t="s">
        <v>65</v>
      </c>
      <c r="C29" s="12">
        <v>63</v>
      </c>
      <c r="D29" s="8">
        <v>5.35</v>
      </c>
      <c r="E29" s="12">
        <v>41</v>
      </c>
      <c r="F29" s="8">
        <v>6.81</v>
      </c>
      <c r="G29" s="12">
        <v>16</v>
      </c>
      <c r="H29" s="8">
        <v>2.88</v>
      </c>
      <c r="I29" s="12">
        <v>0</v>
      </c>
    </row>
    <row r="30" spans="2:9" ht="15" customHeight="1" x14ac:dyDescent="0.2">
      <c r="B30" t="s">
        <v>50</v>
      </c>
      <c r="C30" s="12">
        <v>60</v>
      </c>
      <c r="D30" s="8">
        <v>5.09</v>
      </c>
      <c r="E30" s="12">
        <v>30</v>
      </c>
      <c r="F30" s="8">
        <v>4.9800000000000004</v>
      </c>
      <c r="G30" s="12">
        <v>30</v>
      </c>
      <c r="H30" s="8">
        <v>5.4</v>
      </c>
      <c r="I30" s="12">
        <v>0</v>
      </c>
    </row>
    <row r="31" spans="2:9" ht="15" customHeight="1" x14ac:dyDescent="0.2">
      <c r="B31" t="s">
        <v>56</v>
      </c>
      <c r="C31" s="12">
        <v>50</v>
      </c>
      <c r="D31" s="8">
        <v>4.24</v>
      </c>
      <c r="E31" s="12">
        <v>30</v>
      </c>
      <c r="F31" s="8">
        <v>4.9800000000000004</v>
      </c>
      <c r="G31" s="12">
        <v>19</v>
      </c>
      <c r="H31" s="8">
        <v>3.42</v>
      </c>
      <c r="I31" s="12">
        <v>1</v>
      </c>
    </row>
    <row r="32" spans="2:9" ht="15" customHeight="1" x14ac:dyDescent="0.2">
      <c r="B32" t="s">
        <v>66</v>
      </c>
      <c r="C32" s="12">
        <v>45</v>
      </c>
      <c r="D32" s="8">
        <v>3.82</v>
      </c>
      <c r="E32" s="12">
        <v>42</v>
      </c>
      <c r="F32" s="8">
        <v>6.98</v>
      </c>
      <c r="G32" s="12">
        <v>3</v>
      </c>
      <c r="H32" s="8">
        <v>0.54</v>
      </c>
      <c r="I32" s="12">
        <v>0</v>
      </c>
    </row>
    <row r="33" spans="2:9" ht="15" customHeight="1" x14ac:dyDescent="0.2">
      <c r="B33" t="s">
        <v>51</v>
      </c>
      <c r="C33" s="12">
        <v>44</v>
      </c>
      <c r="D33" s="8">
        <v>3.74</v>
      </c>
      <c r="E33" s="12">
        <v>9</v>
      </c>
      <c r="F33" s="8">
        <v>1.5</v>
      </c>
      <c r="G33" s="12">
        <v>35</v>
      </c>
      <c r="H33" s="8">
        <v>6.29</v>
      </c>
      <c r="I33" s="12">
        <v>0</v>
      </c>
    </row>
    <row r="34" spans="2:9" ht="15" customHeight="1" x14ac:dyDescent="0.2">
      <c r="B34" t="s">
        <v>57</v>
      </c>
      <c r="C34" s="12">
        <v>35</v>
      </c>
      <c r="D34" s="8">
        <v>2.97</v>
      </c>
      <c r="E34" s="12">
        <v>15</v>
      </c>
      <c r="F34" s="8">
        <v>2.4900000000000002</v>
      </c>
      <c r="G34" s="12">
        <v>20</v>
      </c>
      <c r="H34" s="8">
        <v>3.6</v>
      </c>
      <c r="I34" s="12">
        <v>0</v>
      </c>
    </row>
    <row r="35" spans="2:9" ht="15" customHeight="1" x14ac:dyDescent="0.2">
      <c r="B35" t="s">
        <v>62</v>
      </c>
      <c r="C35" s="12">
        <v>35</v>
      </c>
      <c r="D35" s="8">
        <v>2.97</v>
      </c>
      <c r="E35" s="12">
        <v>11</v>
      </c>
      <c r="F35" s="8">
        <v>1.83</v>
      </c>
      <c r="G35" s="12">
        <v>23</v>
      </c>
      <c r="H35" s="8">
        <v>4.1399999999999997</v>
      </c>
      <c r="I35" s="12">
        <v>0</v>
      </c>
    </row>
    <row r="36" spans="2:9" ht="15" customHeight="1" x14ac:dyDescent="0.2">
      <c r="B36" t="s">
        <v>55</v>
      </c>
      <c r="C36" s="12">
        <v>23</v>
      </c>
      <c r="D36" s="8">
        <v>1.95</v>
      </c>
      <c r="E36" s="12">
        <v>12</v>
      </c>
      <c r="F36" s="8">
        <v>1.99</v>
      </c>
      <c r="G36" s="12">
        <v>11</v>
      </c>
      <c r="H36" s="8">
        <v>1.98</v>
      </c>
      <c r="I36" s="12">
        <v>0</v>
      </c>
    </row>
    <row r="37" spans="2:9" ht="15" customHeight="1" x14ac:dyDescent="0.2">
      <c r="B37" t="s">
        <v>59</v>
      </c>
      <c r="C37" s="12">
        <v>22</v>
      </c>
      <c r="D37" s="8">
        <v>1.87</v>
      </c>
      <c r="E37" s="12">
        <v>1</v>
      </c>
      <c r="F37" s="8">
        <v>0.17</v>
      </c>
      <c r="G37" s="12">
        <v>21</v>
      </c>
      <c r="H37" s="8">
        <v>3.78</v>
      </c>
      <c r="I37" s="12">
        <v>0</v>
      </c>
    </row>
    <row r="38" spans="2:9" ht="15" customHeight="1" x14ac:dyDescent="0.2">
      <c r="B38" t="s">
        <v>61</v>
      </c>
      <c r="C38" s="12">
        <v>22</v>
      </c>
      <c r="D38" s="8">
        <v>1.87</v>
      </c>
      <c r="E38" s="12">
        <v>14</v>
      </c>
      <c r="F38" s="8">
        <v>2.33</v>
      </c>
      <c r="G38" s="12">
        <v>8</v>
      </c>
      <c r="H38" s="8">
        <v>1.44</v>
      </c>
      <c r="I38" s="12">
        <v>0</v>
      </c>
    </row>
    <row r="39" spans="2:9" ht="15" customHeight="1" x14ac:dyDescent="0.2">
      <c r="B39" t="s">
        <v>53</v>
      </c>
      <c r="C39" s="12">
        <v>20</v>
      </c>
      <c r="D39" s="8">
        <v>1.7</v>
      </c>
      <c r="E39" s="12">
        <v>6</v>
      </c>
      <c r="F39" s="8">
        <v>1</v>
      </c>
      <c r="G39" s="12">
        <v>14</v>
      </c>
      <c r="H39" s="8">
        <v>2.52</v>
      </c>
      <c r="I39" s="12">
        <v>0</v>
      </c>
    </row>
    <row r="40" spans="2:9" ht="15" customHeight="1" x14ac:dyDescent="0.2">
      <c r="B40" t="s">
        <v>70</v>
      </c>
      <c r="C40" s="12">
        <v>17</v>
      </c>
      <c r="D40" s="8">
        <v>1.44</v>
      </c>
      <c r="E40" s="12">
        <v>8</v>
      </c>
      <c r="F40" s="8">
        <v>1.33</v>
      </c>
      <c r="G40" s="12">
        <v>9</v>
      </c>
      <c r="H40" s="8">
        <v>1.62</v>
      </c>
      <c r="I40" s="12">
        <v>0</v>
      </c>
    </row>
    <row r="41" spans="2:9" ht="15" customHeight="1" x14ac:dyDescent="0.2">
      <c r="B41" t="s">
        <v>73</v>
      </c>
      <c r="C41" s="12">
        <v>16</v>
      </c>
      <c r="D41" s="8">
        <v>1.36</v>
      </c>
      <c r="E41" s="12">
        <v>6</v>
      </c>
      <c r="F41" s="8">
        <v>1</v>
      </c>
      <c r="G41" s="12">
        <v>10</v>
      </c>
      <c r="H41" s="8">
        <v>1.8</v>
      </c>
      <c r="I41" s="12">
        <v>0</v>
      </c>
    </row>
    <row r="42" spans="2:9" ht="15" customHeight="1" x14ac:dyDescent="0.2">
      <c r="B42" t="s">
        <v>67</v>
      </c>
      <c r="C42" s="12">
        <v>14</v>
      </c>
      <c r="D42" s="8">
        <v>1.19</v>
      </c>
      <c r="E42" s="12">
        <v>1</v>
      </c>
      <c r="F42" s="8">
        <v>0.17</v>
      </c>
      <c r="G42" s="12">
        <v>7</v>
      </c>
      <c r="H42" s="8">
        <v>1.26</v>
      </c>
      <c r="I42" s="12">
        <v>0</v>
      </c>
    </row>
    <row r="43" spans="2:9" ht="15" customHeight="1" x14ac:dyDescent="0.2">
      <c r="B43" t="s">
        <v>68</v>
      </c>
      <c r="C43" s="12">
        <v>14</v>
      </c>
      <c r="D43" s="8">
        <v>1.19</v>
      </c>
      <c r="E43" s="12">
        <v>11</v>
      </c>
      <c r="F43" s="8">
        <v>1.83</v>
      </c>
      <c r="G43" s="12">
        <v>3</v>
      </c>
      <c r="H43" s="8">
        <v>0.54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106</v>
      </c>
      <c r="C47" s="12">
        <v>97</v>
      </c>
      <c r="D47" s="8">
        <v>8.23</v>
      </c>
      <c r="E47" s="12">
        <v>69</v>
      </c>
      <c r="F47" s="8">
        <v>11.46</v>
      </c>
      <c r="G47" s="12">
        <v>28</v>
      </c>
      <c r="H47" s="8">
        <v>5.04</v>
      </c>
      <c r="I47" s="12">
        <v>0</v>
      </c>
    </row>
    <row r="48" spans="2:9" ht="15" customHeight="1" x14ac:dyDescent="0.2">
      <c r="B48" t="s">
        <v>111</v>
      </c>
      <c r="C48" s="12">
        <v>59</v>
      </c>
      <c r="D48" s="8">
        <v>5.01</v>
      </c>
      <c r="E48" s="12">
        <v>53</v>
      </c>
      <c r="F48" s="8">
        <v>8.8000000000000007</v>
      </c>
      <c r="G48" s="12">
        <v>6</v>
      </c>
      <c r="H48" s="8">
        <v>1.08</v>
      </c>
      <c r="I48" s="12">
        <v>0</v>
      </c>
    </row>
    <row r="49" spans="2:9" ht="15" customHeight="1" x14ac:dyDescent="0.2">
      <c r="B49" t="s">
        <v>110</v>
      </c>
      <c r="C49" s="12">
        <v>47</v>
      </c>
      <c r="D49" s="8">
        <v>3.99</v>
      </c>
      <c r="E49" s="12">
        <v>44</v>
      </c>
      <c r="F49" s="8">
        <v>7.31</v>
      </c>
      <c r="G49" s="12">
        <v>3</v>
      </c>
      <c r="H49" s="8">
        <v>0.54</v>
      </c>
      <c r="I49" s="12">
        <v>0</v>
      </c>
    </row>
    <row r="50" spans="2:9" ht="15" customHeight="1" x14ac:dyDescent="0.2">
      <c r="B50" t="s">
        <v>95</v>
      </c>
      <c r="C50" s="12">
        <v>34</v>
      </c>
      <c r="D50" s="8">
        <v>2.89</v>
      </c>
      <c r="E50" s="12">
        <v>1</v>
      </c>
      <c r="F50" s="8">
        <v>0.17</v>
      </c>
      <c r="G50" s="12">
        <v>33</v>
      </c>
      <c r="H50" s="8">
        <v>5.94</v>
      </c>
      <c r="I50" s="12">
        <v>0</v>
      </c>
    </row>
    <row r="51" spans="2:9" ht="15" customHeight="1" x14ac:dyDescent="0.2">
      <c r="B51" t="s">
        <v>112</v>
      </c>
      <c r="C51" s="12">
        <v>34</v>
      </c>
      <c r="D51" s="8">
        <v>2.89</v>
      </c>
      <c r="E51" s="12">
        <v>28</v>
      </c>
      <c r="F51" s="8">
        <v>4.6500000000000004</v>
      </c>
      <c r="G51" s="12">
        <v>6</v>
      </c>
      <c r="H51" s="8">
        <v>1.08</v>
      </c>
      <c r="I51" s="12">
        <v>0</v>
      </c>
    </row>
    <row r="52" spans="2:9" ht="15" customHeight="1" x14ac:dyDescent="0.2">
      <c r="B52" t="s">
        <v>113</v>
      </c>
      <c r="C52" s="12">
        <v>31</v>
      </c>
      <c r="D52" s="8">
        <v>2.63</v>
      </c>
      <c r="E52" s="12">
        <v>30</v>
      </c>
      <c r="F52" s="8">
        <v>4.9800000000000004</v>
      </c>
      <c r="G52" s="12">
        <v>1</v>
      </c>
      <c r="H52" s="8">
        <v>0.18</v>
      </c>
      <c r="I52" s="12">
        <v>0</v>
      </c>
    </row>
    <row r="53" spans="2:9" ht="15" customHeight="1" x14ac:dyDescent="0.2">
      <c r="B53" t="s">
        <v>107</v>
      </c>
      <c r="C53" s="12">
        <v>29</v>
      </c>
      <c r="D53" s="8">
        <v>2.46</v>
      </c>
      <c r="E53" s="12">
        <v>8</v>
      </c>
      <c r="F53" s="8">
        <v>1.33</v>
      </c>
      <c r="G53" s="12">
        <v>20</v>
      </c>
      <c r="H53" s="8">
        <v>3.6</v>
      </c>
      <c r="I53" s="12">
        <v>0</v>
      </c>
    </row>
    <row r="54" spans="2:9" ht="15" customHeight="1" x14ac:dyDescent="0.2">
      <c r="B54" t="s">
        <v>108</v>
      </c>
      <c r="C54" s="12">
        <v>27</v>
      </c>
      <c r="D54" s="8">
        <v>2.29</v>
      </c>
      <c r="E54" s="12">
        <v>21</v>
      </c>
      <c r="F54" s="8">
        <v>3.49</v>
      </c>
      <c r="G54" s="12">
        <v>6</v>
      </c>
      <c r="H54" s="8">
        <v>1.08</v>
      </c>
      <c r="I54" s="12">
        <v>0</v>
      </c>
    </row>
    <row r="55" spans="2:9" ht="15" customHeight="1" x14ac:dyDescent="0.2">
      <c r="B55" t="s">
        <v>97</v>
      </c>
      <c r="C55" s="12">
        <v>24</v>
      </c>
      <c r="D55" s="8">
        <v>2.04</v>
      </c>
      <c r="E55" s="12">
        <v>19</v>
      </c>
      <c r="F55" s="8">
        <v>3.16</v>
      </c>
      <c r="G55" s="12">
        <v>5</v>
      </c>
      <c r="H55" s="8">
        <v>0.9</v>
      </c>
      <c r="I55" s="12">
        <v>0</v>
      </c>
    </row>
    <row r="56" spans="2:9" ht="15" customHeight="1" x14ac:dyDescent="0.2">
      <c r="B56" t="s">
        <v>96</v>
      </c>
      <c r="C56" s="12">
        <v>22</v>
      </c>
      <c r="D56" s="8">
        <v>1.87</v>
      </c>
      <c r="E56" s="12">
        <v>3</v>
      </c>
      <c r="F56" s="8">
        <v>0.5</v>
      </c>
      <c r="G56" s="12">
        <v>19</v>
      </c>
      <c r="H56" s="8">
        <v>3.42</v>
      </c>
      <c r="I56" s="12">
        <v>0</v>
      </c>
    </row>
    <row r="57" spans="2:9" ht="15" customHeight="1" x14ac:dyDescent="0.2">
      <c r="B57" t="s">
        <v>118</v>
      </c>
      <c r="C57" s="12">
        <v>22</v>
      </c>
      <c r="D57" s="8">
        <v>1.87</v>
      </c>
      <c r="E57" s="12">
        <v>13</v>
      </c>
      <c r="F57" s="8">
        <v>2.16</v>
      </c>
      <c r="G57" s="12">
        <v>9</v>
      </c>
      <c r="H57" s="8">
        <v>1.62</v>
      </c>
      <c r="I57" s="12">
        <v>0</v>
      </c>
    </row>
    <row r="58" spans="2:9" ht="15" customHeight="1" x14ac:dyDescent="0.2">
      <c r="B58" t="s">
        <v>102</v>
      </c>
      <c r="C58" s="12">
        <v>21</v>
      </c>
      <c r="D58" s="8">
        <v>1.78</v>
      </c>
      <c r="E58" s="12">
        <v>5</v>
      </c>
      <c r="F58" s="8">
        <v>0.83</v>
      </c>
      <c r="G58" s="12">
        <v>16</v>
      </c>
      <c r="H58" s="8">
        <v>2.88</v>
      </c>
      <c r="I58" s="12">
        <v>0</v>
      </c>
    </row>
    <row r="59" spans="2:9" ht="15" customHeight="1" x14ac:dyDescent="0.2">
      <c r="B59" t="s">
        <v>104</v>
      </c>
      <c r="C59" s="12">
        <v>21</v>
      </c>
      <c r="D59" s="8">
        <v>1.78</v>
      </c>
      <c r="E59" s="12">
        <v>16</v>
      </c>
      <c r="F59" s="8">
        <v>2.66</v>
      </c>
      <c r="G59" s="12">
        <v>5</v>
      </c>
      <c r="H59" s="8">
        <v>0.9</v>
      </c>
      <c r="I59" s="12">
        <v>0</v>
      </c>
    </row>
    <row r="60" spans="2:9" ht="15" customHeight="1" x14ac:dyDescent="0.2">
      <c r="B60" t="s">
        <v>98</v>
      </c>
      <c r="C60" s="12">
        <v>20</v>
      </c>
      <c r="D60" s="8">
        <v>1.7</v>
      </c>
      <c r="E60" s="12">
        <v>7</v>
      </c>
      <c r="F60" s="8">
        <v>1.1599999999999999</v>
      </c>
      <c r="G60" s="12">
        <v>13</v>
      </c>
      <c r="H60" s="8">
        <v>2.34</v>
      </c>
      <c r="I60" s="12">
        <v>0</v>
      </c>
    </row>
    <row r="61" spans="2:9" ht="15" customHeight="1" x14ac:dyDescent="0.2">
      <c r="B61" t="s">
        <v>115</v>
      </c>
      <c r="C61" s="12">
        <v>19</v>
      </c>
      <c r="D61" s="8">
        <v>1.61</v>
      </c>
      <c r="E61" s="12">
        <v>1</v>
      </c>
      <c r="F61" s="8">
        <v>0.17</v>
      </c>
      <c r="G61" s="12">
        <v>18</v>
      </c>
      <c r="H61" s="8">
        <v>3.24</v>
      </c>
      <c r="I61" s="12">
        <v>0</v>
      </c>
    </row>
    <row r="62" spans="2:9" ht="15" customHeight="1" x14ac:dyDescent="0.2">
      <c r="B62" t="s">
        <v>103</v>
      </c>
      <c r="C62" s="12">
        <v>18</v>
      </c>
      <c r="D62" s="8">
        <v>1.53</v>
      </c>
      <c r="E62" s="12">
        <v>2</v>
      </c>
      <c r="F62" s="8">
        <v>0.33</v>
      </c>
      <c r="G62" s="12">
        <v>16</v>
      </c>
      <c r="H62" s="8">
        <v>2.88</v>
      </c>
      <c r="I62" s="12">
        <v>0</v>
      </c>
    </row>
    <row r="63" spans="2:9" ht="15" customHeight="1" x14ac:dyDescent="0.2">
      <c r="B63" t="s">
        <v>124</v>
      </c>
      <c r="C63" s="12">
        <v>17</v>
      </c>
      <c r="D63" s="8">
        <v>1.44</v>
      </c>
      <c r="E63" s="12">
        <v>4</v>
      </c>
      <c r="F63" s="8">
        <v>0.66</v>
      </c>
      <c r="G63" s="12">
        <v>13</v>
      </c>
      <c r="H63" s="8">
        <v>2.34</v>
      </c>
      <c r="I63" s="12">
        <v>0</v>
      </c>
    </row>
    <row r="64" spans="2:9" ht="15" customHeight="1" x14ac:dyDescent="0.2">
      <c r="B64" t="s">
        <v>109</v>
      </c>
      <c r="C64" s="12">
        <v>16</v>
      </c>
      <c r="D64" s="8">
        <v>1.36</v>
      </c>
      <c r="E64" s="12">
        <v>13</v>
      </c>
      <c r="F64" s="8">
        <v>2.16</v>
      </c>
      <c r="G64" s="12">
        <v>3</v>
      </c>
      <c r="H64" s="8">
        <v>0.54</v>
      </c>
      <c r="I64" s="12">
        <v>0</v>
      </c>
    </row>
    <row r="65" spans="2:9" ht="15" customHeight="1" x14ac:dyDescent="0.2">
      <c r="B65" t="s">
        <v>99</v>
      </c>
      <c r="C65" s="12">
        <v>15</v>
      </c>
      <c r="D65" s="8">
        <v>1.27</v>
      </c>
      <c r="E65" s="12">
        <v>1</v>
      </c>
      <c r="F65" s="8">
        <v>0.17</v>
      </c>
      <c r="G65" s="12">
        <v>14</v>
      </c>
      <c r="H65" s="8">
        <v>2.52</v>
      </c>
      <c r="I65" s="12">
        <v>0</v>
      </c>
    </row>
    <row r="66" spans="2:9" ht="15" customHeight="1" x14ac:dyDescent="0.2">
      <c r="B66" t="s">
        <v>140</v>
      </c>
      <c r="C66" s="12">
        <v>14</v>
      </c>
      <c r="D66" s="8">
        <v>1.19</v>
      </c>
      <c r="E66" s="12">
        <v>10</v>
      </c>
      <c r="F66" s="8">
        <v>1.66</v>
      </c>
      <c r="G66" s="12">
        <v>4</v>
      </c>
      <c r="H66" s="8">
        <v>0.72</v>
      </c>
      <c r="I66" s="12">
        <v>0</v>
      </c>
    </row>
    <row r="67" spans="2:9" ht="15" customHeight="1" x14ac:dyDescent="0.2">
      <c r="B67" t="s">
        <v>117</v>
      </c>
      <c r="C67" s="12">
        <v>14</v>
      </c>
      <c r="D67" s="8">
        <v>1.19</v>
      </c>
      <c r="E67" s="12">
        <v>8</v>
      </c>
      <c r="F67" s="8">
        <v>1.33</v>
      </c>
      <c r="G67" s="12">
        <v>6</v>
      </c>
      <c r="H67" s="8">
        <v>1.08</v>
      </c>
      <c r="I67" s="12">
        <v>0</v>
      </c>
    </row>
    <row r="68" spans="2:9" ht="15" customHeight="1" x14ac:dyDescent="0.2">
      <c r="B68" t="s">
        <v>114</v>
      </c>
      <c r="C68" s="12">
        <v>14</v>
      </c>
      <c r="D68" s="8">
        <v>1.19</v>
      </c>
      <c r="E68" s="12">
        <v>11</v>
      </c>
      <c r="F68" s="8">
        <v>1.83</v>
      </c>
      <c r="G68" s="12">
        <v>3</v>
      </c>
      <c r="H68" s="8">
        <v>0.54</v>
      </c>
      <c r="I68" s="12">
        <v>0</v>
      </c>
    </row>
    <row r="70" spans="2:9" ht="15" customHeight="1" x14ac:dyDescent="0.2">
      <c r="B70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4182-1597-4BFE-9D69-45BB3940F3BF}">
  <sheetPr>
    <pageSetUpPr fitToPage="1"/>
  </sheetPr>
  <dimension ref="A1:H41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41</v>
      </c>
      <c r="B1" s="7" t="s">
        <v>42</v>
      </c>
      <c r="C1" s="7" t="s">
        <v>43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</row>
    <row r="2" spans="1:8" x14ac:dyDescent="0.2">
      <c r="A2" s="1" t="s">
        <v>0</v>
      </c>
      <c r="B2" s="4">
        <v>47240</v>
      </c>
      <c r="C2" s="5">
        <v>99.99</v>
      </c>
      <c r="D2" s="4">
        <v>23496</v>
      </c>
      <c r="E2" s="5">
        <v>100.00999999999999</v>
      </c>
      <c r="F2" s="4">
        <v>23341</v>
      </c>
      <c r="G2" s="5">
        <v>99.99</v>
      </c>
      <c r="H2" s="4">
        <v>75</v>
      </c>
    </row>
    <row r="3" spans="1:8" x14ac:dyDescent="0.2">
      <c r="A3" s="2" t="s">
        <v>26</v>
      </c>
      <c r="B3" s="4">
        <v>20</v>
      </c>
      <c r="C3" s="5">
        <v>0.04</v>
      </c>
      <c r="D3" s="4">
        <v>4</v>
      </c>
      <c r="E3" s="5">
        <v>0.02</v>
      </c>
      <c r="F3" s="4">
        <v>16</v>
      </c>
      <c r="G3" s="5">
        <v>7.0000000000000007E-2</v>
      </c>
      <c r="H3" s="4">
        <v>0</v>
      </c>
    </row>
    <row r="4" spans="1:8" x14ac:dyDescent="0.2">
      <c r="A4" s="2" t="s">
        <v>27</v>
      </c>
      <c r="B4" s="4">
        <v>7246</v>
      </c>
      <c r="C4" s="5">
        <v>15.34</v>
      </c>
      <c r="D4" s="4">
        <v>2389</v>
      </c>
      <c r="E4" s="5">
        <v>10.17</v>
      </c>
      <c r="F4" s="4">
        <v>4855</v>
      </c>
      <c r="G4" s="5">
        <v>20.8</v>
      </c>
      <c r="H4" s="4">
        <v>2</v>
      </c>
    </row>
    <row r="5" spans="1:8" x14ac:dyDescent="0.2">
      <c r="A5" s="2" t="s">
        <v>28</v>
      </c>
      <c r="B5" s="4">
        <v>4981</v>
      </c>
      <c r="C5" s="5">
        <v>10.54</v>
      </c>
      <c r="D5" s="4">
        <v>1811</v>
      </c>
      <c r="E5" s="5">
        <v>7.71</v>
      </c>
      <c r="F5" s="4">
        <v>3166</v>
      </c>
      <c r="G5" s="5">
        <v>13.56</v>
      </c>
      <c r="H5" s="4">
        <v>3</v>
      </c>
    </row>
    <row r="6" spans="1:8" x14ac:dyDescent="0.2">
      <c r="A6" s="2" t="s">
        <v>29</v>
      </c>
      <c r="B6" s="4">
        <v>152</v>
      </c>
      <c r="C6" s="5">
        <v>0.32</v>
      </c>
      <c r="D6" s="4">
        <v>12</v>
      </c>
      <c r="E6" s="5">
        <v>0.05</v>
      </c>
      <c r="F6" s="4">
        <v>134</v>
      </c>
      <c r="G6" s="5">
        <v>0.56999999999999995</v>
      </c>
      <c r="H6" s="4">
        <v>0</v>
      </c>
    </row>
    <row r="7" spans="1:8" x14ac:dyDescent="0.2">
      <c r="A7" s="2" t="s">
        <v>30</v>
      </c>
      <c r="B7" s="4">
        <v>273</v>
      </c>
      <c r="C7" s="5">
        <v>0.57999999999999996</v>
      </c>
      <c r="D7" s="4">
        <v>18</v>
      </c>
      <c r="E7" s="5">
        <v>0.08</v>
      </c>
      <c r="F7" s="4">
        <v>255</v>
      </c>
      <c r="G7" s="5">
        <v>1.0900000000000001</v>
      </c>
      <c r="H7" s="4">
        <v>0</v>
      </c>
    </row>
    <row r="8" spans="1:8" x14ac:dyDescent="0.2">
      <c r="A8" s="2" t="s">
        <v>31</v>
      </c>
      <c r="B8" s="4">
        <v>472</v>
      </c>
      <c r="C8" s="5">
        <v>1</v>
      </c>
      <c r="D8" s="4">
        <v>119</v>
      </c>
      <c r="E8" s="5">
        <v>0.51</v>
      </c>
      <c r="F8" s="4">
        <v>349</v>
      </c>
      <c r="G8" s="5">
        <v>1.5</v>
      </c>
      <c r="H8" s="4">
        <v>3</v>
      </c>
    </row>
    <row r="9" spans="1:8" x14ac:dyDescent="0.2">
      <c r="A9" s="2" t="s">
        <v>32</v>
      </c>
      <c r="B9" s="4">
        <v>10825</v>
      </c>
      <c r="C9" s="5">
        <v>22.91</v>
      </c>
      <c r="D9" s="4">
        <v>4669</v>
      </c>
      <c r="E9" s="5">
        <v>19.87</v>
      </c>
      <c r="F9" s="4">
        <v>6135</v>
      </c>
      <c r="G9" s="5">
        <v>26.28</v>
      </c>
      <c r="H9" s="4">
        <v>20</v>
      </c>
    </row>
    <row r="10" spans="1:8" x14ac:dyDescent="0.2">
      <c r="A10" s="2" t="s">
        <v>33</v>
      </c>
      <c r="B10" s="4">
        <v>336</v>
      </c>
      <c r="C10" s="5">
        <v>0.71</v>
      </c>
      <c r="D10" s="4">
        <v>61</v>
      </c>
      <c r="E10" s="5">
        <v>0.26</v>
      </c>
      <c r="F10" s="4">
        <v>275</v>
      </c>
      <c r="G10" s="5">
        <v>1.18</v>
      </c>
      <c r="H10" s="4">
        <v>0</v>
      </c>
    </row>
    <row r="11" spans="1:8" x14ac:dyDescent="0.2">
      <c r="A11" s="2" t="s">
        <v>34</v>
      </c>
      <c r="B11" s="4">
        <v>4033</v>
      </c>
      <c r="C11" s="5">
        <v>8.5399999999999991</v>
      </c>
      <c r="D11" s="4">
        <v>1507</v>
      </c>
      <c r="E11" s="5">
        <v>6.41</v>
      </c>
      <c r="F11" s="4">
        <v>2519</v>
      </c>
      <c r="G11" s="5">
        <v>10.79</v>
      </c>
      <c r="H11" s="4">
        <v>2</v>
      </c>
    </row>
    <row r="12" spans="1:8" x14ac:dyDescent="0.2">
      <c r="A12" s="2" t="s">
        <v>35</v>
      </c>
      <c r="B12" s="4">
        <v>2148</v>
      </c>
      <c r="C12" s="5">
        <v>4.55</v>
      </c>
      <c r="D12" s="4">
        <v>1103</v>
      </c>
      <c r="E12" s="5">
        <v>4.6900000000000004</v>
      </c>
      <c r="F12" s="4">
        <v>1029</v>
      </c>
      <c r="G12" s="5">
        <v>4.41</v>
      </c>
      <c r="H12" s="4">
        <v>1</v>
      </c>
    </row>
    <row r="13" spans="1:8" x14ac:dyDescent="0.2">
      <c r="A13" s="2" t="s">
        <v>36</v>
      </c>
      <c r="B13" s="4">
        <v>5404</v>
      </c>
      <c r="C13" s="5">
        <v>11.44</v>
      </c>
      <c r="D13" s="4">
        <v>4149</v>
      </c>
      <c r="E13" s="5">
        <v>17.66</v>
      </c>
      <c r="F13" s="4">
        <v>1227</v>
      </c>
      <c r="G13" s="5">
        <v>5.26</v>
      </c>
      <c r="H13" s="4">
        <v>3</v>
      </c>
    </row>
    <row r="14" spans="1:8" x14ac:dyDescent="0.2">
      <c r="A14" s="2" t="s">
        <v>37</v>
      </c>
      <c r="B14" s="4">
        <v>5867</v>
      </c>
      <c r="C14" s="5">
        <v>12.42</v>
      </c>
      <c r="D14" s="4">
        <v>4637</v>
      </c>
      <c r="E14" s="5">
        <v>19.739999999999998</v>
      </c>
      <c r="F14" s="4">
        <v>1217</v>
      </c>
      <c r="G14" s="5">
        <v>5.21</v>
      </c>
      <c r="H14" s="4">
        <v>6</v>
      </c>
    </row>
    <row r="15" spans="1:8" x14ac:dyDescent="0.2">
      <c r="A15" s="2" t="s">
        <v>38</v>
      </c>
      <c r="B15" s="4">
        <v>1698</v>
      </c>
      <c r="C15" s="5">
        <v>3.59</v>
      </c>
      <c r="D15" s="4">
        <v>1013</v>
      </c>
      <c r="E15" s="5">
        <v>4.3099999999999996</v>
      </c>
      <c r="F15" s="4">
        <v>540</v>
      </c>
      <c r="G15" s="5">
        <v>2.31</v>
      </c>
      <c r="H15" s="4">
        <v>9</v>
      </c>
    </row>
    <row r="16" spans="1:8" x14ac:dyDescent="0.2">
      <c r="A16" s="2" t="s">
        <v>39</v>
      </c>
      <c r="B16" s="4">
        <v>2083</v>
      </c>
      <c r="C16" s="5">
        <v>4.41</v>
      </c>
      <c r="D16" s="4">
        <v>1323</v>
      </c>
      <c r="E16" s="5">
        <v>5.63</v>
      </c>
      <c r="F16" s="4">
        <v>660</v>
      </c>
      <c r="G16" s="5">
        <v>2.83</v>
      </c>
      <c r="H16" s="4">
        <v>9</v>
      </c>
    </row>
    <row r="17" spans="1:8" x14ac:dyDescent="0.2">
      <c r="A17" s="2" t="s">
        <v>40</v>
      </c>
      <c r="B17" s="4">
        <v>1702</v>
      </c>
      <c r="C17" s="5">
        <v>3.6</v>
      </c>
      <c r="D17" s="4">
        <v>681</v>
      </c>
      <c r="E17" s="5">
        <v>2.9</v>
      </c>
      <c r="F17" s="4">
        <v>964</v>
      </c>
      <c r="G17" s="5">
        <v>4.13</v>
      </c>
      <c r="H17" s="4">
        <v>17</v>
      </c>
    </row>
    <row r="18" spans="1:8" x14ac:dyDescent="0.2">
      <c r="A18" s="1" t="s">
        <v>1</v>
      </c>
      <c r="B18" s="4">
        <v>11371</v>
      </c>
      <c r="C18" s="5">
        <v>100.01</v>
      </c>
      <c r="D18" s="4">
        <v>4540</v>
      </c>
      <c r="E18" s="5">
        <v>99.99</v>
      </c>
      <c r="F18" s="4">
        <v>6808</v>
      </c>
      <c r="G18" s="5">
        <v>100.02</v>
      </c>
      <c r="H18" s="4">
        <v>9</v>
      </c>
    </row>
    <row r="19" spans="1:8" x14ac:dyDescent="0.2">
      <c r="A19" s="2" t="s">
        <v>26</v>
      </c>
      <c r="B19" s="4">
        <v>7</v>
      </c>
      <c r="C19" s="5">
        <v>0.06</v>
      </c>
      <c r="D19" s="4">
        <v>1</v>
      </c>
      <c r="E19" s="5">
        <v>0.02</v>
      </c>
      <c r="F19" s="4">
        <v>6</v>
      </c>
      <c r="G19" s="5">
        <v>0.09</v>
      </c>
      <c r="H19" s="4">
        <v>0</v>
      </c>
    </row>
    <row r="20" spans="1:8" x14ac:dyDescent="0.2">
      <c r="A20" s="2" t="s">
        <v>27</v>
      </c>
      <c r="B20" s="4">
        <v>1569</v>
      </c>
      <c r="C20" s="5">
        <v>13.8</v>
      </c>
      <c r="D20" s="4">
        <v>215</v>
      </c>
      <c r="E20" s="5">
        <v>4.74</v>
      </c>
      <c r="F20" s="4">
        <v>1354</v>
      </c>
      <c r="G20" s="5">
        <v>19.89</v>
      </c>
      <c r="H20" s="4">
        <v>0</v>
      </c>
    </row>
    <row r="21" spans="1:8" x14ac:dyDescent="0.2">
      <c r="A21" s="2" t="s">
        <v>28</v>
      </c>
      <c r="B21" s="4">
        <v>659</v>
      </c>
      <c r="C21" s="5">
        <v>5.8</v>
      </c>
      <c r="D21" s="4">
        <v>165</v>
      </c>
      <c r="E21" s="5">
        <v>3.63</v>
      </c>
      <c r="F21" s="4">
        <v>494</v>
      </c>
      <c r="G21" s="5">
        <v>7.26</v>
      </c>
      <c r="H21" s="4">
        <v>0</v>
      </c>
    </row>
    <row r="22" spans="1:8" x14ac:dyDescent="0.2">
      <c r="A22" s="2" t="s">
        <v>29</v>
      </c>
      <c r="B22" s="4">
        <v>43</v>
      </c>
      <c r="C22" s="5">
        <v>0.38</v>
      </c>
      <c r="D22" s="4">
        <v>1</v>
      </c>
      <c r="E22" s="5">
        <v>0.02</v>
      </c>
      <c r="F22" s="4">
        <v>42</v>
      </c>
      <c r="G22" s="5">
        <v>0.62</v>
      </c>
      <c r="H22" s="4">
        <v>0</v>
      </c>
    </row>
    <row r="23" spans="1:8" x14ac:dyDescent="0.2">
      <c r="A23" s="2" t="s">
        <v>30</v>
      </c>
      <c r="B23" s="4">
        <v>118</v>
      </c>
      <c r="C23" s="5">
        <v>1.04</v>
      </c>
      <c r="D23" s="4">
        <v>8</v>
      </c>
      <c r="E23" s="5">
        <v>0.18</v>
      </c>
      <c r="F23" s="4">
        <v>110</v>
      </c>
      <c r="G23" s="5">
        <v>1.62</v>
      </c>
      <c r="H23" s="4">
        <v>0</v>
      </c>
    </row>
    <row r="24" spans="1:8" x14ac:dyDescent="0.2">
      <c r="A24" s="2" t="s">
        <v>31</v>
      </c>
      <c r="B24" s="4">
        <v>112</v>
      </c>
      <c r="C24" s="5">
        <v>0.98</v>
      </c>
      <c r="D24" s="4">
        <v>27</v>
      </c>
      <c r="E24" s="5">
        <v>0.59</v>
      </c>
      <c r="F24" s="4">
        <v>85</v>
      </c>
      <c r="G24" s="5">
        <v>1.25</v>
      </c>
      <c r="H24" s="4">
        <v>0</v>
      </c>
    </row>
    <row r="25" spans="1:8" x14ac:dyDescent="0.2">
      <c r="A25" s="2" t="s">
        <v>32</v>
      </c>
      <c r="B25" s="4">
        <v>2583</v>
      </c>
      <c r="C25" s="5">
        <v>22.72</v>
      </c>
      <c r="D25" s="4">
        <v>757</v>
      </c>
      <c r="E25" s="5">
        <v>16.670000000000002</v>
      </c>
      <c r="F25" s="4">
        <v>1825</v>
      </c>
      <c r="G25" s="5">
        <v>26.81</v>
      </c>
      <c r="H25" s="4">
        <v>1</v>
      </c>
    </row>
    <row r="26" spans="1:8" x14ac:dyDescent="0.2">
      <c r="A26" s="2" t="s">
        <v>33</v>
      </c>
      <c r="B26" s="4">
        <v>120</v>
      </c>
      <c r="C26" s="5">
        <v>1.06</v>
      </c>
      <c r="D26" s="4">
        <v>15</v>
      </c>
      <c r="E26" s="5">
        <v>0.33</v>
      </c>
      <c r="F26" s="4">
        <v>105</v>
      </c>
      <c r="G26" s="5">
        <v>1.54</v>
      </c>
      <c r="H26" s="4">
        <v>0</v>
      </c>
    </row>
    <row r="27" spans="1:8" x14ac:dyDescent="0.2">
      <c r="A27" s="2" t="s">
        <v>34</v>
      </c>
      <c r="B27" s="4">
        <v>1307</v>
      </c>
      <c r="C27" s="5">
        <v>11.49</v>
      </c>
      <c r="D27" s="4">
        <v>254</v>
      </c>
      <c r="E27" s="5">
        <v>5.59</v>
      </c>
      <c r="F27" s="4">
        <v>1052</v>
      </c>
      <c r="G27" s="5">
        <v>15.45</v>
      </c>
      <c r="H27" s="4">
        <v>0</v>
      </c>
    </row>
    <row r="28" spans="1:8" x14ac:dyDescent="0.2">
      <c r="A28" s="2" t="s">
        <v>35</v>
      </c>
      <c r="B28" s="4">
        <v>685</v>
      </c>
      <c r="C28" s="5">
        <v>6.02</v>
      </c>
      <c r="D28" s="4">
        <v>337</v>
      </c>
      <c r="E28" s="5">
        <v>7.42</v>
      </c>
      <c r="F28" s="4">
        <v>347</v>
      </c>
      <c r="G28" s="5">
        <v>5.0999999999999996</v>
      </c>
      <c r="H28" s="4">
        <v>0</v>
      </c>
    </row>
    <row r="29" spans="1:8" x14ac:dyDescent="0.2">
      <c r="A29" s="2" t="s">
        <v>36</v>
      </c>
      <c r="B29" s="4">
        <v>1245</v>
      </c>
      <c r="C29" s="5">
        <v>10.95</v>
      </c>
      <c r="D29" s="4">
        <v>909</v>
      </c>
      <c r="E29" s="5">
        <v>20.02</v>
      </c>
      <c r="F29" s="4">
        <v>336</v>
      </c>
      <c r="G29" s="5">
        <v>4.9400000000000004</v>
      </c>
      <c r="H29" s="4">
        <v>0</v>
      </c>
    </row>
    <row r="30" spans="1:8" x14ac:dyDescent="0.2">
      <c r="A30" s="2" t="s">
        <v>37</v>
      </c>
      <c r="B30" s="4">
        <v>1478</v>
      </c>
      <c r="C30" s="5">
        <v>13</v>
      </c>
      <c r="D30" s="4">
        <v>1097</v>
      </c>
      <c r="E30" s="5">
        <v>24.16</v>
      </c>
      <c r="F30" s="4">
        <v>381</v>
      </c>
      <c r="G30" s="5">
        <v>5.6</v>
      </c>
      <c r="H30" s="4">
        <v>0</v>
      </c>
    </row>
    <row r="31" spans="1:8" x14ac:dyDescent="0.2">
      <c r="A31" s="2" t="s">
        <v>38</v>
      </c>
      <c r="B31" s="4">
        <v>460</v>
      </c>
      <c r="C31" s="5">
        <v>4.05</v>
      </c>
      <c r="D31" s="4">
        <v>275</v>
      </c>
      <c r="E31" s="5">
        <v>6.06</v>
      </c>
      <c r="F31" s="4">
        <v>182</v>
      </c>
      <c r="G31" s="5">
        <v>2.67</v>
      </c>
      <c r="H31" s="4">
        <v>1</v>
      </c>
    </row>
    <row r="32" spans="1:8" x14ac:dyDescent="0.2">
      <c r="A32" s="2" t="s">
        <v>39</v>
      </c>
      <c r="B32" s="4">
        <v>539</v>
      </c>
      <c r="C32" s="5">
        <v>4.74</v>
      </c>
      <c r="D32" s="4">
        <v>348</v>
      </c>
      <c r="E32" s="5">
        <v>7.67</v>
      </c>
      <c r="F32" s="4">
        <v>180</v>
      </c>
      <c r="G32" s="5">
        <v>2.64</v>
      </c>
      <c r="H32" s="4">
        <v>3</v>
      </c>
    </row>
    <row r="33" spans="1:8" x14ac:dyDescent="0.2">
      <c r="A33" s="2" t="s">
        <v>40</v>
      </c>
      <c r="B33" s="4">
        <v>446</v>
      </c>
      <c r="C33" s="5">
        <v>3.92</v>
      </c>
      <c r="D33" s="4">
        <v>131</v>
      </c>
      <c r="E33" s="5">
        <v>2.89</v>
      </c>
      <c r="F33" s="4">
        <v>309</v>
      </c>
      <c r="G33" s="5">
        <v>4.54</v>
      </c>
      <c r="H33" s="4">
        <v>4</v>
      </c>
    </row>
    <row r="34" spans="1:8" x14ac:dyDescent="0.2">
      <c r="A34" s="1" t="s">
        <v>2</v>
      </c>
      <c r="B34" s="4">
        <v>4002</v>
      </c>
      <c r="C34" s="5">
        <v>99.98</v>
      </c>
      <c r="D34" s="4">
        <v>1956</v>
      </c>
      <c r="E34" s="5">
        <v>99.990000000000009</v>
      </c>
      <c r="F34" s="4">
        <v>2017</v>
      </c>
      <c r="G34" s="5">
        <v>100.02000000000001</v>
      </c>
      <c r="H34" s="4">
        <v>5</v>
      </c>
    </row>
    <row r="35" spans="1:8" x14ac:dyDescent="0.2">
      <c r="A35" s="2" t="s">
        <v>26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0.05</v>
      </c>
      <c r="H35" s="4">
        <v>0</v>
      </c>
    </row>
    <row r="36" spans="1:8" x14ac:dyDescent="0.2">
      <c r="A36" s="2" t="s">
        <v>27</v>
      </c>
      <c r="B36" s="4">
        <v>496</v>
      </c>
      <c r="C36" s="5">
        <v>12.39</v>
      </c>
      <c r="D36" s="4">
        <v>153</v>
      </c>
      <c r="E36" s="5">
        <v>7.82</v>
      </c>
      <c r="F36" s="4">
        <v>343</v>
      </c>
      <c r="G36" s="5">
        <v>17.010000000000002</v>
      </c>
      <c r="H36" s="4">
        <v>0</v>
      </c>
    </row>
    <row r="37" spans="1:8" x14ac:dyDescent="0.2">
      <c r="A37" s="2" t="s">
        <v>28</v>
      </c>
      <c r="B37" s="4">
        <v>880</v>
      </c>
      <c r="C37" s="5">
        <v>21.99</v>
      </c>
      <c r="D37" s="4">
        <v>345</v>
      </c>
      <c r="E37" s="5">
        <v>17.64</v>
      </c>
      <c r="F37" s="4">
        <v>535</v>
      </c>
      <c r="G37" s="5">
        <v>26.52</v>
      </c>
      <c r="H37" s="4">
        <v>0</v>
      </c>
    </row>
    <row r="38" spans="1:8" x14ac:dyDescent="0.2">
      <c r="A38" s="2" t="s">
        <v>29</v>
      </c>
      <c r="B38" s="4">
        <v>11</v>
      </c>
      <c r="C38" s="5">
        <v>0.27</v>
      </c>
      <c r="D38" s="4">
        <v>1</v>
      </c>
      <c r="E38" s="5">
        <v>0.05</v>
      </c>
      <c r="F38" s="4">
        <v>10</v>
      </c>
      <c r="G38" s="5">
        <v>0.5</v>
      </c>
      <c r="H38" s="4">
        <v>0</v>
      </c>
    </row>
    <row r="39" spans="1:8" x14ac:dyDescent="0.2">
      <c r="A39" s="2" t="s">
        <v>30</v>
      </c>
      <c r="B39" s="4">
        <v>18</v>
      </c>
      <c r="C39" s="5">
        <v>0.45</v>
      </c>
      <c r="D39" s="4">
        <v>1</v>
      </c>
      <c r="E39" s="5">
        <v>0.05</v>
      </c>
      <c r="F39" s="4">
        <v>17</v>
      </c>
      <c r="G39" s="5">
        <v>0.84</v>
      </c>
      <c r="H39" s="4">
        <v>0</v>
      </c>
    </row>
    <row r="40" spans="1:8" x14ac:dyDescent="0.2">
      <c r="A40" s="2" t="s">
        <v>31</v>
      </c>
      <c r="B40" s="4">
        <v>21</v>
      </c>
      <c r="C40" s="5">
        <v>0.52</v>
      </c>
      <c r="D40" s="4">
        <v>2</v>
      </c>
      <c r="E40" s="5">
        <v>0.1</v>
      </c>
      <c r="F40" s="4">
        <v>19</v>
      </c>
      <c r="G40" s="5">
        <v>0.94</v>
      </c>
      <c r="H40" s="4">
        <v>0</v>
      </c>
    </row>
    <row r="41" spans="1:8" x14ac:dyDescent="0.2">
      <c r="A41" s="2" t="s">
        <v>32</v>
      </c>
      <c r="B41" s="4">
        <v>888</v>
      </c>
      <c r="C41" s="5">
        <v>22.19</v>
      </c>
      <c r="D41" s="4">
        <v>381</v>
      </c>
      <c r="E41" s="5">
        <v>19.48</v>
      </c>
      <c r="F41" s="4">
        <v>505</v>
      </c>
      <c r="G41" s="5">
        <v>25.04</v>
      </c>
      <c r="H41" s="4">
        <v>2</v>
      </c>
    </row>
    <row r="42" spans="1:8" x14ac:dyDescent="0.2">
      <c r="A42" s="2" t="s">
        <v>33</v>
      </c>
      <c r="B42" s="4">
        <v>24</v>
      </c>
      <c r="C42" s="5">
        <v>0.6</v>
      </c>
      <c r="D42" s="4">
        <v>1</v>
      </c>
      <c r="E42" s="5">
        <v>0.05</v>
      </c>
      <c r="F42" s="4">
        <v>23</v>
      </c>
      <c r="G42" s="5">
        <v>1.1399999999999999</v>
      </c>
      <c r="H42" s="4">
        <v>0</v>
      </c>
    </row>
    <row r="43" spans="1:8" x14ac:dyDescent="0.2">
      <c r="A43" s="2" t="s">
        <v>34</v>
      </c>
      <c r="B43" s="4">
        <v>284</v>
      </c>
      <c r="C43" s="5">
        <v>7.1</v>
      </c>
      <c r="D43" s="4">
        <v>107</v>
      </c>
      <c r="E43" s="5">
        <v>5.47</v>
      </c>
      <c r="F43" s="4">
        <v>177</v>
      </c>
      <c r="G43" s="5">
        <v>8.7799999999999994</v>
      </c>
      <c r="H43" s="4">
        <v>0</v>
      </c>
    </row>
    <row r="44" spans="1:8" x14ac:dyDescent="0.2">
      <c r="A44" s="2" t="s">
        <v>35</v>
      </c>
      <c r="B44" s="4">
        <v>154</v>
      </c>
      <c r="C44" s="5">
        <v>3.85</v>
      </c>
      <c r="D44" s="4">
        <v>74</v>
      </c>
      <c r="E44" s="5">
        <v>3.78</v>
      </c>
      <c r="F44" s="4">
        <v>79</v>
      </c>
      <c r="G44" s="5">
        <v>3.92</v>
      </c>
      <c r="H44" s="4">
        <v>0</v>
      </c>
    </row>
    <row r="45" spans="1:8" x14ac:dyDescent="0.2">
      <c r="A45" s="2" t="s">
        <v>36</v>
      </c>
      <c r="B45" s="4">
        <v>428</v>
      </c>
      <c r="C45" s="5">
        <v>10.69</v>
      </c>
      <c r="D45" s="4">
        <v>345</v>
      </c>
      <c r="E45" s="5">
        <v>17.64</v>
      </c>
      <c r="F45" s="4">
        <v>83</v>
      </c>
      <c r="G45" s="5">
        <v>4.12</v>
      </c>
      <c r="H45" s="4">
        <v>0</v>
      </c>
    </row>
    <row r="46" spans="1:8" x14ac:dyDescent="0.2">
      <c r="A46" s="2" t="s">
        <v>37</v>
      </c>
      <c r="B46" s="4">
        <v>425</v>
      </c>
      <c r="C46" s="5">
        <v>10.62</v>
      </c>
      <c r="D46" s="4">
        <v>342</v>
      </c>
      <c r="E46" s="5">
        <v>17.48</v>
      </c>
      <c r="F46" s="4">
        <v>81</v>
      </c>
      <c r="G46" s="5">
        <v>4.0199999999999996</v>
      </c>
      <c r="H46" s="4">
        <v>1</v>
      </c>
    </row>
    <row r="47" spans="1:8" x14ac:dyDescent="0.2">
      <c r="A47" s="2" t="s">
        <v>38</v>
      </c>
      <c r="B47" s="4">
        <v>91</v>
      </c>
      <c r="C47" s="5">
        <v>2.27</v>
      </c>
      <c r="D47" s="4">
        <v>45</v>
      </c>
      <c r="E47" s="5">
        <v>2.2999999999999998</v>
      </c>
      <c r="F47" s="4">
        <v>28</v>
      </c>
      <c r="G47" s="5">
        <v>1.39</v>
      </c>
      <c r="H47" s="4">
        <v>2</v>
      </c>
    </row>
    <row r="48" spans="1:8" x14ac:dyDescent="0.2">
      <c r="A48" s="2" t="s">
        <v>39</v>
      </c>
      <c r="B48" s="4">
        <v>164</v>
      </c>
      <c r="C48" s="5">
        <v>4.0999999999999996</v>
      </c>
      <c r="D48" s="4">
        <v>105</v>
      </c>
      <c r="E48" s="5">
        <v>5.37</v>
      </c>
      <c r="F48" s="4">
        <v>54</v>
      </c>
      <c r="G48" s="5">
        <v>2.68</v>
      </c>
      <c r="H48" s="4">
        <v>0</v>
      </c>
    </row>
    <row r="49" spans="1:8" x14ac:dyDescent="0.2">
      <c r="A49" s="2" t="s">
        <v>40</v>
      </c>
      <c r="B49" s="4">
        <v>117</v>
      </c>
      <c r="C49" s="5">
        <v>2.92</v>
      </c>
      <c r="D49" s="4">
        <v>54</v>
      </c>
      <c r="E49" s="5">
        <v>2.76</v>
      </c>
      <c r="F49" s="4">
        <v>62</v>
      </c>
      <c r="G49" s="5">
        <v>3.07</v>
      </c>
      <c r="H49" s="4">
        <v>0</v>
      </c>
    </row>
    <row r="50" spans="1:8" x14ac:dyDescent="0.2">
      <c r="A50" s="1" t="s">
        <v>3</v>
      </c>
      <c r="B50" s="4">
        <v>4060</v>
      </c>
      <c r="C50" s="5">
        <v>99.97999999999999</v>
      </c>
      <c r="D50" s="4">
        <v>2219</v>
      </c>
      <c r="E50" s="5">
        <v>100.01000000000002</v>
      </c>
      <c r="F50" s="4">
        <v>1799</v>
      </c>
      <c r="G50" s="5">
        <v>100.02000000000002</v>
      </c>
      <c r="H50" s="4">
        <v>5</v>
      </c>
    </row>
    <row r="51" spans="1:8" x14ac:dyDescent="0.2">
      <c r="A51" s="2" t="s">
        <v>26</v>
      </c>
      <c r="B51" s="4">
        <v>1</v>
      </c>
      <c r="C51" s="5">
        <v>0.02</v>
      </c>
      <c r="D51" s="4">
        <v>0</v>
      </c>
      <c r="E51" s="5">
        <v>0</v>
      </c>
      <c r="F51" s="4">
        <v>1</v>
      </c>
      <c r="G51" s="5">
        <v>0.06</v>
      </c>
      <c r="H51" s="4">
        <v>0</v>
      </c>
    </row>
    <row r="52" spans="1:8" x14ac:dyDescent="0.2">
      <c r="A52" s="2" t="s">
        <v>27</v>
      </c>
      <c r="B52" s="4">
        <v>726</v>
      </c>
      <c r="C52" s="5">
        <v>17.88</v>
      </c>
      <c r="D52" s="4">
        <v>305</v>
      </c>
      <c r="E52" s="5">
        <v>13.74</v>
      </c>
      <c r="F52" s="4">
        <v>420</v>
      </c>
      <c r="G52" s="5">
        <v>23.35</v>
      </c>
      <c r="H52" s="4">
        <v>1</v>
      </c>
    </row>
    <row r="53" spans="1:8" x14ac:dyDescent="0.2">
      <c r="A53" s="2" t="s">
        <v>28</v>
      </c>
      <c r="B53" s="4">
        <v>516</v>
      </c>
      <c r="C53" s="5">
        <v>12.71</v>
      </c>
      <c r="D53" s="4">
        <v>201</v>
      </c>
      <c r="E53" s="5">
        <v>9.06</v>
      </c>
      <c r="F53" s="4">
        <v>315</v>
      </c>
      <c r="G53" s="5">
        <v>17.510000000000002</v>
      </c>
      <c r="H53" s="4">
        <v>0</v>
      </c>
    </row>
    <row r="54" spans="1:8" x14ac:dyDescent="0.2">
      <c r="A54" s="2" t="s">
        <v>29</v>
      </c>
      <c r="B54" s="4">
        <v>15</v>
      </c>
      <c r="C54" s="5">
        <v>0.37</v>
      </c>
      <c r="D54" s="4">
        <v>3</v>
      </c>
      <c r="E54" s="5">
        <v>0.14000000000000001</v>
      </c>
      <c r="F54" s="4">
        <v>12</v>
      </c>
      <c r="G54" s="5">
        <v>0.67</v>
      </c>
      <c r="H54" s="4">
        <v>0</v>
      </c>
    </row>
    <row r="55" spans="1:8" x14ac:dyDescent="0.2">
      <c r="A55" s="2" t="s">
        <v>30</v>
      </c>
      <c r="B55" s="4">
        <v>9</v>
      </c>
      <c r="C55" s="5">
        <v>0.22</v>
      </c>
      <c r="D55" s="4">
        <v>1</v>
      </c>
      <c r="E55" s="5">
        <v>0.05</v>
      </c>
      <c r="F55" s="4">
        <v>8</v>
      </c>
      <c r="G55" s="5">
        <v>0.44</v>
      </c>
      <c r="H55" s="4">
        <v>0</v>
      </c>
    </row>
    <row r="56" spans="1:8" x14ac:dyDescent="0.2">
      <c r="A56" s="2" t="s">
        <v>31</v>
      </c>
      <c r="B56" s="4">
        <v>50</v>
      </c>
      <c r="C56" s="5">
        <v>1.23</v>
      </c>
      <c r="D56" s="4">
        <v>14</v>
      </c>
      <c r="E56" s="5">
        <v>0.63</v>
      </c>
      <c r="F56" s="4">
        <v>36</v>
      </c>
      <c r="G56" s="5">
        <v>2</v>
      </c>
      <c r="H56" s="4">
        <v>0</v>
      </c>
    </row>
    <row r="57" spans="1:8" x14ac:dyDescent="0.2">
      <c r="A57" s="2" t="s">
        <v>32</v>
      </c>
      <c r="B57" s="4">
        <v>927</v>
      </c>
      <c r="C57" s="5">
        <v>22.83</v>
      </c>
      <c r="D57" s="4">
        <v>442</v>
      </c>
      <c r="E57" s="5">
        <v>19.920000000000002</v>
      </c>
      <c r="F57" s="4">
        <v>485</v>
      </c>
      <c r="G57" s="5">
        <v>26.96</v>
      </c>
      <c r="H57" s="4">
        <v>0</v>
      </c>
    </row>
    <row r="58" spans="1:8" x14ac:dyDescent="0.2">
      <c r="A58" s="2" t="s">
        <v>33</v>
      </c>
      <c r="B58" s="4">
        <v>31</v>
      </c>
      <c r="C58" s="5">
        <v>0.76</v>
      </c>
      <c r="D58" s="4">
        <v>10</v>
      </c>
      <c r="E58" s="5">
        <v>0.45</v>
      </c>
      <c r="F58" s="4">
        <v>21</v>
      </c>
      <c r="G58" s="5">
        <v>1.17</v>
      </c>
      <c r="H58" s="4">
        <v>0</v>
      </c>
    </row>
    <row r="59" spans="1:8" x14ac:dyDescent="0.2">
      <c r="A59" s="2" t="s">
        <v>34</v>
      </c>
      <c r="B59" s="4">
        <v>296</v>
      </c>
      <c r="C59" s="5">
        <v>7.29</v>
      </c>
      <c r="D59" s="4">
        <v>168</v>
      </c>
      <c r="E59" s="5">
        <v>7.57</v>
      </c>
      <c r="F59" s="4">
        <v>128</v>
      </c>
      <c r="G59" s="5">
        <v>7.12</v>
      </c>
      <c r="H59" s="4">
        <v>0</v>
      </c>
    </row>
    <row r="60" spans="1:8" x14ac:dyDescent="0.2">
      <c r="A60" s="2" t="s">
        <v>35</v>
      </c>
      <c r="B60" s="4">
        <v>151</v>
      </c>
      <c r="C60" s="5">
        <v>3.72</v>
      </c>
      <c r="D60" s="4">
        <v>85</v>
      </c>
      <c r="E60" s="5">
        <v>3.83</v>
      </c>
      <c r="F60" s="4">
        <v>66</v>
      </c>
      <c r="G60" s="5">
        <v>3.67</v>
      </c>
      <c r="H60" s="4">
        <v>0</v>
      </c>
    </row>
    <row r="61" spans="1:8" x14ac:dyDescent="0.2">
      <c r="A61" s="2" t="s">
        <v>36</v>
      </c>
      <c r="B61" s="4">
        <v>389</v>
      </c>
      <c r="C61" s="5">
        <v>9.58</v>
      </c>
      <c r="D61" s="4">
        <v>318</v>
      </c>
      <c r="E61" s="5">
        <v>14.33</v>
      </c>
      <c r="F61" s="4">
        <v>68</v>
      </c>
      <c r="G61" s="5">
        <v>3.78</v>
      </c>
      <c r="H61" s="4">
        <v>0</v>
      </c>
    </row>
    <row r="62" spans="1:8" x14ac:dyDescent="0.2">
      <c r="A62" s="2" t="s">
        <v>37</v>
      </c>
      <c r="B62" s="4">
        <v>498</v>
      </c>
      <c r="C62" s="5">
        <v>12.27</v>
      </c>
      <c r="D62" s="4">
        <v>408</v>
      </c>
      <c r="E62" s="5">
        <v>18.39</v>
      </c>
      <c r="F62" s="4">
        <v>89</v>
      </c>
      <c r="G62" s="5">
        <v>4.95</v>
      </c>
      <c r="H62" s="4">
        <v>0</v>
      </c>
    </row>
    <row r="63" spans="1:8" x14ac:dyDescent="0.2">
      <c r="A63" s="2" t="s">
        <v>38</v>
      </c>
      <c r="B63" s="4">
        <v>134</v>
      </c>
      <c r="C63" s="5">
        <v>3.3</v>
      </c>
      <c r="D63" s="4">
        <v>84</v>
      </c>
      <c r="E63" s="5">
        <v>3.79</v>
      </c>
      <c r="F63" s="4">
        <v>37</v>
      </c>
      <c r="G63" s="5">
        <v>2.06</v>
      </c>
      <c r="H63" s="4">
        <v>2</v>
      </c>
    </row>
    <row r="64" spans="1:8" x14ac:dyDescent="0.2">
      <c r="A64" s="2" t="s">
        <v>39</v>
      </c>
      <c r="B64" s="4">
        <v>195</v>
      </c>
      <c r="C64" s="5">
        <v>4.8</v>
      </c>
      <c r="D64" s="4">
        <v>129</v>
      </c>
      <c r="E64" s="5">
        <v>5.81</v>
      </c>
      <c r="F64" s="4">
        <v>46</v>
      </c>
      <c r="G64" s="5">
        <v>2.56</v>
      </c>
      <c r="H64" s="4">
        <v>0</v>
      </c>
    </row>
    <row r="65" spans="1:8" x14ac:dyDescent="0.2">
      <c r="A65" s="2" t="s">
        <v>40</v>
      </c>
      <c r="B65" s="4">
        <v>122</v>
      </c>
      <c r="C65" s="5">
        <v>3</v>
      </c>
      <c r="D65" s="4">
        <v>51</v>
      </c>
      <c r="E65" s="5">
        <v>2.2999999999999998</v>
      </c>
      <c r="F65" s="4">
        <v>67</v>
      </c>
      <c r="G65" s="5">
        <v>3.72</v>
      </c>
      <c r="H65" s="4">
        <v>2</v>
      </c>
    </row>
    <row r="66" spans="1:8" x14ac:dyDescent="0.2">
      <c r="A66" s="1" t="s">
        <v>4</v>
      </c>
      <c r="B66" s="4">
        <v>3610</v>
      </c>
      <c r="C66" s="5">
        <v>100.00999999999998</v>
      </c>
      <c r="D66" s="4">
        <v>1956</v>
      </c>
      <c r="E66" s="5">
        <v>99.97999999999999</v>
      </c>
      <c r="F66" s="4">
        <v>1595</v>
      </c>
      <c r="G66" s="5">
        <v>99.990000000000009</v>
      </c>
      <c r="H66" s="4">
        <v>3</v>
      </c>
    </row>
    <row r="67" spans="1:8" x14ac:dyDescent="0.2">
      <c r="A67" s="2" t="s">
        <v>26</v>
      </c>
      <c r="B67" s="4">
        <v>2</v>
      </c>
      <c r="C67" s="5">
        <v>0.06</v>
      </c>
      <c r="D67" s="4">
        <v>0</v>
      </c>
      <c r="E67" s="5">
        <v>0</v>
      </c>
      <c r="F67" s="4">
        <v>2</v>
      </c>
      <c r="G67" s="5">
        <v>0.13</v>
      </c>
      <c r="H67" s="4">
        <v>0</v>
      </c>
    </row>
    <row r="68" spans="1:8" x14ac:dyDescent="0.2">
      <c r="A68" s="2" t="s">
        <v>27</v>
      </c>
      <c r="B68" s="4">
        <v>509</v>
      </c>
      <c r="C68" s="5">
        <v>14.1</v>
      </c>
      <c r="D68" s="4">
        <v>194</v>
      </c>
      <c r="E68" s="5">
        <v>9.92</v>
      </c>
      <c r="F68" s="4">
        <v>315</v>
      </c>
      <c r="G68" s="5">
        <v>19.75</v>
      </c>
      <c r="H68" s="4">
        <v>0</v>
      </c>
    </row>
    <row r="69" spans="1:8" x14ac:dyDescent="0.2">
      <c r="A69" s="2" t="s">
        <v>28</v>
      </c>
      <c r="B69" s="4">
        <v>503</v>
      </c>
      <c r="C69" s="5">
        <v>13.93</v>
      </c>
      <c r="D69" s="4">
        <v>215</v>
      </c>
      <c r="E69" s="5">
        <v>10.99</v>
      </c>
      <c r="F69" s="4">
        <v>287</v>
      </c>
      <c r="G69" s="5">
        <v>17.989999999999998</v>
      </c>
      <c r="H69" s="4">
        <v>1</v>
      </c>
    </row>
    <row r="70" spans="1:8" x14ac:dyDescent="0.2">
      <c r="A70" s="2" t="s">
        <v>29</v>
      </c>
      <c r="B70" s="4">
        <v>14</v>
      </c>
      <c r="C70" s="5">
        <v>0.39</v>
      </c>
      <c r="D70" s="4">
        <v>4</v>
      </c>
      <c r="E70" s="5">
        <v>0.2</v>
      </c>
      <c r="F70" s="4">
        <v>9</v>
      </c>
      <c r="G70" s="5">
        <v>0.56000000000000005</v>
      </c>
      <c r="H70" s="4">
        <v>0</v>
      </c>
    </row>
    <row r="71" spans="1:8" x14ac:dyDescent="0.2">
      <c r="A71" s="2" t="s">
        <v>30</v>
      </c>
      <c r="B71" s="4">
        <v>14</v>
      </c>
      <c r="C71" s="5">
        <v>0.39</v>
      </c>
      <c r="D71" s="4">
        <v>2</v>
      </c>
      <c r="E71" s="5">
        <v>0.1</v>
      </c>
      <c r="F71" s="4">
        <v>12</v>
      </c>
      <c r="G71" s="5">
        <v>0.75</v>
      </c>
      <c r="H71" s="4">
        <v>0</v>
      </c>
    </row>
    <row r="72" spans="1:8" x14ac:dyDescent="0.2">
      <c r="A72" s="2" t="s">
        <v>31</v>
      </c>
      <c r="B72" s="4">
        <v>48</v>
      </c>
      <c r="C72" s="5">
        <v>1.33</v>
      </c>
      <c r="D72" s="4">
        <v>13</v>
      </c>
      <c r="E72" s="5">
        <v>0.66</v>
      </c>
      <c r="F72" s="4">
        <v>35</v>
      </c>
      <c r="G72" s="5">
        <v>2.19</v>
      </c>
      <c r="H72" s="4">
        <v>0</v>
      </c>
    </row>
    <row r="73" spans="1:8" x14ac:dyDescent="0.2">
      <c r="A73" s="2" t="s">
        <v>32</v>
      </c>
      <c r="B73" s="4">
        <v>863</v>
      </c>
      <c r="C73" s="5">
        <v>23.91</v>
      </c>
      <c r="D73" s="4">
        <v>417</v>
      </c>
      <c r="E73" s="5">
        <v>21.32</v>
      </c>
      <c r="F73" s="4">
        <v>445</v>
      </c>
      <c r="G73" s="5">
        <v>27.9</v>
      </c>
      <c r="H73" s="4">
        <v>1</v>
      </c>
    </row>
    <row r="74" spans="1:8" x14ac:dyDescent="0.2">
      <c r="A74" s="2" t="s">
        <v>33</v>
      </c>
      <c r="B74" s="4">
        <v>27</v>
      </c>
      <c r="C74" s="5">
        <v>0.75</v>
      </c>
      <c r="D74" s="4">
        <v>8</v>
      </c>
      <c r="E74" s="5">
        <v>0.41</v>
      </c>
      <c r="F74" s="4">
        <v>19</v>
      </c>
      <c r="G74" s="5">
        <v>1.19</v>
      </c>
      <c r="H74" s="4">
        <v>0</v>
      </c>
    </row>
    <row r="75" spans="1:8" x14ac:dyDescent="0.2">
      <c r="A75" s="2" t="s">
        <v>34</v>
      </c>
      <c r="B75" s="4">
        <v>277</v>
      </c>
      <c r="C75" s="5">
        <v>7.67</v>
      </c>
      <c r="D75" s="4">
        <v>143</v>
      </c>
      <c r="E75" s="5">
        <v>7.31</v>
      </c>
      <c r="F75" s="4">
        <v>134</v>
      </c>
      <c r="G75" s="5">
        <v>8.4</v>
      </c>
      <c r="H75" s="4">
        <v>0</v>
      </c>
    </row>
    <row r="76" spans="1:8" x14ac:dyDescent="0.2">
      <c r="A76" s="2" t="s">
        <v>35</v>
      </c>
      <c r="B76" s="4">
        <v>141</v>
      </c>
      <c r="C76" s="5">
        <v>3.91</v>
      </c>
      <c r="D76" s="4">
        <v>73</v>
      </c>
      <c r="E76" s="5">
        <v>3.73</v>
      </c>
      <c r="F76" s="4">
        <v>67</v>
      </c>
      <c r="G76" s="5">
        <v>4.2</v>
      </c>
      <c r="H76" s="4">
        <v>0</v>
      </c>
    </row>
    <row r="77" spans="1:8" x14ac:dyDescent="0.2">
      <c r="A77" s="2" t="s">
        <v>36</v>
      </c>
      <c r="B77" s="4">
        <v>400</v>
      </c>
      <c r="C77" s="5">
        <v>11.08</v>
      </c>
      <c r="D77" s="4">
        <v>340</v>
      </c>
      <c r="E77" s="5">
        <v>17.38</v>
      </c>
      <c r="F77" s="4">
        <v>59</v>
      </c>
      <c r="G77" s="5">
        <v>3.7</v>
      </c>
      <c r="H77" s="4">
        <v>0</v>
      </c>
    </row>
    <row r="78" spans="1:8" x14ac:dyDescent="0.2">
      <c r="A78" s="2" t="s">
        <v>37</v>
      </c>
      <c r="B78" s="4">
        <v>422</v>
      </c>
      <c r="C78" s="5">
        <v>11.69</v>
      </c>
      <c r="D78" s="4">
        <v>341</v>
      </c>
      <c r="E78" s="5">
        <v>17.43</v>
      </c>
      <c r="F78" s="4">
        <v>80</v>
      </c>
      <c r="G78" s="5">
        <v>5.0199999999999996</v>
      </c>
      <c r="H78" s="4">
        <v>1</v>
      </c>
    </row>
    <row r="79" spans="1:8" x14ac:dyDescent="0.2">
      <c r="A79" s="2" t="s">
        <v>38</v>
      </c>
      <c r="B79" s="4">
        <v>130</v>
      </c>
      <c r="C79" s="5">
        <v>3.6</v>
      </c>
      <c r="D79" s="4">
        <v>82</v>
      </c>
      <c r="E79" s="5">
        <v>4.1900000000000004</v>
      </c>
      <c r="F79" s="4">
        <v>35</v>
      </c>
      <c r="G79" s="5">
        <v>2.19</v>
      </c>
      <c r="H79" s="4">
        <v>0</v>
      </c>
    </row>
    <row r="80" spans="1:8" x14ac:dyDescent="0.2">
      <c r="A80" s="2" t="s">
        <v>39</v>
      </c>
      <c r="B80" s="4">
        <v>157</v>
      </c>
      <c r="C80" s="5">
        <v>4.3499999999999996</v>
      </c>
      <c r="D80" s="4">
        <v>81</v>
      </c>
      <c r="E80" s="5">
        <v>4.1399999999999997</v>
      </c>
      <c r="F80" s="4">
        <v>44</v>
      </c>
      <c r="G80" s="5">
        <v>2.76</v>
      </c>
      <c r="H80" s="4">
        <v>0</v>
      </c>
    </row>
    <row r="81" spans="1:8" x14ac:dyDescent="0.2">
      <c r="A81" s="2" t="s">
        <v>40</v>
      </c>
      <c r="B81" s="4">
        <v>103</v>
      </c>
      <c r="C81" s="5">
        <v>2.85</v>
      </c>
      <c r="D81" s="4">
        <v>43</v>
      </c>
      <c r="E81" s="5">
        <v>2.2000000000000002</v>
      </c>
      <c r="F81" s="4">
        <v>52</v>
      </c>
      <c r="G81" s="5">
        <v>3.26</v>
      </c>
      <c r="H81" s="4">
        <v>0</v>
      </c>
    </row>
    <row r="82" spans="1:8" x14ac:dyDescent="0.2">
      <c r="A82" s="1" t="s">
        <v>5</v>
      </c>
      <c r="B82" s="4">
        <v>2613</v>
      </c>
      <c r="C82" s="5">
        <v>100.02000000000001</v>
      </c>
      <c r="D82" s="4">
        <v>1295</v>
      </c>
      <c r="E82" s="5">
        <v>99.990000000000009</v>
      </c>
      <c r="F82" s="4">
        <v>1306</v>
      </c>
      <c r="G82" s="5">
        <v>100.00000000000001</v>
      </c>
      <c r="H82" s="4">
        <v>1</v>
      </c>
    </row>
    <row r="83" spans="1:8" x14ac:dyDescent="0.2">
      <c r="A83" s="2" t="s">
        <v>26</v>
      </c>
      <c r="B83" s="4">
        <v>2</v>
      </c>
      <c r="C83" s="5">
        <v>0.08</v>
      </c>
      <c r="D83" s="4">
        <v>0</v>
      </c>
      <c r="E83" s="5">
        <v>0</v>
      </c>
      <c r="F83" s="4">
        <v>2</v>
      </c>
      <c r="G83" s="5">
        <v>0.15</v>
      </c>
      <c r="H83" s="4">
        <v>0</v>
      </c>
    </row>
    <row r="84" spans="1:8" x14ac:dyDescent="0.2">
      <c r="A84" s="2" t="s">
        <v>27</v>
      </c>
      <c r="B84" s="4">
        <v>467</v>
      </c>
      <c r="C84" s="5">
        <v>17.87</v>
      </c>
      <c r="D84" s="4">
        <v>200</v>
      </c>
      <c r="E84" s="5">
        <v>15.44</v>
      </c>
      <c r="F84" s="4">
        <v>267</v>
      </c>
      <c r="G84" s="5">
        <v>20.440000000000001</v>
      </c>
      <c r="H84" s="4">
        <v>0</v>
      </c>
    </row>
    <row r="85" spans="1:8" x14ac:dyDescent="0.2">
      <c r="A85" s="2" t="s">
        <v>28</v>
      </c>
      <c r="B85" s="4">
        <v>435</v>
      </c>
      <c r="C85" s="5">
        <v>16.649999999999999</v>
      </c>
      <c r="D85" s="4">
        <v>128</v>
      </c>
      <c r="E85" s="5">
        <v>9.8800000000000008</v>
      </c>
      <c r="F85" s="4">
        <v>307</v>
      </c>
      <c r="G85" s="5">
        <v>23.51</v>
      </c>
      <c r="H85" s="4">
        <v>0</v>
      </c>
    </row>
    <row r="86" spans="1:8" x14ac:dyDescent="0.2">
      <c r="A86" s="2" t="s">
        <v>29</v>
      </c>
      <c r="B86" s="4">
        <v>2</v>
      </c>
      <c r="C86" s="5">
        <v>0.08</v>
      </c>
      <c r="D86" s="4">
        <v>0</v>
      </c>
      <c r="E86" s="5">
        <v>0</v>
      </c>
      <c r="F86" s="4">
        <v>2</v>
      </c>
      <c r="G86" s="5">
        <v>0.15</v>
      </c>
      <c r="H86" s="4">
        <v>0</v>
      </c>
    </row>
    <row r="87" spans="1:8" x14ac:dyDescent="0.2">
      <c r="A87" s="2" t="s">
        <v>30</v>
      </c>
      <c r="B87" s="4">
        <v>11</v>
      </c>
      <c r="C87" s="5">
        <v>0.42</v>
      </c>
      <c r="D87" s="4">
        <v>1</v>
      </c>
      <c r="E87" s="5">
        <v>0.08</v>
      </c>
      <c r="F87" s="4">
        <v>10</v>
      </c>
      <c r="G87" s="5">
        <v>0.77</v>
      </c>
      <c r="H87" s="4">
        <v>0</v>
      </c>
    </row>
    <row r="88" spans="1:8" x14ac:dyDescent="0.2">
      <c r="A88" s="2" t="s">
        <v>31</v>
      </c>
      <c r="B88" s="4">
        <v>39</v>
      </c>
      <c r="C88" s="5">
        <v>1.49</v>
      </c>
      <c r="D88" s="4">
        <v>14</v>
      </c>
      <c r="E88" s="5">
        <v>1.08</v>
      </c>
      <c r="F88" s="4">
        <v>25</v>
      </c>
      <c r="G88" s="5">
        <v>1.91</v>
      </c>
      <c r="H88" s="4">
        <v>0</v>
      </c>
    </row>
    <row r="89" spans="1:8" x14ac:dyDescent="0.2">
      <c r="A89" s="2" t="s">
        <v>32</v>
      </c>
      <c r="B89" s="4">
        <v>565</v>
      </c>
      <c r="C89" s="5">
        <v>21.62</v>
      </c>
      <c r="D89" s="4">
        <v>243</v>
      </c>
      <c r="E89" s="5">
        <v>18.760000000000002</v>
      </c>
      <c r="F89" s="4">
        <v>322</v>
      </c>
      <c r="G89" s="5">
        <v>24.66</v>
      </c>
      <c r="H89" s="4">
        <v>0</v>
      </c>
    </row>
    <row r="90" spans="1:8" x14ac:dyDescent="0.2">
      <c r="A90" s="2" t="s">
        <v>33</v>
      </c>
      <c r="B90" s="4">
        <v>12</v>
      </c>
      <c r="C90" s="5">
        <v>0.46</v>
      </c>
      <c r="D90" s="4">
        <v>4</v>
      </c>
      <c r="E90" s="5">
        <v>0.31</v>
      </c>
      <c r="F90" s="4">
        <v>8</v>
      </c>
      <c r="G90" s="5">
        <v>0.61</v>
      </c>
      <c r="H90" s="4">
        <v>0</v>
      </c>
    </row>
    <row r="91" spans="1:8" x14ac:dyDescent="0.2">
      <c r="A91" s="2" t="s">
        <v>34</v>
      </c>
      <c r="B91" s="4">
        <v>169</v>
      </c>
      <c r="C91" s="5">
        <v>6.47</v>
      </c>
      <c r="D91" s="4">
        <v>58</v>
      </c>
      <c r="E91" s="5">
        <v>4.4800000000000004</v>
      </c>
      <c r="F91" s="4">
        <v>110</v>
      </c>
      <c r="G91" s="5">
        <v>8.42</v>
      </c>
      <c r="H91" s="4">
        <v>0</v>
      </c>
    </row>
    <row r="92" spans="1:8" x14ac:dyDescent="0.2">
      <c r="A92" s="2" t="s">
        <v>35</v>
      </c>
      <c r="B92" s="4">
        <v>111</v>
      </c>
      <c r="C92" s="5">
        <v>4.25</v>
      </c>
      <c r="D92" s="4">
        <v>57</v>
      </c>
      <c r="E92" s="5">
        <v>4.4000000000000004</v>
      </c>
      <c r="F92" s="4">
        <v>54</v>
      </c>
      <c r="G92" s="5">
        <v>4.13</v>
      </c>
      <c r="H92" s="4">
        <v>0</v>
      </c>
    </row>
    <row r="93" spans="1:8" x14ac:dyDescent="0.2">
      <c r="A93" s="2" t="s">
        <v>36</v>
      </c>
      <c r="B93" s="4">
        <v>228</v>
      </c>
      <c r="C93" s="5">
        <v>8.73</v>
      </c>
      <c r="D93" s="4">
        <v>189</v>
      </c>
      <c r="E93" s="5">
        <v>14.59</v>
      </c>
      <c r="F93" s="4">
        <v>36</v>
      </c>
      <c r="G93" s="5">
        <v>2.76</v>
      </c>
      <c r="H93" s="4">
        <v>0</v>
      </c>
    </row>
    <row r="94" spans="1:8" x14ac:dyDescent="0.2">
      <c r="A94" s="2" t="s">
        <v>37</v>
      </c>
      <c r="B94" s="4">
        <v>297</v>
      </c>
      <c r="C94" s="5">
        <v>11.37</v>
      </c>
      <c r="D94" s="4">
        <v>232</v>
      </c>
      <c r="E94" s="5">
        <v>17.920000000000002</v>
      </c>
      <c r="F94" s="4">
        <v>65</v>
      </c>
      <c r="G94" s="5">
        <v>4.9800000000000004</v>
      </c>
      <c r="H94" s="4">
        <v>0</v>
      </c>
    </row>
    <row r="95" spans="1:8" x14ac:dyDescent="0.2">
      <c r="A95" s="2" t="s">
        <v>38</v>
      </c>
      <c r="B95" s="4">
        <v>71</v>
      </c>
      <c r="C95" s="5">
        <v>2.72</v>
      </c>
      <c r="D95" s="4">
        <v>54</v>
      </c>
      <c r="E95" s="5">
        <v>4.17</v>
      </c>
      <c r="F95" s="4">
        <v>15</v>
      </c>
      <c r="G95" s="5">
        <v>1.1499999999999999</v>
      </c>
      <c r="H95" s="4">
        <v>0</v>
      </c>
    </row>
    <row r="96" spans="1:8" x14ac:dyDescent="0.2">
      <c r="A96" s="2" t="s">
        <v>39</v>
      </c>
      <c r="B96" s="4">
        <v>112</v>
      </c>
      <c r="C96" s="5">
        <v>4.29</v>
      </c>
      <c r="D96" s="4">
        <v>76</v>
      </c>
      <c r="E96" s="5">
        <v>5.87</v>
      </c>
      <c r="F96" s="4">
        <v>33</v>
      </c>
      <c r="G96" s="5">
        <v>2.5299999999999998</v>
      </c>
      <c r="H96" s="4">
        <v>1</v>
      </c>
    </row>
    <row r="97" spans="1:8" x14ac:dyDescent="0.2">
      <c r="A97" s="2" t="s">
        <v>40</v>
      </c>
      <c r="B97" s="4">
        <v>92</v>
      </c>
      <c r="C97" s="5">
        <v>3.52</v>
      </c>
      <c r="D97" s="4">
        <v>39</v>
      </c>
      <c r="E97" s="5">
        <v>3.01</v>
      </c>
      <c r="F97" s="4">
        <v>50</v>
      </c>
      <c r="G97" s="5">
        <v>3.83</v>
      </c>
      <c r="H97" s="4">
        <v>0</v>
      </c>
    </row>
    <row r="98" spans="1:8" x14ac:dyDescent="0.2">
      <c r="A98" s="1" t="s">
        <v>6</v>
      </c>
      <c r="B98" s="4">
        <v>2407</v>
      </c>
      <c r="C98" s="5">
        <v>100.00999999999999</v>
      </c>
      <c r="D98" s="4">
        <v>1268</v>
      </c>
      <c r="E98" s="5">
        <v>100.02</v>
      </c>
      <c r="F98" s="4">
        <v>1108</v>
      </c>
      <c r="G98" s="5">
        <v>99.98</v>
      </c>
      <c r="H98" s="4">
        <v>6</v>
      </c>
    </row>
    <row r="99" spans="1:8" x14ac:dyDescent="0.2">
      <c r="A99" s="2" t="s">
        <v>26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27</v>
      </c>
      <c r="B100" s="4">
        <v>329</v>
      </c>
      <c r="C100" s="5">
        <v>13.67</v>
      </c>
      <c r="D100" s="4">
        <v>130</v>
      </c>
      <c r="E100" s="5">
        <v>10.25</v>
      </c>
      <c r="F100" s="4">
        <v>199</v>
      </c>
      <c r="G100" s="5">
        <v>17.96</v>
      </c>
      <c r="H100" s="4">
        <v>0</v>
      </c>
    </row>
    <row r="101" spans="1:8" x14ac:dyDescent="0.2">
      <c r="A101" s="2" t="s">
        <v>28</v>
      </c>
      <c r="B101" s="4">
        <v>197</v>
      </c>
      <c r="C101" s="5">
        <v>8.18</v>
      </c>
      <c r="D101" s="4">
        <v>65</v>
      </c>
      <c r="E101" s="5">
        <v>5.13</v>
      </c>
      <c r="F101" s="4">
        <v>132</v>
      </c>
      <c r="G101" s="5">
        <v>11.91</v>
      </c>
      <c r="H101" s="4">
        <v>0</v>
      </c>
    </row>
    <row r="102" spans="1:8" x14ac:dyDescent="0.2">
      <c r="A102" s="2" t="s">
        <v>29</v>
      </c>
      <c r="B102" s="4">
        <v>6</v>
      </c>
      <c r="C102" s="5">
        <v>0.25</v>
      </c>
      <c r="D102" s="4">
        <v>0</v>
      </c>
      <c r="E102" s="5">
        <v>0</v>
      </c>
      <c r="F102" s="4">
        <v>5</v>
      </c>
      <c r="G102" s="5">
        <v>0.45</v>
      </c>
      <c r="H102" s="4">
        <v>0</v>
      </c>
    </row>
    <row r="103" spans="1:8" x14ac:dyDescent="0.2">
      <c r="A103" s="2" t="s">
        <v>30</v>
      </c>
      <c r="B103" s="4">
        <v>9</v>
      </c>
      <c r="C103" s="5">
        <v>0.37</v>
      </c>
      <c r="D103" s="4">
        <v>0</v>
      </c>
      <c r="E103" s="5">
        <v>0</v>
      </c>
      <c r="F103" s="4">
        <v>9</v>
      </c>
      <c r="G103" s="5">
        <v>0.81</v>
      </c>
      <c r="H103" s="4">
        <v>0</v>
      </c>
    </row>
    <row r="104" spans="1:8" x14ac:dyDescent="0.2">
      <c r="A104" s="2" t="s">
        <v>31</v>
      </c>
      <c r="B104" s="4">
        <v>22</v>
      </c>
      <c r="C104" s="5">
        <v>0.91</v>
      </c>
      <c r="D104" s="4">
        <v>3</v>
      </c>
      <c r="E104" s="5">
        <v>0.24</v>
      </c>
      <c r="F104" s="4">
        <v>19</v>
      </c>
      <c r="G104" s="5">
        <v>1.71</v>
      </c>
      <c r="H104" s="4">
        <v>0</v>
      </c>
    </row>
    <row r="105" spans="1:8" x14ac:dyDescent="0.2">
      <c r="A105" s="2" t="s">
        <v>32</v>
      </c>
      <c r="B105" s="4">
        <v>593</v>
      </c>
      <c r="C105" s="5">
        <v>24.64</v>
      </c>
      <c r="D105" s="4">
        <v>258</v>
      </c>
      <c r="E105" s="5">
        <v>20.350000000000001</v>
      </c>
      <c r="F105" s="4">
        <v>333</v>
      </c>
      <c r="G105" s="5">
        <v>30.05</v>
      </c>
      <c r="H105" s="4">
        <v>2</v>
      </c>
    </row>
    <row r="106" spans="1:8" x14ac:dyDescent="0.2">
      <c r="A106" s="2" t="s">
        <v>33</v>
      </c>
      <c r="B106" s="4">
        <v>12</v>
      </c>
      <c r="C106" s="5">
        <v>0.5</v>
      </c>
      <c r="D106" s="4">
        <v>4</v>
      </c>
      <c r="E106" s="5">
        <v>0.32</v>
      </c>
      <c r="F106" s="4">
        <v>8</v>
      </c>
      <c r="G106" s="5">
        <v>0.72</v>
      </c>
      <c r="H106" s="4">
        <v>0</v>
      </c>
    </row>
    <row r="107" spans="1:8" x14ac:dyDescent="0.2">
      <c r="A107" s="2" t="s">
        <v>34</v>
      </c>
      <c r="B107" s="4">
        <v>134</v>
      </c>
      <c r="C107" s="5">
        <v>5.57</v>
      </c>
      <c r="D107" s="4">
        <v>66</v>
      </c>
      <c r="E107" s="5">
        <v>5.21</v>
      </c>
      <c r="F107" s="4">
        <v>68</v>
      </c>
      <c r="G107" s="5">
        <v>6.14</v>
      </c>
      <c r="H107" s="4">
        <v>0</v>
      </c>
    </row>
    <row r="108" spans="1:8" x14ac:dyDescent="0.2">
      <c r="A108" s="2" t="s">
        <v>35</v>
      </c>
      <c r="B108" s="4">
        <v>83</v>
      </c>
      <c r="C108" s="5">
        <v>3.45</v>
      </c>
      <c r="D108" s="4">
        <v>39</v>
      </c>
      <c r="E108" s="5">
        <v>3.08</v>
      </c>
      <c r="F108" s="4">
        <v>41</v>
      </c>
      <c r="G108" s="5">
        <v>3.7</v>
      </c>
      <c r="H108" s="4">
        <v>0</v>
      </c>
    </row>
    <row r="109" spans="1:8" x14ac:dyDescent="0.2">
      <c r="A109" s="2" t="s">
        <v>36</v>
      </c>
      <c r="B109" s="4">
        <v>502</v>
      </c>
      <c r="C109" s="5">
        <v>20.86</v>
      </c>
      <c r="D109" s="4">
        <v>341</v>
      </c>
      <c r="E109" s="5">
        <v>26.89</v>
      </c>
      <c r="F109" s="4">
        <v>157</v>
      </c>
      <c r="G109" s="5">
        <v>14.17</v>
      </c>
      <c r="H109" s="4">
        <v>1</v>
      </c>
    </row>
    <row r="110" spans="1:8" x14ac:dyDescent="0.2">
      <c r="A110" s="2" t="s">
        <v>37</v>
      </c>
      <c r="B110" s="4">
        <v>286</v>
      </c>
      <c r="C110" s="5">
        <v>11.88</v>
      </c>
      <c r="D110" s="4">
        <v>232</v>
      </c>
      <c r="E110" s="5">
        <v>18.3</v>
      </c>
      <c r="F110" s="4">
        <v>52</v>
      </c>
      <c r="G110" s="5">
        <v>4.6900000000000004</v>
      </c>
      <c r="H110" s="4">
        <v>2</v>
      </c>
    </row>
    <row r="111" spans="1:8" x14ac:dyDescent="0.2">
      <c r="A111" s="2" t="s">
        <v>38</v>
      </c>
      <c r="B111" s="4">
        <v>64</v>
      </c>
      <c r="C111" s="5">
        <v>2.66</v>
      </c>
      <c r="D111" s="4">
        <v>35</v>
      </c>
      <c r="E111" s="5">
        <v>2.76</v>
      </c>
      <c r="F111" s="4">
        <v>17</v>
      </c>
      <c r="G111" s="5">
        <v>1.53</v>
      </c>
      <c r="H111" s="4">
        <v>0</v>
      </c>
    </row>
    <row r="112" spans="1:8" x14ac:dyDescent="0.2">
      <c r="A112" s="2" t="s">
        <v>39</v>
      </c>
      <c r="B112" s="4">
        <v>88</v>
      </c>
      <c r="C112" s="5">
        <v>3.66</v>
      </c>
      <c r="D112" s="4">
        <v>52</v>
      </c>
      <c r="E112" s="5">
        <v>4.0999999999999996</v>
      </c>
      <c r="F112" s="4">
        <v>32</v>
      </c>
      <c r="G112" s="5">
        <v>2.89</v>
      </c>
      <c r="H112" s="4">
        <v>0</v>
      </c>
    </row>
    <row r="113" spans="1:8" x14ac:dyDescent="0.2">
      <c r="A113" s="2" t="s">
        <v>40</v>
      </c>
      <c r="B113" s="4">
        <v>82</v>
      </c>
      <c r="C113" s="5">
        <v>3.41</v>
      </c>
      <c r="D113" s="4">
        <v>43</v>
      </c>
      <c r="E113" s="5">
        <v>3.39</v>
      </c>
      <c r="F113" s="4">
        <v>36</v>
      </c>
      <c r="G113" s="5">
        <v>3.25</v>
      </c>
      <c r="H113" s="4">
        <v>1</v>
      </c>
    </row>
    <row r="114" spans="1:8" x14ac:dyDescent="0.2">
      <c r="A114" s="1" t="s">
        <v>7</v>
      </c>
      <c r="B114" s="4">
        <v>3659</v>
      </c>
      <c r="C114" s="5">
        <v>99.99</v>
      </c>
      <c r="D114" s="4">
        <v>1754</v>
      </c>
      <c r="E114" s="5">
        <v>99.99</v>
      </c>
      <c r="F114" s="4">
        <v>1887</v>
      </c>
      <c r="G114" s="5">
        <v>99.990000000000009</v>
      </c>
      <c r="H114" s="4">
        <v>5</v>
      </c>
    </row>
    <row r="115" spans="1:8" x14ac:dyDescent="0.2">
      <c r="A115" s="2" t="s">
        <v>26</v>
      </c>
      <c r="B115" s="4">
        <v>1</v>
      </c>
      <c r="C115" s="5">
        <v>0.03</v>
      </c>
      <c r="D115" s="4">
        <v>1</v>
      </c>
      <c r="E115" s="5">
        <v>0.06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27</v>
      </c>
      <c r="B116" s="4">
        <v>519</v>
      </c>
      <c r="C116" s="5">
        <v>14.18</v>
      </c>
      <c r="D116" s="4">
        <v>121</v>
      </c>
      <c r="E116" s="5">
        <v>6.9</v>
      </c>
      <c r="F116" s="4">
        <v>398</v>
      </c>
      <c r="G116" s="5">
        <v>21.09</v>
      </c>
      <c r="H116" s="4">
        <v>0</v>
      </c>
    </row>
    <row r="117" spans="1:8" x14ac:dyDescent="0.2">
      <c r="A117" s="2" t="s">
        <v>28</v>
      </c>
      <c r="B117" s="4">
        <v>296</v>
      </c>
      <c r="C117" s="5">
        <v>8.09</v>
      </c>
      <c r="D117" s="4">
        <v>87</v>
      </c>
      <c r="E117" s="5">
        <v>4.96</v>
      </c>
      <c r="F117" s="4">
        <v>209</v>
      </c>
      <c r="G117" s="5">
        <v>11.08</v>
      </c>
      <c r="H117" s="4">
        <v>0</v>
      </c>
    </row>
    <row r="118" spans="1:8" x14ac:dyDescent="0.2">
      <c r="A118" s="2" t="s">
        <v>29</v>
      </c>
      <c r="B118" s="4">
        <v>6</v>
      </c>
      <c r="C118" s="5">
        <v>0.16</v>
      </c>
      <c r="D118" s="4">
        <v>0</v>
      </c>
      <c r="E118" s="5">
        <v>0</v>
      </c>
      <c r="F118" s="4">
        <v>6</v>
      </c>
      <c r="G118" s="5">
        <v>0.32</v>
      </c>
      <c r="H118" s="4">
        <v>0</v>
      </c>
    </row>
    <row r="119" spans="1:8" x14ac:dyDescent="0.2">
      <c r="A119" s="2" t="s">
        <v>30</v>
      </c>
      <c r="B119" s="4">
        <v>20</v>
      </c>
      <c r="C119" s="5">
        <v>0.55000000000000004</v>
      </c>
      <c r="D119" s="4">
        <v>0</v>
      </c>
      <c r="E119" s="5">
        <v>0</v>
      </c>
      <c r="F119" s="4">
        <v>20</v>
      </c>
      <c r="G119" s="5">
        <v>1.06</v>
      </c>
      <c r="H119" s="4">
        <v>0</v>
      </c>
    </row>
    <row r="120" spans="1:8" x14ac:dyDescent="0.2">
      <c r="A120" s="2" t="s">
        <v>31</v>
      </c>
      <c r="B120" s="4">
        <v>24</v>
      </c>
      <c r="C120" s="5">
        <v>0.66</v>
      </c>
      <c r="D120" s="4">
        <v>6</v>
      </c>
      <c r="E120" s="5">
        <v>0.34</v>
      </c>
      <c r="F120" s="4">
        <v>18</v>
      </c>
      <c r="G120" s="5">
        <v>0.95</v>
      </c>
      <c r="H120" s="4">
        <v>0</v>
      </c>
    </row>
    <row r="121" spans="1:8" x14ac:dyDescent="0.2">
      <c r="A121" s="2" t="s">
        <v>32</v>
      </c>
      <c r="B121" s="4">
        <v>756</v>
      </c>
      <c r="C121" s="5">
        <v>20.66</v>
      </c>
      <c r="D121" s="4">
        <v>300</v>
      </c>
      <c r="E121" s="5">
        <v>17.100000000000001</v>
      </c>
      <c r="F121" s="4">
        <v>455</v>
      </c>
      <c r="G121" s="5">
        <v>24.11</v>
      </c>
      <c r="H121" s="4">
        <v>1</v>
      </c>
    </row>
    <row r="122" spans="1:8" x14ac:dyDescent="0.2">
      <c r="A122" s="2" t="s">
        <v>33</v>
      </c>
      <c r="B122" s="4">
        <v>32</v>
      </c>
      <c r="C122" s="5">
        <v>0.87</v>
      </c>
      <c r="D122" s="4">
        <v>6</v>
      </c>
      <c r="E122" s="5">
        <v>0.34</v>
      </c>
      <c r="F122" s="4">
        <v>26</v>
      </c>
      <c r="G122" s="5">
        <v>1.38</v>
      </c>
      <c r="H122" s="4">
        <v>0</v>
      </c>
    </row>
    <row r="123" spans="1:8" x14ac:dyDescent="0.2">
      <c r="A123" s="2" t="s">
        <v>34</v>
      </c>
      <c r="B123" s="4">
        <v>520</v>
      </c>
      <c r="C123" s="5">
        <v>14.21</v>
      </c>
      <c r="D123" s="4">
        <v>257</v>
      </c>
      <c r="E123" s="5">
        <v>14.65</v>
      </c>
      <c r="F123" s="4">
        <v>261</v>
      </c>
      <c r="G123" s="5">
        <v>13.83</v>
      </c>
      <c r="H123" s="4">
        <v>1</v>
      </c>
    </row>
    <row r="124" spans="1:8" x14ac:dyDescent="0.2">
      <c r="A124" s="2" t="s">
        <v>35</v>
      </c>
      <c r="B124" s="4">
        <v>183</v>
      </c>
      <c r="C124" s="5">
        <v>5</v>
      </c>
      <c r="D124" s="4">
        <v>96</v>
      </c>
      <c r="E124" s="5">
        <v>5.47</v>
      </c>
      <c r="F124" s="4">
        <v>84</v>
      </c>
      <c r="G124" s="5">
        <v>4.45</v>
      </c>
      <c r="H124" s="4">
        <v>0</v>
      </c>
    </row>
    <row r="125" spans="1:8" x14ac:dyDescent="0.2">
      <c r="A125" s="2" t="s">
        <v>36</v>
      </c>
      <c r="B125" s="4">
        <v>373</v>
      </c>
      <c r="C125" s="5">
        <v>10.19</v>
      </c>
      <c r="D125" s="4">
        <v>285</v>
      </c>
      <c r="E125" s="5">
        <v>16.25</v>
      </c>
      <c r="F125" s="4">
        <v>88</v>
      </c>
      <c r="G125" s="5">
        <v>4.66</v>
      </c>
      <c r="H125" s="4">
        <v>0</v>
      </c>
    </row>
    <row r="126" spans="1:8" x14ac:dyDescent="0.2">
      <c r="A126" s="2" t="s">
        <v>37</v>
      </c>
      <c r="B126" s="4">
        <v>474</v>
      </c>
      <c r="C126" s="5">
        <v>12.95</v>
      </c>
      <c r="D126" s="4">
        <v>361</v>
      </c>
      <c r="E126" s="5">
        <v>20.58</v>
      </c>
      <c r="F126" s="4">
        <v>113</v>
      </c>
      <c r="G126" s="5">
        <v>5.99</v>
      </c>
      <c r="H126" s="4">
        <v>0</v>
      </c>
    </row>
    <row r="127" spans="1:8" x14ac:dyDescent="0.2">
      <c r="A127" s="2" t="s">
        <v>38</v>
      </c>
      <c r="B127" s="4">
        <v>138</v>
      </c>
      <c r="C127" s="5">
        <v>3.77</v>
      </c>
      <c r="D127" s="4">
        <v>80</v>
      </c>
      <c r="E127" s="5">
        <v>4.5599999999999996</v>
      </c>
      <c r="F127" s="4">
        <v>50</v>
      </c>
      <c r="G127" s="5">
        <v>2.65</v>
      </c>
      <c r="H127" s="4">
        <v>1</v>
      </c>
    </row>
    <row r="128" spans="1:8" x14ac:dyDescent="0.2">
      <c r="A128" s="2" t="s">
        <v>39</v>
      </c>
      <c r="B128" s="4">
        <v>189</v>
      </c>
      <c r="C128" s="5">
        <v>5.17</v>
      </c>
      <c r="D128" s="4">
        <v>112</v>
      </c>
      <c r="E128" s="5">
        <v>6.39</v>
      </c>
      <c r="F128" s="4">
        <v>74</v>
      </c>
      <c r="G128" s="5">
        <v>3.92</v>
      </c>
      <c r="H128" s="4">
        <v>2</v>
      </c>
    </row>
    <row r="129" spans="1:8" x14ac:dyDescent="0.2">
      <c r="A129" s="2" t="s">
        <v>40</v>
      </c>
      <c r="B129" s="4">
        <v>128</v>
      </c>
      <c r="C129" s="5">
        <v>3.5</v>
      </c>
      <c r="D129" s="4">
        <v>42</v>
      </c>
      <c r="E129" s="5">
        <v>2.39</v>
      </c>
      <c r="F129" s="4">
        <v>85</v>
      </c>
      <c r="G129" s="5">
        <v>4.5</v>
      </c>
      <c r="H129" s="4">
        <v>0</v>
      </c>
    </row>
    <row r="130" spans="1:8" x14ac:dyDescent="0.2">
      <c r="A130" s="1" t="s">
        <v>8</v>
      </c>
      <c r="B130" s="4">
        <v>1725</v>
      </c>
      <c r="C130" s="5">
        <v>99.999999999999986</v>
      </c>
      <c r="D130" s="4">
        <v>917</v>
      </c>
      <c r="E130" s="5">
        <v>99.999999999999986</v>
      </c>
      <c r="F130" s="4">
        <v>785</v>
      </c>
      <c r="G130" s="5">
        <v>100.00000000000001</v>
      </c>
      <c r="H130" s="4">
        <v>5</v>
      </c>
    </row>
    <row r="131" spans="1:8" x14ac:dyDescent="0.2">
      <c r="A131" s="2" t="s">
        <v>26</v>
      </c>
      <c r="B131" s="4">
        <v>1</v>
      </c>
      <c r="C131" s="5">
        <v>0.06</v>
      </c>
      <c r="D131" s="4">
        <v>0</v>
      </c>
      <c r="E131" s="5">
        <v>0</v>
      </c>
      <c r="F131" s="4">
        <v>1</v>
      </c>
      <c r="G131" s="5">
        <v>0.13</v>
      </c>
      <c r="H131" s="4">
        <v>0</v>
      </c>
    </row>
    <row r="132" spans="1:8" x14ac:dyDescent="0.2">
      <c r="A132" s="2" t="s">
        <v>27</v>
      </c>
      <c r="B132" s="4">
        <v>309</v>
      </c>
      <c r="C132" s="5">
        <v>17.91</v>
      </c>
      <c r="D132" s="4">
        <v>126</v>
      </c>
      <c r="E132" s="5">
        <v>13.74</v>
      </c>
      <c r="F132" s="4">
        <v>183</v>
      </c>
      <c r="G132" s="5">
        <v>23.31</v>
      </c>
      <c r="H132" s="4">
        <v>0</v>
      </c>
    </row>
    <row r="133" spans="1:8" x14ac:dyDescent="0.2">
      <c r="A133" s="2" t="s">
        <v>28</v>
      </c>
      <c r="B133" s="4">
        <v>116</v>
      </c>
      <c r="C133" s="5">
        <v>6.72</v>
      </c>
      <c r="D133" s="4">
        <v>40</v>
      </c>
      <c r="E133" s="5">
        <v>4.3600000000000003</v>
      </c>
      <c r="F133" s="4">
        <v>75</v>
      </c>
      <c r="G133" s="5">
        <v>9.5500000000000007</v>
      </c>
      <c r="H133" s="4">
        <v>1</v>
      </c>
    </row>
    <row r="134" spans="1:8" x14ac:dyDescent="0.2">
      <c r="A134" s="2" t="s">
        <v>29</v>
      </c>
      <c r="B134" s="4">
        <v>12</v>
      </c>
      <c r="C134" s="5">
        <v>0.7</v>
      </c>
      <c r="D134" s="4">
        <v>1</v>
      </c>
      <c r="E134" s="5">
        <v>0.11</v>
      </c>
      <c r="F134" s="4">
        <v>10</v>
      </c>
      <c r="G134" s="5">
        <v>1.27</v>
      </c>
      <c r="H134" s="4">
        <v>0</v>
      </c>
    </row>
    <row r="135" spans="1:8" x14ac:dyDescent="0.2">
      <c r="A135" s="2" t="s">
        <v>30</v>
      </c>
      <c r="B135" s="4">
        <v>5</v>
      </c>
      <c r="C135" s="5">
        <v>0.28999999999999998</v>
      </c>
      <c r="D135" s="4">
        <v>0</v>
      </c>
      <c r="E135" s="5">
        <v>0</v>
      </c>
      <c r="F135" s="4">
        <v>5</v>
      </c>
      <c r="G135" s="5">
        <v>0.64</v>
      </c>
      <c r="H135" s="4">
        <v>0</v>
      </c>
    </row>
    <row r="136" spans="1:8" x14ac:dyDescent="0.2">
      <c r="A136" s="2" t="s">
        <v>31</v>
      </c>
      <c r="B136" s="4">
        <v>24</v>
      </c>
      <c r="C136" s="5">
        <v>1.39</v>
      </c>
      <c r="D136" s="4">
        <v>9</v>
      </c>
      <c r="E136" s="5">
        <v>0.98</v>
      </c>
      <c r="F136" s="4">
        <v>15</v>
      </c>
      <c r="G136" s="5">
        <v>1.91</v>
      </c>
      <c r="H136" s="4">
        <v>0</v>
      </c>
    </row>
    <row r="137" spans="1:8" x14ac:dyDescent="0.2">
      <c r="A137" s="2" t="s">
        <v>32</v>
      </c>
      <c r="B137" s="4">
        <v>380</v>
      </c>
      <c r="C137" s="5">
        <v>22.03</v>
      </c>
      <c r="D137" s="4">
        <v>183</v>
      </c>
      <c r="E137" s="5">
        <v>19.96</v>
      </c>
      <c r="F137" s="4">
        <v>197</v>
      </c>
      <c r="G137" s="5">
        <v>25.1</v>
      </c>
      <c r="H137" s="4">
        <v>0</v>
      </c>
    </row>
    <row r="138" spans="1:8" x14ac:dyDescent="0.2">
      <c r="A138" s="2" t="s">
        <v>33</v>
      </c>
      <c r="B138" s="4">
        <v>10</v>
      </c>
      <c r="C138" s="5">
        <v>0.57999999999999996</v>
      </c>
      <c r="D138" s="4">
        <v>1</v>
      </c>
      <c r="E138" s="5">
        <v>0.11</v>
      </c>
      <c r="F138" s="4">
        <v>9</v>
      </c>
      <c r="G138" s="5">
        <v>1.1499999999999999</v>
      </c>
      <c r="H138" s="4">
        <v>0</v>
      </c>
    </row>
    <row r="139" spans="1:8" x14ac:dyDescent="0.2">
      <c r="A139" s="2" t="s">
        <v>34</v>
      </c>
      <c r="B139" s="4">
        <v>153</v>
      </c>
      <c r="C139" s="5">
        <v>8.8699999999999992</v>
      </c>
      <c r="D139" s="4">
        <v>61</v>
      </c>
      <c r="E139" s="5">
        <v>6.65</v>
      </c>
      <c r="F139" s="4">
        <v>92</v>
      </c>
      <c r="G139" s="5">
        <v>11.72</v>
      </c>
      <c r="H139" s="4">
        <v>0</v>
      </c>
    </row>
    <row r="140" spans="1:8" x14ac:dyDescent="0.2">
      <c r="A140" s="2" t="s">
        <v>35</v>
      </c>
      <c r="B140" s="4">
        <v>77</v>
      </c>
      <c r="C140" s="5">
        <v>4.46</v>
      </c>
      <c r="D140" s="4">
        <v>44</v>
      </c>
      <c r="E140" s="5">
        <v>4.8</v>
      </c>
      <c r="F140" s="4">
        <v>31</v>
      </c>
      <c r="G140" s="5">
        <v>3.95</v>
      </c>
      <c r="H140" s="4">
        <v>1</v>
      </c>
    </row>
    <row r="141" spans="1:8" x14ac:dyDescent="0.2">
      <c r="A141" s="2" t="s">
        <v>36</v>
      </c>
      <c r="B141" s="4">
        <v>186</v>
      </c>
      <c r="C141" s="5">
        <v>10.78</v>
      </c>
      <c r="D141" s="4">
        <v>143</v>
      </c>
      <c r="E141" s="5">
        <v>15.59</v>
      </c>
      <c r="F141" s="4">
        <v>41</v>
      </c>
      <c r="G141" s="5">
        <v>5.22</v>
      </c>
      <c r="H141" s="4">
        <v>0</v>
      </c>
    </row>
    <row r="142" spans="1:8" x14ac:dyDescent="0.2">
      <c r="A142" s="2" t="s">
        <v>37</v>
      </c>
      <c r="B142" s="4">
        <v>221</v>
      </c>
      <c r="C142" s="5">
        <v>12.81</v>
      </c>
      <c r="D142" s="4">
        <v>181</v>
      </c>
      <c r="E142" s="5">
        <v>19.739999999999998</v>
      </c>
      <c r="F142" s="4">
        <v>38</v>
      </c>
      <c r="G142" s="5">
        <v>4.84</v>
      </c>
      <c r="H142" s="4">
        <v>0</v>
      </c>
    </row>
    <row r="143" spans="1:8" x14ac:dyDescent="0.2">
      <c r="A143" s="2" t="s">
        <v>38</v>
      </c>
      <c r="B143" s="4">
        <v>80</v>
      </c>
      <c r="C143" s="5">
        <v>4.6399999999999997</v>
      </c>
      <c r="D143" s="4">
        <v>44</v>
      </c>
      <c r="E143" s="5">
        <v>4.8</v>
      </c>
      <c r="F143" s="4">
        <v>26</v>
      </c>
      <c r="G143" s="5">
        <v>3.31</v>
      </c>
      <c r="H143" s="4">
        <v>1</v>
      </c>
    </row>
    <row r="144" spans="1:8" x14ac:dyDescent="0.2">
      <c r="A144" s="2" t="s">
        <v>39</v>
      </c>
      <c r="B144" s="4">
        <v>75</v>
      </c>
      <c r="C144" s="5">
        <v>4.3499999999999996</v>
      </c>
      <c r="D144" s="4">
        <v>51</v>
      </c>
      <c r="E144" s="5">
        <v>5.56</v>
      </c>
      <c r="F144" s="4">
        <v>23</v>
      </c>
      <c r="G144" s="5">
        <v>2.93</v>
      </c>
      <c r="H144" s="4">
        <v>0</v>
      </c>
    </row>
    <row r="145" spans="1:8" x14ac:dyDescent="0.2">
      <c r="A145" s="2" t="s">
        <v>40</v>
      </c>
      <c r="B145" s="4">
        <v>76</v>
      </c>
      <c r="C145" s="5">
        <v>4.41</v>
      </c>
      <c r="D145" s="4">
        <v>33</v>
      </c>
      <c r="E145" s="5">
        <v>3.6</v>
      </c>
      <c r="F145" s="4">
        <v>39</v>
      </c>
      <c r="G145" s="5">
        <v>4.97</v>
      </c>
      <c r="H145" s="4">
        <v>2</v>
      </c>
    </row>
    <row r="146" spans="1:8" x14ac:dyDescent="0.2">
      <c r="A146" s="1" t="s">
        <v>9</v>
      </c>
      <c r="B146" s="4">
        <v>1774</v>
      </c>
      <c r="C146" s="5">
        <v>100.01</v>
      </c>
      <c r="D146" s="4">
        <v>1036</v>
      </c>
      <c r="E146" s="5">
        <v>99.989999999999981</v>
      </c>
      <c r="F146" s="4">
        <v>714</v>
      </c>
      <c r="G146" s="5">
        <v>99.99</v>
      </c>
      <c r="H146" s="4">
        <v>5</v>
      </c>
    </row>
    <row r="147" spans="1:8" x14ac:dyDescent="0.2">
      <c r="A147" s="2" t="s">
        <v>26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27</v>
      </c>
      <c r="B148" s="4">
        <v>298</v>
      </c>
      <c r="C148" s="5">
        <v>16.8</v>
      </c>
      <c r="D148" s="4">
        <v>138</v>
      </c>
      <c r="E148" s="5">
        <v>13.32</v>
      </c>
      <c r="F148" s="4">
        <v>160</v>
      </c>
      <c r="G148" s="5">
        <v>22.41</v>
      </c>
      <c r="H148" s="4">
        <v>0</v>
      </c>
    </row>
    <row r="149" spans="1:8" x14ac:dyDescent="0.2">
      <c r="A149" s="2" t="s">
        <v>28</v>
      </c>
      <c r="B149" s="4">
        <v>157</v>
      </c>
      <c r="C149" s="5">
        <v>8.85</v>
      </c>
      <c r="D149" s="4">
        <v>60</v>
      </c>
      <c r="E149" s="5">
        <v>5.79</v>
      </c>
      <c r="F149" s="4">
        <v>97</v>
      </c>
      <c r="G149" s="5">
        <v>13.59</v>
      </c>
      <c r="H149" s="4">
        <v>0</v>
      </c>
    </row>
    <row r="150" spans="1:8" x14ac:dyDescent="0.2">
      <c r="A150" s="2" t="s">
        <v>29</v>
      </c>
      <c r="B150" s="4">
        <v>4</v>
      </c>
      <c r="C150" s="5">
        <v>0.23</v>
      </c>
      <c r="D150" s="4">
        <v>0</v>
      </c>
      <c r="E150" s="5">
        <v>0</v>
      </c>
      <c r="F150" s="4">
        <v>4</v>
      </c>
      <c r="G150" s="5">
        <v>0.56000000000000005</v>
      </c>
      <c r="H150" s="4">
        <v>0</v>
      </c>
    </row>
    <row r="151" spans="1:8" x14ac:dyDescent="0.2">
      <c r="A151" s="2" t="s">
        <v>30</v>
      </c>
      <c r="B151" s="4">
        <v>5</v>
      </c>
      <c r="C151" s="5">
        <v>0.28000000000000003</v>
      </c>
      <c r="D151" s="4">
        <v>0</v>
      </c>
      <c r="E151" s="5">
        <v>0</v>
      </c>
      <c r="F151" s="4">
        <v>5</v>
      </c>
      <c r="G151" s="5">
        <v>0.7</v>
      </c>
      <c r="H151" s="4">
        <v>0</v>
      </c>
    </row>
    <row r="152" spans="1:8" x14ac:dyDescent="0.2">
      <c r="A152" s="2" t="s">
        <v>31</v>
      </c>
      <c r="B152" s="4">
        <v>11</v>
      </c>
      <c r="C152" s="5">
        <v>0.62</v>
      </c>
      <c r="D152" s="4">
        <v>4</v>
      </c>
      <c r="E152" s="5">
        <v>0.39</v>
      </c>
      <c r="F152" s="4">
        <v>7</v>
      </c>
      <c r="G152" s="5">
        <v>0.98</v>
      </c>
      <c r="H152" s="4">
        <v>0</v>
      </c>
    </row>
    <row r="153" spans="1:8" x14ac:dyDescent="0.2">
      <c r="A153" s="2" t="s">
        <v>32</v>
      </c>
      <c r="B153" s="4">
        <v>408</v>
      </c>
      <c r="C153" s="5">
        <v>23</v>
      </c>
      <c r="D153" s="4">
        <v>230</v>
      </c>
      <c r="E153" s="5">
        <v>22.2</v>
      </c>
      <c r="F153" s="4">
        <v>175</v>
      </c>
      <c r="G153" s="5">
        <v>24.51</v>
      </c>
      <c r="H153" s="4">
        <v>3</v>
      </c>
    </row>
    <row r="154" spans="1:8" x14ac:dyDescent="0.2">
      <c r="A154" s="2" t="s">
        <v>33</v>
      </c>
      <c r="B154" s="4">
        <v>9</v>
      </c>
      <c r="C154" s="5">
        <v>0.51</v>
      </c>
      <c r="D154" s="4">
        <v>2</v>
      </c>
      <c r="E154" s="5">
        <v>0.19</v>
      </c>
      <c r="F154" s="4">
        <v>7</v>
      </c>
      <c r="G154" s="5">
        <v>0.98</v>
      </c>
      <c r="H154" s="4">
        <v>0</v>
      </c>
    </row>
    <row r="155" spans="1:8" x14ac:dyDescent="0.2">
      <c r="A155" s="2" t="s">
        <v>34</v>
      </c>
      <c r="B155" s="4">
        <v>149</v>
      </c>
      <c r="C155" s="5">
        <v>8.4</v>
      </c>
      <c r="D155" s="4">
        <v>80</v>
      </c>
      <c r="E155" s="5">
        <v>7.72</v>
      </c>
      <c r="F155" s="4">
        <v>68</v>
      </c>
      <c r="G155" s="5">
        <v>9.52</v>
      </c>
      <c r="H155" s="4">
        <v>0</v>
      </c>
    </row>
    <row r="156" spans="1:8" x14ac:dyDescent="0.2">
      <c r="A156" s="2" t="s">
        <v>35</v>
      </c>
      <c r="B156" s="4">
        <v>79</v>
      </c>
      <c r="C156" s="5">
        <v>4.45</v>
      </c>
      <c r="D156" s="4">
        <v>46</v>
      </c>
      <c r="E156" s="5">
        <v>4.4400000000000004</v>
      </c>
      <c r="F156" s="4">
        <v>33</v>
      </c>
      <c r="G156" s="5">
        <v>4.62</v>
      </c>
      <c r="H156" s="4">
        <v>0</v>
      </c>
    </row>
    <row r="157" spans="1:8" x14ac:dyDescent="0.2">
      <c r="A157" s="2" t="s">
        <v>36</v>
      </c>
      <c r="B157" s="4">
        <v>225</v>
      </c>
      <c r="C157" s="5">
        <v>12.68</v>
      </c>
      <c r="D157" s="4">
        <v>168</v>
      </c>
      <c r="E157" s="5">
        <v>16.22</v>
      </c>
      <c r="F157" s="4">
        <v>56</v>
      </c>
      <c r="G157" s="5">
        <v>7.84</v>
      </c>
      <c r="H157" s="4">
        <v>0</v>
      </c>
    </row>
    <row r="158" spans="1:8" x14ac:dyDescent="0.2">
      <c r="A158" s="2" t="s">
        <v>37</v>
      </c>
      <c r="B158" s="4">
        <v>238</v>
      </c>
      <c r="C158" s="5">
        <v>13.42</v>
      </c>
      <c r="D158" s="4">
        <v>198</v>
      </c>
      <c r="E158" s="5">
        <v>19.11</v>
      </c>
      <c r="F158" s="4">
        <v>39</v>
      </c>
      <c r="G158" s="5">
        <v>5.46</v>
      </c>
      <c r="H158" s="4">
        <v>1</v>
      </c>
    </row>
    <row r="159" spans="1:8" x14ac:dyDescent="0.2">
      <c r="A159" s="2" t="s">
        <v>38</v>
      </c>
      <c r="B159" s="4">
        <v>66</v>
      </c>
      <c r="C159" s="5">
        <v>3.72</v>
      </c>
      <c r="D159" s="4">
        <v>31</v>
      </c>
      <c r="E159" s="5">
        <v>2.99</v>
      </c>
      <c r="F159" s="4">
        <v>22</v>
      </c>
      <c r="G159" s="5">
        <v>3.08</v>
      </c>
      <c r="H159" s="4">
        <v>0</v>
      </c>
    </row>
    <row r="160" spans="1:8" x14ac:dyDescent="0.2">
      <c r="A160" s="2" t="s">
        <v>39</v>
      </c>
      <c r="B160" s="4">
        <v>78</v>
      </c>
      <c r="C160" s="5">
        <v>4.4000000000000004</v>
      </c>
      <c r="D160" s="4">
        <v>54</v>
      </c>
      <c r="E160" s="5">
        <v>5.21</v>
      </c>
      <c r="F160" s="4">
        <v>22</v>
      </c>
      <c r="G160" s="5">
        <v>3.08</v>
      </c>
      <c r="H160" s="4">
        <v>1</v>
      </c>
    </row>
    <row r="161" spans="1:8" x14ac:dyDescent="0.2">
      <c r="A161" s="2" t="s">
        <v>40</v>
      </c>
      <c r="B161" s="4">
        <v>47</v>
      </c>
      <c r="C161" s="5">
        <v>2.65</v>
      </c>
      <c r="D161" s="4">
        <v>25</v>
      </c>
      <c r="E161" s="5">
        <v>2.41</v>
      </c>
      <c r="F161" s="4">
        <v>19</v>
      </c>
      <c r="G161" s="5">
        <v>2.66</v>
      </c>
      <c r="H161" s="4">
        <v>0</v>
      </c>
    </row>
    <row r="162" spans="1:8" x14ac:dyDescent="0.2">
      <c r="A162" s="1" t="s">
        <v>10</v>
      </c>
      <c r="B162" s="4">
        <v>719</v>
      </c>
      <c r="C162" s="5">
        <v>100</v>
      </c>
      <c r="D162" s="4">
        <v>385</v>
      </c>
      <c r="E162" s="5">
        <v>100.02000000000001</v>
      </c>
      <c r="F162" s="4">
        <v>324</v>
      </c>
      <c r="G162" s="5">
        <v>100.01000000000002</v>
      </c>
      <c r="H162" s="4">
        <v>2</v>
      </c>
    </row>
    <row r="163" spans="1:8" x14ac:dyDescent="0.2">
      <c r="A163" s="2" t="s">
        <v>26</v>
      </c>
      <c r="B163" s="4">
        <v>1</v>
      </c>
      <c r="C163" s="5">
        <v>0.14000000000000001</v>
      </c>
      <c r="D163" s="4">
        <v>1</v>
      </c>
      <c r="E163" s="5">
        <v>0.26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27</v>
      </c>
      <c r="B164" s="4">
        <v>110</v>
      </c>
      <c r="C164" s="5">
        <v>15.3</v>
      </c>
      <c r="D164" s="4">
        <v>46</v>
      </c>
      <c r="E164" s="5">
        <v>11.95</v>
      </c>
      <c r="F164" s="4">
        <v>64</v>
      </c>
      <c r="G164" s="5">
        <v>19.75</v>
      </c>
      <c r="H164" s="4">
        <v>0</v>
      </c>
    </row>
    <row r="165" spans="1:8" x14ac:dyDescent="0.2">
      <c r="A165" s="2" t="s">
        <v>28</v>
      </c>
      <c r="B165" s="4">
        <v>51</v>
      </c>
      <c r="C165" s="5">
        <v>7.09</v>
      </c>
      <c r="D165" s="4">
        <v>17</v>
      </c>
      <c r="E165" s="5">
        <v>4.42</v>
      </c>
      <c r="F165" s="4">
        <v>34</v>
      </c>
      <c r="G165" s="5">
        <v>10.49</v>
      </c>
      <c r="H165" s="4">
        <v>0</v>
      </c>
    </row>
    <row r="166" spans="1:8" x14ac:dyDescent="0.2">
      <c r="A166" s="2" t="s">
        <v>29</v>
      </c>
      <c r="B166" s="4">
        <v>3</v>
      </c>
      <c r="C166" s="5">
        <v>0.42</v>
      </c>
      <c r="D166" s="4">
        <v>0</v>
      </c>
      <c r="E166" s="5">
        <v>0</v>
      </c>
      <c r="F166" s="4">
        <v>3</v>
      </c>
      <c r="G166" s="5">
        <v>0.93</v>
      </c>
      <c r="H166" s="4">
        <v>0</v>
      </c>
    </row>
    <row r="167" spans="1:8" x14ac:dyDescent="0.2">
      <c r="A167" s="2" t="s">
        <v>30</v>
      </c>
      <c r="B167" s="4">
        <v>8</v>
      </c>
      <c r="C167" s="5">
        <v>1.1100000000000001</v>
      </c>
      <c r="D167" s="4">
        <v>1</v>
      </c>
      <c r="E167" s="5">
        <v>0.26</v>
      </c>
      <c r="F167" s="4">
        <v>7</v>
      </c>
      <c r="G167" s="5">
        <v>2.16</v>
      </c>
      <c r="H167" s="4">
        <v>0</v>
      </c>
    </row>
    <row r="168" spans="1:8" x14ac:dyDescent="0.2">
      <c r="A168" s="2" t="s">
        <v>31</v>
      </c>
      <c r="B168" s="4">
        <v>7</v>
      </c>
      <c r="C168" s="5">
        <v>0.97</v>
      </c>
      <c r="D168" s="4">
        <v>1</v>
      </c>
      <c r="E168" s="5">
        <v>0.26</v>
      </c>
      <c r="F168" s="4">
        <v>6</v>
      </c>
      <c r="G168" s="5">
        <v>1.85</v>
      </c>
      <c r="H168" s="4">
        <v>0</v>
      </c>
    </row>
    <row r="169" spans="1:8" x14ac:dyDescent="0.2">
      <c r="A169" s="2" t="s">
        <v>32</v>
      </c>
      <c r="B169" s="4">
        <v>199</v>
      </c>
      <c r="C169" s="5">
        <v>27.68</v>
      </c>
      <c r="D169" s="4">
        <v>96</v>
      </c>
      <c r="E169" s="5">
        <v>24.94</v>
      </c>
      <c r="F169" s="4">
        <v>101</v>
      </c>
      <c r="G169" s="5">
        <v>31.17</v>
      </c>
      <c r="H169" s="4">
        <v>2</v>
      </c>
    </row>
    <row r="170" spans="1:8" x14ac:dyDescent="0.2">
      <c r="A170" s="2" t="s">
        <v>33</v>
      </c>
      <c r="B170" s="4">
        <v>6</v>
      </c>
      <c r="C170" s="5">
        <v>0.83</v>
      </c>
      <c r="D170" s="4">
        <v>3</v>
      </c>
      <c r="E170" s="5">
        <v>0.78</v>
      </c>
      <c r="F170" s="4">
        <v>3</v>
      </c>
      <c r="G170" s="5">
        <v>0.93</v>
      </c>
      <c r="H170" s="4">
        <v>0</v>
      </c>
    </row>
    <row r="171" spans="1:8" x14ac:dyDescent="0.2">
      <c r="A171" s="2" t="s">
        <v>34</v>
      </c>
      <c r="B171" s="4">
        <v>37</v>
      </c>
      <c r="C171" s="5">
        <v>5.15</v>
      </c>
      <c r="D171" s="4">
        <v>9</v>
      </c>
      <c r="E171" s="5">
        <v>2.34</v>
      </c>
      <c r="F171" s="4">
        <v>27</v>
      </c>
      <c r="G171" s="5">
        <v>8.33</v>
      </c>
      <c r="H171" s="4">
        <v>0</v>
      </c>
    </row>
    <row r="172" spans="1:8" x14ac:dyDescent="0.2">
      <c r="A172" s="2" t="s">
        <v>35</v>
      </c>
      <c r="B172" s="4">
        <v>23</v>
      </c>
      <c r="C172" s="5">
        <v>3.2</v>
      </c>
      <c r="D172" s="4">
        <v>11</v>
      </c>
      <c r="E172" s="5">
        <v>2.86</v>
      </c>
      <c r="F172" s="4">
        <v>11</v>
      </c>
      <c r="G172" s="5">
        <v>3.4</v>
      </c>
      <c r="H172" s="4">
        <v>0</v>
      </c>
    </row>
    <row r="173" spans="1:8" x14ac:dyDescent="0.2">
      <c r="A173" s="2" t="s">
        <v>36</v>
      </c>
      <c r="B173" s="4">
        <v>80</v>
      </c>
      <c r="C173" s="5">
        <v>11.13</v>
      </c>
      <c r="D173" s="4">
        <v>64</v>
      </c>
      <c r="E173" s="5">
        <v>16.62</v>
      </c>
      <c r="F173" s="4">
        <v>16</v>
      </c>
      <c r="G173" s="5">
        <v>4.9400000000000004</v>
      </c>
      <c r="H173" s="4">
        <v>0</v>
      </c>
    </row>
    <row r="174" spans="1:8" x14ac:dyDescent="0.2">
      <c r="A174" s="2" t="s">
        <v>37</v>
      </c>
      <c r="B174" s="4">
        <v>106</v>
      </c>
      <c r="C174" s="5">
        <v>14.74</v>
      </c>
      <c r="D174" s="4">
        <v>85</v>
      </c>
      <c r="E174" s="5">
        <v>22.08</v>
      </c>
      <c r="F174" s="4">
        <v>21</v>
      </c>
      <c r="G174" s="5">
        <v>6.48</v>
      </c>
      <c r="H174" s="4">
        <v>0</v>
      </c>
    </row>
    <row r="175" spans="1:8" x14ac:dyDescent="0.2">
      <c r="A175" s="2" t="s">
        <v>38</v>
      </c>
      <c r="B175" s="4">
        <v>30</v>
      </c>
      <c r="C175" s="5">
        <v>4.17</v>
      </c>
      <c r="D175" s="4">
        <v>16</v>
      </c>
      <c r="E175" s="5">
        <v>4.16</v>
      </c>
      <c r="F175" s="4">
        <v>9</v>
      </c>
      <c r="G175" s="5">
        <v>2.78</v>
      </c>
      <c r="H175" s="4">
        <v>0</v>
      </c>
    </row>
    <row r="176" spans="1:8" x14ac:dyDescent="0.2">
      <c r="A176" s="2" t="s">
        <v>39</v>
      </c>
      <c r="B176" s="4">
        <v>31</v>
      </c>
      <c r="C176" s="5">
        <v>4.3099999999999996</v>
      </c>
      <c r="D176" s="4">
        <v>20</v>
      </c>
      <c r="E176" s="5">
        <v>5.19</v>
      </c>
      <c r="F176" s="4">
        <v>11</v>
      </c>
      <c r="G176" s="5">
        <v>3.4</v>
      </c>
      <c r="H176" s="4">
        <v>0</v>
      </c>
    </row>
    <row r="177" spans="1:8" x14ac:dyDescent="0.2">
      <c r="A177" s="2" t="s">
        <v>40</v>
      </c>
      <c r="B177" s="4">
        <v>27</v>
      </c>
      <c r="C177" s="5">
        <v>3.76</v>
      </c>
      <c r="D177" s="4">
        <v>15</v>
      </c>
      <c r="E177" s="5">
        <v>3.9</v>
      </c>
      <c r="F177" s="4">
        <v>11</v>
      </c>
      <c r="G177" s="5">
        <v>3.4</v>
      </c>
      <c r="H177" s="4">
        <v>0</v>
      </c>
    </row>
    <row r="178" spans="1:8" x14ac:dyDescent="0.2">
      <c r="A178" s="1" t="s">
        <v>11</v>
      </c>
      <c r="B178" s="4">
        <v>2936</v>
      </c>
      <c r="C178" s="5">
        <v>99.99</v>
      </c>
      <c r="D178" s="4">
        <v>1537</v>
      </c>
      <c r="E178" s="5">
        <v>100.00000000000001</v>
      </c>
      <c r="F178" s="4">
        <v>1364</v>
      </c>
      <c r="G178" s="5">
        <v>100</v>
      </c>
      <c r="H178" s="4">
        <v>5</v>
      </c>
    </row>
    <row r="179" spans="1:8" x14ac:dyDescent="0.2">
      <c r="A179" s="2" t="s">
        <v>26</v>
      </c>
      <c r="B179" s="4">
        <v>1</v>
      </c>
      <c r="C179" s="5">
        <v>0.03</v>
      </c>
      <c r="D179" s="4">
        <v>0</v>
      </c>
      <c r="E179" s="5">
        <v>0</v>
      </c>
      <c r="F179" s="4">
        <v>1</v>
      </c>
      <c r="G179" s="5">
        <v>7.0000000000000007E-2</v>
      </c>
      <c r="H179" s="4">
        <v>0</v>
      </c>
    </row>
    <row r="180" spans="1:8" x14ac:dyDescent="0.2">
      <c r="A180" s="2" t="s">
        <v>27</v>
      </c>
      <c r="B180" s="4">
        <v>437</v>
      </c>
      <c r="C180" s="5">
        <v>14.88</v>
      </c>
      <c r="D180" s="4">
        <v>173</v>
      </c>
      <c r="E180" s="5">
        <v>11.26</v>
      </c>
      <c r="F180" s="4">
        <v>263</v>
      </c>
      <c r="G180" s="5">
        <v>19.28</v>
      </c>
      <c r="H180" s="4">
        <v>1</v>
      </c>
    </row>
    <row r="181" spans="1:8" x14ac:dyDescent="0.2">
      <c r="A181" s="2" t="s">
        <v>28</v>
      </c>
      <c r="B181" s="4">
        <v>168</v>
      </c>
      <c r="C181" s="5">
        <v>5.72</v>
      </c>
      <c r="D181" s="4">
        <v>40</v>
      </c>
      <c r="E181" s="5">
        <v>2.6</v>
      </c>
      <c r="F181" s="4">
        <v>127</v>
      </c>
      <c r="G181" s="5">
        <v>9.31</v>
      </c>
      <c r="H181" s="4">
        <v>0</v>
      </c>
    </row>
    <row r="182" spans="1:8" x14ac:dyDescent="0.2">
      <c r="A182" s="2" t="s">
        <v>29</v>
      </c>
      <c r="B182" s="4">
        <v>7</v>
      </c>
      <c r="C182" s="5">
        <v>0.24</v>
      </c>
      <c r="D182" s="4">
        <v>0</v>
      </c>
      <c r="E182" s="5">
        <v>0</v>
      </c>
      <c r="F182" s="4">
        <v>7</v>
      </c>
      <c r="G182" s="5">
        <v>0.51</v>
      </c>
      <c r="H182" s="4">
        <v>0</v>
      </c>
    </row>
    <row r="183" spans="1:8" x14ac:dyDescent="0.2">
      <c r="A183" s="2" t="s">
        <v>30</v>
      </c>
      <c r="B183" s="4">
        <v>18</v>
      </c>
      <c r="C183" s="5">
        <v>0.61</v>
      </c>
      <c r="D183" s="4">
        <v>2</v>
      </c>
      <c r="E183" s="5">
        <v>0.13</v>
      </c>
      <c r="F183" s="4">
        <v>16</v>
      </c>
      <c r="G183" s="5">
        <v>1.17</v>
      </c>
      <c r="H183" s="4">
        <v>0</v>
      </c>
    </row>
    <row r="184" spans="1:8" x14ac:dyDescent="0.2">
      <c r="A184" s="2" t="s">
        <v>31</v>
      </c>
      <c r="B184" s="4">
        <v>18</v>
      </c>
      <c r="C184" s="5">
        <v>0.61</v>
      </c>
      <c r="D184" s="4">
        <v>3</v>
      </c>
      <c r="E184" s="5">
        <v>0.2</v>
      </c>
      <c r="F184" s="4">
        <v>14</v>
      </c>
      <c r="G184" s="5">
        <v>1.03</v>
      </c>
      <c r="H184" s="4">
        <v>1</v>
      </c>
    </row>
    <row r="185" spans="1:8" x14ac:dyDescent="0.2">
      <c r="A185" s="2" t="s">
        <v>32</v>
      </c>
      <c r="B185" s="4">
        <v>712</v>
      </c>
      <c r="C185" s="5">
        <v>24.25</v>
      </c>
      <c r="D185" s="4">
        <v>326</v>
      </c>
      <c r="E185" s="5">
        <v>21.21</v>
      </c>
      <c r="F185" s="4">
        <v>386</v>
      </c>
      <c r="G185" s="5">
        <v>28.3</v>
      </c>
      <c r="H185" s="4">
        <v>0</v>
      </c>
    </row>
    <row r="186" spans="1:8" x14ac:dyDescent="0.2">
      <c r="A186" s="2" t="s">
        <v>33</v>
      </c>
      <c r="B186" s="4">
        <v>21</v>
      </c>
      <c r="C186" s="5">
        <v>0.72</v>
      </c>
      <c r="D186" s="4">
        <v>0</v>
      </c>
      <c r="E186" s="5">
        <v>0</v>
      </c>
      <c r="F186" s="4">
        <v>21</v>
      </c>
      <c r="G186" s="5">
        <v>1.54</v>
      </c>
      <c r="H186" s="4">
        <v>0</v>
      </c>
    </row>
    <row r="187" spans="1:8" x14ac:dyDescent="0.2">
      <c r="A187" s="2" t="s">
        <v>34</v>
      </c>
      <c r="B187" s="4">
        <v>193</v>
      </c>
      <c r="C187" s="5">
        <v>6.57</v>
      </c>
      <c r="D187" s="4">
        <v>64</v>
      </c>
      <c r="E187" s="5">
        <v>4.16</v>
      </c>
      <c r="F187" s="4">
        <v>129</v>
      </c>
      <c r="G187" s="5">
        <v>9.4600000000000009</v>
      </c>
      <c r="H187" s="4">
        <v>0</v>
      </c>
    </row>
    <row r="188" spans="1:8" x14ac:dyDescent="0.2">
      <c r="A188" s="2" t="s">
        <v>35</v>
      </c>
      <c r="B188" s="4">
        <v>131</v>
      </c>
      <c r="C188" s="5">
        <v>4.46</v>
      </c>
      <c r="D188" s="4">
        <v>61</v>
      </c>
      <c r="E188" s="5">
        <v>3.97</v>
      </c>
      <c r="F188" s="4">
        <v>70</v>
      </c>
      <c r="G188" s="5">
        <v>5.13</v>
      </c>
      <c r="H188" s="4">
        <v>0</v>
      </c>
    </row>
    <row r="189" spans="1:8" x14ac:dyDescent="0.2">
      <c r="A189" s="2" t="s">
        <v>36</v>
      </c>
      <c r="B189" s="4">
        <v>430</v>
      </c>
      <c r="C189" s="5">
        <v>14.65</v>
      </c>
      <c r="D189" s="4">
        <v>328</v>
      </c>
      <c r="E189" s="5">
        <v>21.34</v>
      </c>
      <c r="F189" s="4">
        <v>99</v>
      </c>
      <c r="G189" s="5">
        <v>7.26</v>
      </c>
      <c r="H189" s="4">
        <v>0</v>
      </c>
    </row>
    <row r="190" spans="1:8" x14ac:dyDescent="0.2">
      <c r="A190" s="2" t="s">
        <v>37</v>
      </c>
      <c r="B190" s="4">
        <v>425</v>
      </c>
      <c r="C190" s="5">
        <v>14.48</v>
      </c>
      <c r="D190" s="4">
        <v>346</v>
      </c>
      <c r="E190" s="5">
        <v>22.51</v>
      </c>
      <c r="F190" s="4">
        <v>79</v>
      </c>
      <c r="G190" s="5">
        <v>5.79</v>
      </c>
      <c r="H190" s="4">
        <v>0</v>
      </c>
    </row>
    <row r="191" spans="1:8" x14ac:dyDescent="0.2">
      <c r="A191" s="2" t="s">
        <v>38</v>
      </c>
      <c r="B191" s="4">
        <v>116</v>
      </c>
      <c r="C191" s="5">
        <v>3.95</v>
      </c>
      <c r="D191" s="4">
        <v>68</v>
      </c>
      <c r="E191" s="5">
        <v>4.42</v>
      </c>
      <c r="F191" s="4">
        <v>26</v>
      </c>
      <c r="G191" s="5">
        <v>1.91</v>
      </c>
      <c r="H191" s="4">
        <v>1</v>
      </c>
    </row>
    <row r="192" spans="1:8" x14ac:dyDescent="0.2">
      <c r="A192" s="2" t="s">
        <v>39</v>
      </c>
      <c r="B192" s="4">
        <v>141</v>
      </c>
      <c r="C192" s="5">
        <v>4.8</v>
      </c>
      <c r="D192" s="4">
        <v>85</v>
      </c>
      <c r="E192" s="5">
        <v>5.53</v>
      </c>
      <c r="F192" s="4">
        <v>53</v>
      </c>
      <c r="G192" s="5">
        <v>3.89</v>
      </c>
      <c r="H192" s="4">
        <v>1</v>
      </c>
    </row>
    <row r="193" spans="1:8" x14ac:dyDescent="0.2">
      <c r="A193" s="2" t="s">
        <v>40</v>
      </c>
      <c r="B193" s="4">
        <v>118</v>
      </c>
      <c r="C193" s="5">
        <v>4.0199999999999996</v>
      </c>
      <c r="D193" s="4">
        <v>41</v>
      </c>
      <c r="E193" s="5">
        <v>2.67</v>
      </c>
      <c r="F193" s="4">
        <v>73</v>
      </c>
      <c r="G193" s="5">
        <v>5.35</v>
      </c>
      <c r="H193" s="4">
        <v>1</v>
      </c>
    </row>
    <row r="194" spans="1:8" x14ac:dyDescent="0.2">
      <c r="A194" s="1" t="s">
        <v>12</v>
      </c>
      <c r="B194" s="4">
        <v>805</v>
      </c>
      <c r="C194" s="5">
        <v>100.00999999999998</v>
      </c>
      <c r="D194" s="4">
        <v>412</v>
      </c>
      <c r="E194" s="5">
        <v>100.00000000000001</v>
      </c>
      <c r="F194" s="4">
        <v>388</v>
      </c>
      <c r="G194" s="5">
        <v>100.01000000000002</v>
      </c>
      <c r="H194" s="4">
        <v>2</v>
      </c>
    </row>
    <row r="195" spans="1:8" x14ac:dyDescent="0.2">
      <c r="A195" s="2" t="s">
        <v>26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27</v>
      </c>
      <c r="B196" s="4">
        <v>120</v>
      </c>
      <c r="C196" s="5">
        <v>14.91</v>
      </c>
      <c r="D196" s="4">
        <v>29</v>
      </c>
      <c r="E196" s="5">
        <v>7.04</v>
      </c>
      <c r="F196" s="4">
        <v>91</v>
      </c>
      <c r="G196" s="5">
        <v>23.45</v>
      </c>
      <c r="H196" s="4">
        <v>0</v>
      </c>
    </row>
    <row r="197" spans="1:8" x14ac:dyDescent="0.2">
      <c r="A197" s="2" t="s">
        <v>28</v>
      </c>
      <c r="B197" s="4">
        <v>85</v>
      </c>
      <c r="C197" s="5">
        <v>10.56</v>
      </c>
      <c r="D197" s="4">
        <v>26</v>
      </c>
      <c r="E197" s="5">
        <v>6.31</v>
      </c>
      <c r="F197" s="4">
        <v>59</v>
      </c>
      <c r="G197" s="5">
        <v>15.21</v>
      </c>
      <c r="H197" s="4">
        <v>0</v>
      </c>
    </row>
    <row r="198" spans="1:8" x14ac:dyDescent="0.2">
      <c r="A198" s="2" t="s">
        <v>29</v>
      </c>
      <c r="B198" s="4">
        <v>2</v>
      </c>
      <c r="C198" s="5">
        <v>0.25</v>
      </c>
      <c r="D198" s="4">
        <v>0</v>
      </c>
      <c r="E198" s="5">
        <v>0</v>
      </c>
      <c r="F198" s="4">
        <v>2</v>
      </c>
      <c r="G198" s="5">
        <v>0.52</v>
      </c>
      <c r="H198" s="4">
        <v>0</v>
      </c>
    </row>
    <row r="199" spans="1:8" x14ac:dyDescent="0.2">
      <c r="A199" s="2" t="s">
        <v>30</v>
      </c>
      <c r="B199" s="4">
        <v>3</v>
      </c>
      <c r="C199" s="5">
        <v>0.37</v>
      </c>
      <c r="D199" s="4">
        <v>1</v>
      </c>
      <c r="E199" s="5">
        <v>0.24</v>
      </c>
      <c r="F199" s="4">
        <v>2</v>
      </c>
      <c r="G199" s="5">
        <v>0.52</v>
      </c>
      <c r="H199" s="4">
        <v>0</v>
      </c>
    </row>
    <row r="200" spans="1:8" x14ac:dyDescent="0.2">
      <c r="A200" s="2" t="s">
        <v>31</v>
      </c>
      <c r="B200" s="4">
        <v>6</v>
      </c>
      <c r="C200" s="5">
        <v>0.75</v>
      </c>
      <c r="D200" s="4">
        <v>0</v>
      </c>
      <c r="E200" s="5">
        <v>0</v>
      </c>
      <c r="F200" s="4">
        <v>5</v>
      </c>
      <c r="G200" s="5">
        <v>1.29</v>
      </c>
      <c r="H200" s="4">
        <v>1</v>
      </c>
    </row>
    <row r="201" spans="1:8" x14ac:dyDescent="0.2">
      <c r="A201" s="2" t="s">
        <v>32</v>
      </c>
      <c r="B201" s="4">
        <v>219</v>
      </c>
      <c r="C201" s="5">
        <v>27.2</v>
      </c>
      <c r="D201" s="4">
        <v>119</v>
      </c>
      <c r="E201" s="5">
        <v>28.88</v>
      </c>
      <c r="F201" s="4">
        <v>100</v>
      </c>
      <c r="G201" s="5">
        <v>25.77</v>
      </c>
      <c r="H201" s="4">
        <v>0</v>
      </c>
    </row>
    <row r="202" spans="1:8" x14ac:dyDescent="0.2">
      <c r="A202" s="2" t="s">
        <v>33</v>
      </c>
      <c r="B202" s="4">
        <v>5</v>
      </c>
      <c r="C202" s="5">
        <v>0.62</v>
      </c>
      <c r="D202" s="4">
        <v>1</v>
      </c>
      <c r="E202" s="5">
        <v>0.24</v>
      </c>
      <c r="F202" s="4">
        <v>4</v>
      </c>
      <c r="G202" s="5">
        <v>1.03</v>
      </c>
      <c r="H202" s="4">
        <v>0</v>
      </c>
    </row>
    <row r="203" spans="1:8" x14ac:dyDescent="0.2">
      <c r="A203" s="2" t="s">
        <v>34</v>
      </c>
      <c r="B203" s="4">
        <v>35</v>
      </c>
      <c r="C203" s="5">
        <v>4.3499999999999996</v>
      </c>
      <c r="D203" s="4">
        <v>13</v>
      </c>
      <c r="E203" s="5">
        <v>3.16</v>
      </c>
      <c r="F203" s="4">
        <v>22</v>
      </c>
      <c r="G203" s="5">
        <v>5.67</v>
      </c>
      <c r="H203" s="4">
        <v>0</v>
      </c>
    </row>
    <row r="204" spans="1:8" x14ac:dyDescent="0.2">
      <c r="A204" s="2" t="s">
        <v>35</v>
      </c>
      <c r="B204" s="4">
        <v>43</v>
      </c>
      <c r="C204" s="5">
        <v>5.34</v>
      </c>
      <c r="D204" s="4">
        <v>23</v>
      </c>
      <c r="E204" s="5">
        <v>5.58</v>
      </c>
      <c r="F204" s="4">
        <v>19</v>
      </c>
      <c r="G204" s="5">
        <v>4.9000000000000004</v>
      </c>
      <c r="H204" s="4">
        <v>0</v>
      </c>
    </row>
    <row r="205" spans="1:8" x14ac:dyDescent="0.2">
      <c r="A205" s="2" t="s">
        <v>36</v>
      </c>
      <c r="B205" s="4">
        <v>75</v>
      </c>
      <c r="C205" s="5">
        <v>9.32</v>
      </c>
      <c r="D205" s="4">
        <v>58</v>
      </c>
      <c r="E205" s="5">
        <v>14.08</v>
      </c>
      <c r="F205" s="4">
        <v>17</v>
      </c>
      <c r="G205" s="5">
        <v>4.38</v>
      </c>
      <c r="H205" s="4">
        <v>0</v>
      </c>
    </row>
    <row r="206" spans="1:8" x14ac:dyDescent="0.2">
      <c r="A206" s="2" t="s">
        <v>37</v>
      </c>
      <c r="B206" s="4">
        <v>103</v>
      </c>
      <c r="C206" s="5">
        <v>12.8</v>
      </c>
      <c r="D206" s="4">
        <v>80</v>
      </c>
      <c r="E206" s="5">
        <v>19.420000000000002</v>
      </c>
      <c r="F206" s="4">
        <v>23</v>
      </c>
      <c r="G206" s="5">
        <v>5.93</v>
      </c>
      <c r="H206" s="4">
        <v>0</v>
      </c>
    </row>
    <row r="207" spans="1:8" x14ac:dyDescent="0.2">
      <c r="A207" s="2" t="s">
        <v>38</v>
      </c>
      <c r="B207" s="4">
        <v>46</v>
      </c>
      <c r="C207" s="5">
        <v>5.71</v>
      </c>
      <c r="D207" s="4">
        <v>25</v>
      </c>
      <c r="E207" s="5">
        <v>6.07</v>
      </c>
      <c r="F207" s="4">
        <v>19</v>
      </c>
      <c r="G207" s="5">
        <v>4.9000000000000004</v>
      </c>
      <c r="H207" s="4">
        <v>0</v>
      </c>
    </row>
    <row r="208" spans="1:8" x14ac:dyDescent="0.2">
      <c r="A208" s="2" t="s">
        <v>39</v>
      </c>
      <c r="B208" s="4">
        <v>26</v>
      </c>
      <c r="C208" s="5">
        <v>3.23</v>
      </c>
      <c r="D208" s="4">
        <v>18</v>
      </c>
      <c r="E208" s="5">
        <v>4.37</v>
      </c>
      <c r="F208" s="4">
        <v>8</v>
      </c>
      <c r="G208" s="5">
        <v>2.06</v>
      </c>
      <c r="H208" s="4">
        <v>0</v>
      </c>
    </row>
    <row r="209" spans="1:8" x14ac:dyDescent="0.2">
      <c r="A209" s="2" t="s">
        <v>40</v>
      </c>
      <c r="B209" s="4">
        <v>37</v>
      </c>
      <c r="C209" s="5">
        <v>4.5999999999999996</v>
      </c>
      <c r="D209" s="4">
        <v>19</v>
      </c>
      <c r="E209" s="5">
        <v>4.6100000000000003</v>
      </c>
      <c r="F209" s="4">
        <v>17</v>
      </c>
      <c r="G209" s="5">
        <v>4.38</v>
      </c>
      <c r="H209" s="4">
        <v>1</v>
      </c>
    </row>
    <row r="210" spans="1:8" x14ac:dyDescent="0.2">
      <c r="A210" s="1" t="s">
        <v>13</v>
      </c>
      <c r="B210" s="4">
        <v>751</v>
      </c>
      <c r="C210" s="5">
        <v>100.01</v>
      </c>
      <c r="D210" s="4">
        <v>441</v>
      </c>
      <c r="E210" s="5">
        <v>100.01</v>
      </c>
      <c r="F210" s="4">
        <v>304</v>
      </c>
      <c r="G210" s="5">
        <v>100.02000000000001</v>
      </c>
      <c r="H210" s="4">
        <v>2</v>
      </c>
    </row>
    <row r="211" spans="1:8" x14ac:dyDescent="0.2">
      <c r="A211" s="2" t="s">
        <v>26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27</v>
      </c>
      <c r="B212" s="4">
        <v>127</v>
      </c>
      <c r="C212" s="5">
        <v>16.91</v>
      </c>
      <c r="D212" s="4">
        <v>62</v>
      </c>
      <c r="E212" s="5">
        <v>14.06</v>
      </c>
      <c r="F212" s="4">
        <v>65</v>
      </c>
      <c r="G212" s="5">
        <v>21.38</v>
      </c>
      <c r="H212" s="4">
        <v>0</v>
      </c>
    </row>
    <row r="213" spans="1:8" x14ac:dyDescent="0.2">
      <c r="A213" s="2" t="s">
        <v>28</v>
      </c>
      <c r="B213" s="4">
        <v>118</v>
      </c>
      <c r="C213" s="5">
        <v>15.71</v>
      </c>
      <c r="D213" s="4">
        <v>50</v>
      </c>
      <c r="E213" s="5">
        <v>11.34</v>
      </c>
      <c r="F213" s="4">
        <v>68</v>
      </c>
      <c r="G213" s="5">
        <v>22.37</v>
      </c>
      <c r="H213" s="4">
        <v>0</v>
      </c>
    </row>
    <row r="214" spans="1:8" x14ac:dyDescent="0.2">
      <c r="A214" s="2" t="s">
        <v>29</v>
      </c>
      <c r="B214" s="4">
        <v>2</v>
      </c>
      <c r="C214" s="5">
        <v>0.27</v>
      </c>
      <c r="D214" s="4">
        <v>0</v>
      </c>
      <c r="E214" s="5">
        <v>0</v>
      </c>
      <c r="F214" s="4">
        <v>2</v>
      </c>
      <c r="G214" s="5">
        <v>0.66</v>
      </c>
      <c r="H214" s="4">
        <v>0</v>
      </c>
    </row>
    <row r="215" spans="1:8" x14ac:dyDescent="0.2">
      <c r="A215" s="2" t="s">
        <v>30</v>
      </c>
      <c r="B215" s="4">
        <v>2</v>
      </c>
      <c r="C215" s="5">
        <v>0.27</v>
      </c>
      <c r="D215" s="4">
        <v>0</v>
      </c>
      <c r="E215" s="5">
        <v>0</v>
      </c>
      <c r="F215" s="4">
        <v>2</v>
      </c>
      <c r="G215" s="5">
        <v>0.66</v>
      </c>
      <c r="H215" s="4">
        <v>0</v>
      </c>
    </row>
    <row r="216" spans="1:8" x14ac:dyDescent="0.2">
      <c r="A216" s="2" t="s">
        <v>31</v>
      </c>
      <c r="B216" s="4">
        <v>5</v>
      </c>
      <c r="C216" s="5">
        <v>0.67</v>
      </c>
      <c r="D216" s="4">
        <v>4</v>
      </c>
      <c r="E216" s="5">
        <v>0.91</v>
      </c>
      <c r="F216" s="4">
        <v>1</v>
      </c>
      <c r="G216" s="5">
        <v>0.33</v>
      </c>
      <c r="H216" s="4">
        <v>0</v>
      </c>
    </row>
    <row r="217" spans="1:8" x14ac:dyDescent="0.2">
      <c r="A217" s="2" t="s">
        <v>32</v>
      </c>
      <c r="B217" s="4">
        <v>187</v>
      </c>
      <c r="C217" s="5">
        <v>24.9</v>
      </c>
      <c r="D217" s="4">
        <v>105</v>
      </c>
      <c r="E217" s="5">
        <v>23.81</v>
      </c>
      <c r="F217" s="4">
        <v>80</v>
      </c>
      <c r="G217" s="5">
        <v>26.32</v>
      </c>
      <c r="H217" s="4">
        <v>2</v>
      </c>
    </row>
    <row r="218" spans="1:8" x14ac:dyDescent="0.2">
      <c r="A218" s="2" t="s">
        <v>33</v>
      </c>
      <c r="B218" s="4">
        <v>4</v>
      </c>
      <c r="C218" s="5">
        <v>0.53</v>
      </c>
      <c r="D218" s="4">
        <v>0</v>
      </c>
      <c r="E218" s="5">
        <v>0</v>
      </c>
      <c r="F218" s="4">
        <v>4</v>
      </c>
      <c r="G218" s="5">
        <v>1.32</v>
      </c>
      <c r="H218" s="4">
        <v>0</v>
      </c>
    </row>
    <row r="219" spans="1:8" x14ac:dyDescent="0.2">
      <c r="A219" s="2" t="s">
        <v>34</v>
      </c>
      <c r="B219" s="4">
        <v>29</v>
      </c>
      <c r="C219" s="5">
        <v>3.86</v>
      </c>
      <c r="D219" s="4">
        <v>12</v>
      </c>
      <c r="E219" s="5">
        <v>2.72</v>
      </c>
      <c r="F219" s="4">
        <v>17</v>
      </c>
      <c r="G219" s="5">
        <v>5.59</v>
      </c>
      <c r="H219" s="4">
        <v>0</v>
      </c>
    </row>
    <row r="220" spans="1:8" x14ac:dyDescent="0.2">
      <c r="A220" s="2" t="s">
        <v>35</v>
      </c>
      <c r="B220" s="4">
        <v>31</v>
      </c>
      <c r="C220" s="5">
        <v>4.13</v>
      </c>
      <c r="D220" s="4">
        <v>20</v>
      </c>
      <c r="E220" s="5">
        <v>4.54</v>
      </c>
      <c r="F220" s="4">
        <v>10</v>
      </c>
      <c r="G220" s="5">
        <v>3.29</v>
      </c>
      <c r="H220" s="4">
        <v>0</v>
      </c>
    </row>
    <row r="221" spans="1:8" x14ac:dyDescent="0.2">
      <c r="A221" s="2" t="s">
        <v>36</v>
      </c>
      <c r="B221" s="4">
        <v>73</v>
      </c>
      <c r="C221" s="5">
        <v>9.7200000000000006</v>
      </c>
      <c r="D221" s="4">
        <v>60</v>
      </c>
      <c r="E221" s="5">
        <v>13.61</v>
      </c>
      <c r="F221" s="4">
        <v>12</v>
      </c>
      <c r="G221" s="5">
        <v>3.95</v>
      </c>
      <c r="H221" s="4">
        <v>0</v>
      </c>
    </row>
    <row r="222" spans="1:8" x14ac:dyDescent="0.2">
      <c r="A222" s="2" t="s">
        <v>37</v>
      </c>
      <c r="B222" s="4">
        <v>95</v>
      </c>
      <c r="C222" s="5">
        <v>12.65</v>
      </c>
      <c r="D222" s="4">
        <v>82</v>
      </c>
      <c r="E222" s="5">
        <v>18.59</v>
      </c>
      <c r="F222" s="4">
        <v>13</v>
      </c>
      <c r="G222" s="5">
        <v>4.28</v>
      </c>
      <c r="H222" s="4">
        <v>0</v>
      </c>
    </row>
    <row r="223" spans="1:8" x14ac:dyDescent="0.2">
      <c r="A223" s="2" t="s">
        <v>38</v>
      </c>
      <c r="B223" s="4">
        <v>21</v>
      </c>
      <c r="C223" s="5">
        <v>2.8</v>
      </c>
      <c r="D223" s="4">
        <v>15</v>
      </c>
      <c r="E223" s="5">
        <v>3.4</v>
      </c>
      <c r="F223" s="4">
        <v>6</v>
      </c>
      <c r="G223" s="5">
        <v>1.97</v>
      </c>
      <c r="H223" s="4">
        <v>0</v>
      </c>
    </row>
    <row r="224" spans="1:8" x14ac:dyDescent="0.2">
      <c r="A224" s="2" t="s">
        <v>39</v>
      </c>
      <c r="B224" s="4">
        <v>30</v>
      </c>
      <c r="C224" s="5">
        <v>3.99</v>
      </c>
      <c r="D224" s="4">
        <v>16</v>
      </c>
      <c r="E224" s="5">
        <v>3.63</v>
      </c>
      <c r="F224" s="4">
        <v>12</v>
      </c>
      <c r="G224" s="5">
        <v>3.95</v>
      </c>
      <c r="H224" s="4">
        <v>0</v>
      </c>
    </row>
    <row r="225" spans="1:8" x14ac:dyDescent="0.2">
      <c r="A225" s="2" t="s">
        <v>40</v>
      </c>
      <c r="B225" s="4">
        <v>27</v>
      </c>
      <c r="C225" s="5">
        <v>3.6</v>
      </c>
      <c r="D225" s="4">
        <v>15</v>
      </c>
      <c r="E225" s="5">
        <v>3.4</v>
      </c>
      <c r="F225" s="4">
        <v>12</v>
      </c>
      <c r="G225" s="5">
        <v>3.95</v>
      </c>
      <c r="H225" s="4">
        <v>0</v>
      </c>
    </row>
    <row r="226" spans="1:8" x14ac:dyDescent="0.2">
      <c r="A226" s="1" t="s">
        <v>14</v>
      </c>
      <c r="B226" s="4">
        <v>1178</v>
      </c>
      <c r="C226" s="5">
        <v>99.990000000000009</v>
      </c>
      <c r="D226" s="4">
        <v>602</v>
      </c>
      <c r="E226" s="5">
        <v>100</v>
      </c>
      <c r="F226" s="4">
        <v>556</v>
      </c>
      <c r="G226" s="5">
        <v>100.02</v>
      </c>
      <c r="H226" s="4">
        <v>6</v>
      </c>
    </row>
    <row r="227" spans="1:8" x14ac:dyDescent="0.2">
      <c r="A227" s="2" t="s">
        <v>26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27</v>
      </c>
      <c r="B228" s="4">
        <v>197</v>
      </c>
      <c r="C228" s="5">
        <v>16.72</v>
      </c>
      <c r="D228" s="4">
        <v>66</v>
      </c>
      <c r="E228" s="5">
        <v>10.96</v>
      </c>
      <c r="F228" s="4">
        <v>131</v>
      </c>
      <c r="G228" s="5">
        <v>23.56</v>
      </c>
      <c r="H228" s="4">
        <v>0</v>
      </c>
    </row>
    <row r="229" spans="1:8" x14ac:dyDescent="0.2">
      <c r="A229" s="2" t="s">
        <v>28</v>
      </c>
      <c r="B229" s="4">
        <v>91</v>
      </c>
      <c r="C229" s="5">
        <v>7.72</v>
      </c>
      <c r="D229" s="4">
        <v>32</v>
      </c>
      <c r="E229" s="5">
        <v>5.32</v>
      </c>
      <c r="F229" s="4">
        <v>59</v>
      </c>
      <c r="G229" s="5">
        <v>10.61</v>
      </c>
      <c r="H229" s="4">
        <v>0</v>
      </c>
    </row>
    <row r="230" spans="1:8" x14ac:dyDescent="0.2">
      <c r="A230" s="2" t="s">
        <v>29</v>
      </c>
      <c r="B230" s="4">
        <v>3</v>
      </c>
      <c r="C230" s="5">
        <v>0.25</v>
      </c>
      <c r="D230" s="4">
        <v>0</v>
      </c>
      <c r="E230" s="5">
        <v>0</v>
      </c>
      <c r="F230" s="4">
        <v>3</v>
      </c>
      <c r="G230" s="5">
        <v>0.54</v>
      </c>
      <c r="H230" s="4">
        <v>0</v>
      </c>
    </row>
    <row r="231" spans="1:8" x14ac:dyDescent="0.2">
      <c r="A231" s="2" t="s">
        <v>30</v>
      </c>
      <c r="B231" s="4">
        <v>10</v>
      </c>
      <c r="C231" s="5">
        <v>0.85</v>
      </c>
      <c r="D231" s="4">
        <v>0</v>
      </c>
      <c r="E231" s="5">
        <v>0</v>
      </c>
      <c r="F231" s="4">
        <v>10</v>
      </c>
      <c r="G231" s="5">
        <v>1.8</v>
      </c>
      <c r="H231" s="4">
        <v>0</v>
      </c>
    </row>
    <row r="232" spans="1:8" x14ac:dyDescent="0.2">
      <c r="A232" s="2" t="s">
        <v>31</v>
      </c>
      <c r="B232" s="4">
        <v>13</v>
      </c>
      <c r="C232" s="5">
        <v>1.1000000000000001</v>
      </c>
      <c r="D232" s="4">
        <v>4</v>
      </c>
      <c r="E232" s="5">
        <v>0.66</v>
      </c>
      <c r="F232" s="4">
        <v>9</v>
      </c>
      <c r="G232" s="5">
        <v>1.62</v>
      </c>
      <c r="H232" s="4">
        <v>0</v>
      </c>
    </row>
    <row r="233" spans="1:8" x14ac:dyDescent="0.2">
      <c r="A233" s="2" t="s">
        <v>32</v>
      </c>
      <c r="B233" s="4">
        <v>249</v>
      </c>
      <c r="C233" s="5">
        <v>21.14</v>
      </c>
      <c r="D233" s="4">
        <v>104</v>
      </c>
      <c r="E233" s="5">
        <v>17.28</v>
      </c>
      <c r="F233" s="4">
        <v>144</v>
      </c>
      <c r="G233" s="5">
        <v>25.9</v>
      </c>
      <c r="H233" s="4">
        <v>1</v>
      </c>
    </row>
    <row r="234" spans="1:8" x14ac:dyDescent="0.2">
      <c r="A234" s="2" t="s">
        <v>33</v>
      </c>
      <c r="B234" s="4">
        <v>10</v>
      </c>
      <c r="C234" s="5">
        <v>0.85</v>
      </c>
      <c r="D234" s="4">
        <v>2</v>
      </c>
      <c r="E234" s="5">
        <v>0.33</v>
      </c>
      <c r="F234" s="4">
        <v>8</v>
      </c>
      <c r="G234" s="5">
        <v>1.44</v>
      </c>
      <c r="H234" s="4">
        <v>0</v>
      </c>
    </row>
    <row r="235" spans="1:8" x14ac:dyDescent="0.2">
      <c r="A235" s="2" t="s">
        <v>34</v>
      </c>
      <c r="B235" s="4">
        <v>150</v>
      </c>
      <c r="C235" s="5">
        <v>12.73</v>
      </c>
      <c r="D235" s="4">
        <v>82</v>
      </c>
      <c r="E235" s="5">
        <v>13.62</v>
      </c>
      <c r="F235" s="4">
        <v>68</v>
      </c>
      <c r="G235" s="5">
        <v>12.23</v>
      </c>
      <c r="H235" s="4">
        <v>0</v>
      </c>
    </row>
    <row r="236" spans="1:8" x14ac:dyDescent="0.2">
      <c r="A236" s="2" t="s">
        <v>35</v>
      </c>
      <c r="B236" s="4">
        <v>57</v>
      </c>
      <c r="C236" s="5">
        <v>4.84</v>
      </c>
      <c r="D236" s="4">
        <v>25</v>
      </c>
      <c r="E236" s="5">
        <v>4.1500000000000004</v>
      </c>
      <c r="F236" s="4">
        <v>31</v>
      </c>
      <c r="G236" s="5">
        <v>5.58</v>
      </c>
      <c r="H236" s="4">
        <v>0</v>
      </c>
    </row>
    <row r="237" spans="1:8" x14ac:dyDescent="0.2">
      <c r="A237" s="2" t="s">
        <v>36</v>
      </c>
      <c r="B237" s="4">
        <v>94</v>
      </c>
      <c r="C237" s="5">
        <v>7.98</v>
      </c>
      <c r="D237" s="4">
        <v>70</v>
      </c>
      <c r="E237" s="5">
        <v>11.63</v>
      </c>
      <c r="F237" s="4">
        <v>23</v>
      </c>
      <c r="G237" s="5">
        <v>4.1399999999999997</v>
      </c>
      <c r="H237" s="4">
        <v>0</v>
      </c>
    </row>
    <row r="238" spans="1:8" x14ac:dyDescent="0.2">
      <c r="A238" s="2" t="s">
        <v>37</v>
      </c>
      <c r="B238" s="4">
        <v>146</v>
      </c>
      <c r="C238" s="5">
        <v>12.39</v>
      </c>
      <c r="D238" s="4">
        <v>117</v>
      </c>
      <c r="E238" s="5">
        <v>19.440000000000001</v>
      </c>
      <c r="F238" s="4">
        <v>29</v>
      </c>
      <c r="G238" s="5">
        <v>5.22</v>
      </c>
      <c r="H238" s="4">
        <v>0</v>
      </c>
    </row>
    <row r="239" spans="1:8" x14ac:dyDescent="0.2">
      <c r="A239" s="2" t="s">
        <v>38</v>
      </c>
      <c r="B239" s="4">
        <v>63</v>
      </c>
      <c r="C239" s="5">
        <v>5.35</v>
      </c>
      <c r="D239" s="4">
        <v>41</v>
      </c>
      <c r="E239" s="5">
        <v>6.81</v>
      </c>
      <c r="F239" s="4">
        <v>16</v>
      </c>
      <c r="G239" s="5">
        <v>2.88</v>
      </c>
      <c r="H239" s="4">
        <v>0</v>
      </c>
    </row>
    <row r="240" spans="1:8" x14ac:dyDescent="0.2">
      <c r="A240" s="2" t="s">
        <v>39</v>
      </c>
      <c r="B240" s="4">
        <v>59</v>
      </c>
      <c r="C240" s="5">
        <v>5.01</v>
      </c>
      <c r="D240" s="4">
        <v>43</v>
      </c>
      <c r="E240" s="5">
        <v>7.14</v>
      </c>
      <c r="F240" s="4">
        <v>10</v>
      </c>
      <c r="G240" s="5">
        <v>1.8</v>
      </c>
      <c r="H240" s="4">
        <v>0</v>
      </c>
    </row>
    <row r="241" spans="1:8" x14ac:dyDescent="0.2">
      <c r="A241" s="2" t="s">
        <v>40</v>
      </c>
      <c r="B241" s="4">
        <v>36</v>
      </c>
      <c r="C241" s="5">
        <v>3.06</v>
      </c>
      <c r="D241" s="4">
        <v>16</v>
      </c>
      <c r="E241" s="5">
        <v>2.66</v>
      </c>
      <c r="F241" s="4">
        <v>15</v>
      </c>
      <c r="G241" s="5">
        <v>2.7</v>
      </c>
      <c r="H241" s="4">
        <v>5</v>
      </c>
    </row>
    <row r="242" spans="1:8" x14ac:dyDescent="0.2">
      <c r="A242" s="1" t="s">
        <v>15</v>
      </c>
      <c r="B242" s="4">
        <v>587</v>
      </c>
      <c r="C242" s="5">
        <v>100.00999999999999</v>
      </c>
      <c r="D242" s="4">
        <v>269</v>
      </c>
      <c r="E242" s="5">
        <v>99.98</v>
      </c>
      <c r="F242" s="4">
        <v>317</v>
      </c>
      <c r="G242" s="5">
        <v>100</v>
      </c>
      <c r="H242" s="4">
        <v>0</v>
      </c>
    </row>
    <row r="243" spans="1:8" x14ac:dyDescent="0.2">
      <c r="A243" s="2" t="s">
        <v>26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27</v>
      </c>
      <c r="B244" s="4">
        <v>127</v>
      </c>
      <c r="C244" s="5">
        <v>21.64</v>
      </c>
      <c r="D244" s="4">
        <v>34</v>
      </c>
      <c r="E244" s="5">
        <v>12.64</v>
      </c>
      <c r="F244" s="4">
        <v>93</v>
      </c>
      <c r="G244" s="5">
        <v>29.34</v>
      </c>
      <c r="H244" s="4">
        <v>0</v>
      </c>
    </row>
    <row r="245" spans="1:8" x14ac:dyDescent="0.2">
      <c r="A245" s="2" t="s">
        <v>28</v>
      </c>
      <c r="B245" s="4">
        <v>47</v>
      </c>
      <c r="C245" s="5">
        <v>8.01</v>
      </c>
      <c r="D245" s="4">
        <v>11</v>
      </c>
      <c r="E245" s="5">
        <v>4.09</v>
      </c>
      <c r="F245" s="4">
        <v>36</v>
      </c>
      <c r="G245" s="5">
        <v>11.36</v>
      </c>
      <c r="H245" s="4">
        <v>0</v>
      </c>
    </row>
    <row r="246" spans="1:8" x14ac:dyDescent="0.2">
      <c r="A246" s="2" t="s">
        <v>29</v>
      </c>
      <c r="B246" s="4">
        <v>4</v>
      </c>
      <c r="C246" s="5">
        <v>0.68</v>
      </c>
      <c r="D246" s="4">
        <v>0</v>
      </c>
      <c r="E246" s="5">
        <v>0</v>
      </c>
      <c r="F246" s="4">
        <v>4</v>
      </c>
      <c r="G246" s="5">
        <v>1.26</v>
      </c>
      <c r="H246" s="4">
        <v>0</v>
      </c>
    </row>
    <row r="247" spans="1:8" x14ac:dyDescent="0.2">
      <c r="A247" s="2" t="s">
        <v>30</v>
      </c>
      <c r="B247" s="4">
        <v>2</v>
      </c>
      <c r="C247" s="5">
        <v>0.34</v>
      </c>
      <c r="D247" s="4">
        <v>0</v>
      </c>
      <c r="E247" s="5">
        <v>0</v>
      </c>
      <c r="F247" s="4">
        <v>2</v>
      </c>
      <c r="G247" s="5">
        <v>0.63</v>
      </c>
      <c r="H247" s="4">
        <v>0</v>
      </c>
    </row>
    <row r="248" spans="1:8" x14ac:dyDescent="0.2">
      <c r="A248" s="2" t="s">
        <v>31</v>
      </c>
      <c r="B248" s="4">
        <v>13</v>
      </c>
      <c r="C248" s="5">
        <v>2.21</v>
      </c>
      <c r="D248" s="4">
        <v>2</v>
      </c>
      <c r="E248" s="5">
        <v>0.74</v>
      </c>
      <c r="F248" s="4">
        <v>11</v>
      </c>
      <c r="G248" s="5">
        <v>3.47</v>
      </c>
      <c r="H248" s="4">
        <v>0</v>
      </c>
    </row>
    <row r="249" spans="1:8" x14ac:dyDescent="0.2">
      <c r="A249" s="2" t="s">
        <v>32</v>
      </c>
      <c r="B249" s="4">
        <v>126</v>
      </c>
      <c r="C249" s="5">
        <v>21.47</v>
      </c>
      <c r="D249" s="4">
        <v>54</v>
      </c>
      <c r="E249" s="5">
        <v>20.07</v>
      </c>
      <c r="F249" s="4">
        <v>72</v>
      </c>
      <c r="G249" s="5">
        <v>22.71</v>
      </c>
      <c r="H249" s="4">
        <v>0</v>
      </c>
    </row>
    <row r="250" spans="1:8" x14ac:dyDescent="0.2">
      <c r="A250" s="2" t="s">
        <v>33</v>
      </c>
      <c r="B250" s="4">
        <v>3</v>
      </c>
      <c r="C250" s="5">
        <v>0.51</v>
      </c>
      <c r="D250" s="4">
        <v>1</v>
      </c>
      <c r="E250" s="5">
        <v>0.37</v>
      </c>
      <c r="F250" s="4">
        <v>2</v>
      </c>
      <c r="G250" s="5">
        <v>0.63</v>
      </c>
      <c r="H250" s="4">
        <v>0</v>
      </c>
    </row>
    <row r="251" spans="1:8" x14ac:dyDescent="0.2">
      <c r="A251" s="2" t="s">
        <v>34</v>
      </c>
      <c r="B251" s="4">
        <v>59</v>
      </c>
      <c r="C251" s="5">
        <v>10.050000000000001</v>
      </c>
      <c r="D251" s="4">
        <v>31</v>
      </c>
      <c r="E251" s="5">
        <v>11.52</v>
      </c>
      <c r="F251" s="4">
        <v>28</v>
      </c>
      <c r="G251" s="5">
        <v>8.83</v>
      </c>
      <c r="H251" s="4">
        <v>0</v>
      </c>
    </row>
    <row r="252" spans="1:8" x14ac:dyDescent="0.2">
      <c r="A252" s="2" t="s">
        <v>35</v>
      </c>
      <c r="B252" s="4">
        <v>21</v>
      </c>
      <c r="C252" s="5">
        <v>3.58</v>
      </c>
      <c r="D252" s="4">
        <v>12</v>
      </c>
      <c r="E252" s="5">
        <v>4.46</v>
      </c>
      <c r="F252" s="4">
        <v>9</v>
      </c>
      <c r="G252" s="5">
        <v>2.84</v>
      </c>
      <c r="H252" s="4">
        <v>0</v>
      </c>
    </row>
    <row r="253" spans="1:8" x14ac:dyDescent="0.2">
      <c r="A253" s="2" t="s">
        <v>36</v>
      </c>
      <c r="B253" s="4">
        <v>50</v>
      </c>
      <c r="C253" s="5">
        <v>8.52</v>
      </c>
      <c r="D253" s="4">
        <v>35</v>
      </c>
      <c r="E253" s="5">
        <v>13.01</v>
      </c>
      <c r="F253" s="4">
        <v>14</v>
      </c>
      <c r="G253" s="5">
        <v>4.42</v>
      </c>
      <c r="H253" s="4">
        <v>0</v>
      </c>
    </row>
    <row r="254" spans="1:8" x14ac:dyDescent="0.2">
      <c r="A254" s="2" t="s">
        <v>37</v>
      </c>
      <c r="B254" s="4">
        <v>68</v>
      </c>
      <c r="C254" s="5">
        <v>11.58</v>
      </c>
      <c r="D254" s="4">
        <v>52</v>
      </c>
      <c r="E254" s="5">
        <v>19.329999999999998</v>
      </c>
      <c r="F254" s="4">
        <v>16</v>
      </c>
      <c r="G254" s="5">
        <v>5.05</v>
      </c>
      <c r="H254" s="4">
        <v>0</v>
      </c>
    </row>
    <row r="255" spans="1:8" x14ac:dyDescent="0.2">
      <c r="A255" s="2" t="s">
        <v>38</v>
      </c>
      <c r="B255" s="4">
        <v>23</v>
      </c>
      <c r="C255" s="5">
        <v>3.92</v>
      </c>
      <c r="D255" s="4">
        <v>14</v>
      </c>
      <c r="E255" s="5">
        <v>5.2</v>
      </c>
      <c r="F255" s="4">
        <v>9</v>
      </c>
      <c r="G255" s="5">
        <v>2.84</v>
      </c>
      <c r="H255" s="4">
        <v>0</v>
      </c>
    </row>
    <row r="256" spans="1:8" x14ac:dyDescent="0.2">
      <c r="A256" s="2" t="s">
        <v>39</v>
      </c>
      <c r="B256" s="4">
        <v>25</v>
      </c>
      <c r="C256" s="5">
        <v>4.26</v>
      </c>
      <c r="D256" s="4">
        <v>17</v>
      </c>
      <c r="E256" s="5">
        <v>6.32</v>
      </c>
      <c r="F256" s="4">
        <v>8</v>
      </c>
      <c r="G256" s="5">
        <v>2.52</v>
      </c>
      <c r="H256" s="4">
        <v>0</v>
      </c>
    </row>
    <row r="257" spans="1:8" x14ac:dyDescent="0.2">
      <c r="A257" s="2" t="s">
        <v>40</v>
      </c>
      <c r="B257" s="4">
        <v>19</v>
      </c>
      <c r="C257" s="5">
        <v>3.24</v>
      </c>
      <c r="D257" s="4">
        <v>6</v>
      </c>
      <c r="E257" s="5">
        <v>2.23</v>
      </c>
      <c r="F257" s="4">
        <v>13</v>
      </c>
      <c r="G257" s="5">
        <v>4.0999999999999996</v>
      </c>
      <c r="H257" s="4">
        <v>0</v>
      </c>
    </row>
    <row r="258" spans="1:8" x14ac:dyDescent="0.2">
      <c r="A258" s="1" t="s">
        <v>16</v>
      </c>
      <c r="B258" s="4">
        <v>702</v>
      </c>
      <c r="C258" s="5">
        <v>99.98</v>
      </c>
      <c r="D258" s="4">
        <v>483</v>
      </c>
      <c r="E258" s="5">
        <v>99.99</v>
      </c>
      <c r="F258" s="4">
        <v>210</v>
      </c>
      <c r="G258" s="5">
        <v>100.00000000000001</v>
      </c>
      <c r="H258" s="4">
        <v>1</v>
      </c>
    </row>
    <row r="259" spans="1:8" x14ac:dyDescent="0.2">
      <c r="A259" s="2" t="s">
        <v>26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27</v>
      </c>
      <c r="B260" s="4">
        <v>92</v>
      </c>
      <c r="C260" s="5">
        <v>13.11</v>
      </c>
      <c r="D260" s="4">
        <v>43</v>
      </c>
      <c r="E260" s="5">
        <v>8.9</v>
      </c>
      <c r="F260" s="4">
        <v>49</v>
      </c>
      <c r="G260" s="5">
        <v>23.33</v>
      </c>
      <c r="H260" s="4">
        <v>0</v>
      </c>
    </row>
    <row r="261" spans="1:8" x14ac:dyDescent="0.2">
      <c r="A261" s="2" t="s">
        <v>28</v>
      </c>
      <c r="B261" s="4">
        <v>223</v>
      </c>
      <c r="C261" s="5">
        <v>31.77</v>
      </c>
      <c r="D261" s="4">
        <v>172</v>
      </c>
      <c r="E261" s="5">
        <v>35.61</v>
      </c>
      <c r="F261" s="4">
        <v>51</v>
      </c>
      <c r="G261" s="5">
        <v>24.29</v>
      </c>
      <c r="H261" s="4">
        <v>0</v>
      </c>
    </row>
    <row r="262" spans="1:8" x14ac:dyDescent="0.2">
      <c r="A262" s="2" t="s">
        <v>29</v>
      </c>
      <c r="B262" s="4">
        <v>2</v>
      </c>
      <c r="C262" s="5">
        <v>0.28000000000000003</v>
      </c>
      <c r="D262" s="4">
        <v>2</v>
      </c>
      <c r="E262" s="5">
        <v>0.41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30</v>
      </c>
      <c r="B263" s="4">
        <v>2</v>
      </c>
      <c r="C263" s="5">
        <v>0.28000000000000003</v>
      </c>
      <c r="D263" s="4">
        <v>0</v>
      </c>
      <c r="E263" s="5">
        <v>0</v>
      </c>
      <c r="F263" s="4">
        <v>2</v>
      </c>
      <c r="G263" s="5">
        <v>0.95</v>
      </c>
      <c r="H263" s="4">
        <v>0</v>
      </c>
    </row>
    <row r="264" spans="1:8" x14ac:dyDescent="0.2">
      <c r="A264" s="2" t="s">
        <v>31</v>
      </c>
      <c r="B264" s="4">
        <v>4</v>
      </c>
      <c r="C264" s="5">
        <v>0.56999999999999995</v>
      </c>
      <c r="D264" s="4">
        <v>1</v>
      </c>
      <c r="E264" s="5">
        <v>0.21</v>
      </c>
      <c r="F264" s="4">
        <v>2</v>
      </c>
      <c r="G264" s="5">
        <v>0.95</v>
      </c>
      <c r="H264" s="4">
        <v>1</v>
      </c>
    </row>
    <row r="265" spans="1:8" x14ac:dyDescent="0.2">
      <c r="A265" s="2" t="s">
        <v>32</v>
      </c>
      <c r="B265" s="4">
        <v>161</v>
      </c>
      <c r="C265" s="5">
        <v>22.93</v>
      </c>
      <c r="D265" s="4">
        <v>104</v>
      </c>
      <c r="E265" s="5">
        <v>21.53</v>
      </c>
      <c r="F265" s="4">
        <v>57</v>
      </c>
      <c r="G265" s="5">
        <v>27.14</v>
      </c>
      <c r="H265" s="4">
        <v>0</v>
      </c>
    </row>
    <row r="266" spans="1:8" x14ac:dyDescent="0.2">
      <c r="A266" s="2" t="s">
        <v>33</v>
      </c>
      <c r="B266" s="4">
        <v>1</v>
      </c>
      <c r="C266" s="5">
        <v>0.14000000000000001</v>
      </c>
      <c r="D266" s="4">
        <v>0</v>
      </c>
      <c r="E266" s="5">
        <v>0</v>
      </c>
      <c r="F266" s="4">
        <v>1</v>
      </c>
      <c r="G266" s="5">
        <v>0.48</v>
      </c>
      <c r="H266" s="4">
        <v>0</v>
      </c>
    </row>
    <row r="267" spans="1:8" x14ac:dyDescent="0.2">
      <c r="A267" s="2" t="s">
        <v>34</v>
      </c>
      <c r="B267" s="4">
        <v>17</v>
      </c>
      <c r="C267" s="5">
        <v>2.42</v>
      </c>
      <c r="D267" s="4">
        <v>10</v>
      </c>
      <c r="E267" s="5">
        <v>2.0699999999999998</v>
      </c>
      <c r="F267" s="4">
        <v>7</v>
      </c>
      <c r="G267" s="5">
        <v>3.33</v>
      </c>
      <c r="H267" s="4">
        <v>0</v>
      </c>
    </row>
    <row r="268" spans="1:8" x14ac:dyDescent="0.2">
      <c r="A268" s="2" t="s">
        <v>35</v>
      </c>
      <c r="B268" s="4">
        <v>18</v>
      </c>
      <c r="C268" s="5">
        <v>2.56</v>
      </c>
      <c r="D268" s="4">
        <v>11</v>
      </c>
      <c r="E268" s="5">
        <v>2.2799999999999998</v>
      </c>
      <c r="F268" s="4">
        <v>7</v>
      </c>
      <c r="G268" s="5">
        <v>3.33</v>
      </c>
      <c r="H268" s="4">
        <v>0</v>
      </c>
    </row>
    <row r="269" spans="1:8" x14ac:dyDescent="0.2">
      <c r="A269" s="2" t="s">
        <v>36</v>
      </c>
      <c r="B269" s="4">
        <v>57</v>
      </c>
      <c r="C269" s="5">
        <v>8.1199999999999992</v>
      </c>
      <c r="D269" s="4">
        <v>51</v>
      </c>
      <c r="E269" s="5">
        <v>10.56</v>
      </c>
      <c r="F269" s="4">
        <v>4</v>
      </c>
      <c r="G269" s="5">
        <v>1.9</v>
      </c>
      <c r="H269" s="4">
        <v>0</v>
      </c>
    </row>
    <row r="270" spans="1:8" x14ac:dyDescent="0.2">
      <c r="A270" s="2" t="s">
        <v>37</v>
      </c>
      <c r="B270" s="4">
        <v>63</v>
      </c>
      <c r="C270" s="5">
        <v>8.9700000000000006</v>
      </c>
      <c r="D270" s="4">
        <v>53</v>
      </c>
      <c r="E270" s="5">
        <v>10.97</v>
      </c>
      <c r="F270" s="4">
        <v>9</v>
      </c>
      <c r="G270" s="5">
        <v>4.29</v>
      </c>
      <c r="H270" s="4">
        <v>0</v>
      </c>
    </row>
    <row r="271" spans="1:8" x14ac:dyDescent="0.2">
      <c r="A271" s="2" t="s">
        <v>38</v>
      </c>
      <c r="B271" s="4">
        <v>17</v>
      </c>
      <c r="C271" s="5">
        <v>2.42</v>
      </c>
      <c r="D271" s="4">
        <v>7</v>
      </c>
      <c r="E271" s="5">
        <v>1.45</v>
      </c>
      <c r="F271" s="4">
        <v>9</v>
      </c>
      <c r="G271" s="5">
        <v>4.29</v>
      </c>
      <c r="H271" s="4">
        <v>0</v>
      </c>
    </row>
    <row r="272" spans="1:8" x14ac:dyDescent="0.2">
      <c r="A272" s="2" t="s">
        <v>39</v>
      </c>
      <c r="B272" s="4">
        <v>19</v>
      </c>
      <c r="C272" s="5">
        <v>2.71</v>
      </c>
      <c r="D272" s="4">
        <v>13</v>
      </c>
      <c r="E272" s="5">
        <v>2.69</v>
      </c>
      <c r="F272" s="4">
        <v>6</v>
      </c>
      <c r="G272" s="5">
        <v>2.86</v>
      </c>
      <c r="H272" s="4">
        <v>0</v>
      </c>
    </row>
    <row r="273" spans="1:8" x14ac:dyDescent="0.2">
      <c r="A273" s="2" t="s">
        <v>40</v>
      </c>
      <c r="B273" s="4">
        <v>26</v>
      </c>
      <c r="C273" s="5">
        <v>3.7</v>
      </c>
      <c r="D273" s="4">
        <v>16</v>
      </c>
      <c r="E273" s="5">
        <v>3.31</v>
      </c>
      <c r="F273" s="4">
        <v>6</v>
      </c>
      <c r="G273" s="5">
        <v>2.86</v>
      </c>
      <c r="H273" s="4">
        <v>0</v>
      </c>
    </row>
    <row r="274" spans="1:8" x14ac:dyDescent="0.2">
      <c r="A274" s="1" t="s">
        <v>17</v>
      </c>
      <c r="B274" s="4">
        <v>348</v>
      </c>
      <c r="C274" s="5">
        <v>100</v>
      </c>
      <c r="D274" s="4">
        <v>211</v>
      </c>
      <c r="E274" s="5">
        <v>99.990000000000009</v>
      </c>
      <c r="F274" s="4">
        <v>136</v>
      </c>
      <c r="G274" s="5">
        <v>100.02</v>
      </c>
      <c r="H274" s="4">
        <v>0</v>
      </c>
    </row>
    <row r="275" spans="1:8" x14ac:dyDescent="0.2">
      <c r="A275" s="2" t="s">
        <v>26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27</v>
      </c>
      <c r="B276" s="4">
        <v>51</v>
      </c>
      <c r="C276" s="5">
        <v>14.66</v>
      </c>
      <c r="D276" s="4">
        <v>19</v>
      </c>
      <c r="E276" s="5">
        <v>9</v>
      </c>
      <c r="F276" s="4">
        <v>32</v>
      </c>
      <c r="G276" s="5">
        <v>23.53</v>
      </c>
      <c r="H276" s="4">
        <v>0</v>
      </c>
    </row>
    <row r="277" spans="1:8" x14ac:dyDescent="0.2">
      <c r="A277" s="2" t="s">
        <v>28</v>
      </c>
      <c r="B277" s="4">
        <v>57</v>
      </c>
      <c r="C277" s="5">
        <v>16.38</v>
      </c>
      <c r="D277" s="4">
        <v>33</v>
      </c>
      <c r="E277" s="5">
        <v>15.64</v>
      </c>
      <c r="F277" s="4">
        <v>24</v>
      </c>
      <c r="G277" s="5">
        <v>17.649999999999999</v>
      </c>
      <c r="H277" s="4">
        <v>0</v>
      </c>
    </row>
    <row r="278" spans="1:8" x14ac:dyDescent="0.2">
      <c r="A278" s="2" t="s">
        <v>29</v>
      </c>
      <c r="B278" s="4">
        <v>4</v>
      </c>
      <c r="C278" s="5">
        <v>1.1499999999999999</v>
      </c>
      <c r="D278" s="4">
        <v>0</v>
      </c>
      <c r="E278" s="5">
        <v>0</v>
      </c>
      <c r="F278" s="4">
        <v>4</v>
      </c>
      <c r="G278" s="5">
        <v>2.94</v>
      </c>
      <c r="H278" s="4">
        <v>0</v>
      </c>
    </row>
    <row r="279" spans="1:8" x14ac:dyDescent="0.2">
      <c r="A279" s="2" t="s">
        <v>30</v>
      </c>
      <c r="B279" s="4">
        <v>3</v>
      </c>
      <c r="C279" s="5">
        <v>0.86</v>
      </c>
      <c r="D279" s="4">
        <v>0</v>
      </c>
      <c r="E279" s="5">
        <v>0</v>
      </c>
      <c r="F279" s="4">
        <v>3</v>
      </c>
      <c r="G279" s="5">
        <v>2.21</v>
      </c>
      <c r="H279" s="4">
        <v>0</v>
      </c>
    </row>
    <row r="280" spans="1:8" x14ac:dyDescent="0.2">
      <c r="A280" s="2" t="s">
        <v>31</v>
      </c>
      <c r="B280" s="4">
        <v>1</v>
      </c>
      <c r="C280" s="5">
        <v>0.28999999999999998</v>
      </c>
      <c r="D280" s="4">
        <v>0</v>
      </c>
      <c r="E280" s="5">
        <v>0</v>
      </c>
      <c r="F280" s="4">
        <v>1</v>
      </c>
      <c r="G280" s="5">
        <v>0.74</v>
      </c>
      <c r="H280" s="4">
        <v>0</v>
      </c>
    </row>
    <row r="281" spans="1:8" x14ac:dyDescent="0.2">
      <c r="A281" s="2" t="s">
        <v>32</v>
      </c>
      <c r="B281" s="4">
        <v>106</v>
      </c>
      <c r="C281" s="5">
        <v>30.46</v>
      </c>
      <c r="D281" s="4">
        <v>69</v>
      </c>
      <c r="E281" s="5">
        <v>32.700000000000003</v>
      </c>
      <c r="F281" s="4">
        <v>37</v>
      </c>
      <c r="G281" s="5">
        <v>27.21</v>
      </c>
      <c r="H281" s="4">
        <v>0</v>
      </c>
    </row>
    <row r="282" spans="1:8" x14ac:dyDescent="0.2">
      <c r="A282" s="2" t="s">
        <v>33</v>
      </c>
      <c r="B282" s="4">
        <v>1</v>
      </c>
      <c r="C282" s="5">
        <v>0.28999999999999998</v>
      </c>
      <c r="D282" s="4">
        <v>0</v>
      </c>
      <c r="E282" s="5">
        <v>0</v>
      </c>
      <c r="F282" s="4">
        <v>1</v>
      </c>
      <c r="G282" s="5">
        <v>0.74</v>
      </c>
      <c r="H282" s="4">
        <v>0</v>
      </c>
    </row>
    <row r="283" spans="1:8" x14ac:dyDescent="0.2">
      <c r="A283" s="2" t="s">
        <v>34</v>
      </c>
      <c r="B283" s="4">
        <v>10</v>
      </c>
      <c r="C283" s="5">
        <v>2.87</v>
      </c>
      <c r="D283" s="4">
        <v>5</v>
      </c>
      <c r="E283" s="5">
        <v>2.37</v>
      </c>
      <c r="F283" s="4">
        <v>5</v>
      </c>
      <c r="G283" s="5">
        <v>3.68</v>
      </c>
      <c r="H283" s="4">
        <v>0</v>
      </c>
    </row>
    <row r="284" spans="1:8" x14ac:dyDescent="0.2">
      <c r="A284" s="2" t="s">
        <v>35</v>
      </c>
      <c r="B284" s="4">
        <v>15</v>
      </c>
      <c r="C284" s="5">
        <v>4.3099999999999996</v>
      </c>
      <c r="D284" s="4">
        <v>11</v>
      </c>
      <c r="E284" s="5">
        <v>5.21</v>
      </c>
      <c r="F284" s="4">
        <v>4</v>
      </c>
      <c r="G284" s="5">
        <v>2.94</v>
      </c>
      <c r="H284" s="4">
        <v>0</v>
      </c>
    </row>
    <row r="285" spans="1:8" x14ac:dyDescent="0.2">
      <c r="A285" s="2" t="s">
        <v>36</v>
      </c>
      <c r="B285" s="4">
        <v>31</v>
      </c>
      <c r="C285" s="5">
        <v>8.91</v>
      </c>
      <c r="D285" s="4">
        <v>23</v>
      </c>
      <c r="E285" s="5">
        <v>10.9</v>
      </c>
      <c r="F285" s="4">
        <v>7</v>
      </c>
      <c r="G285" s="5">
        <v>5.15</v>
      </c>
      <c r="H285" s="4">
        <v>0</v>
      </c>
    </row>
    <row r="286" spans="1:8" x14ac:dyDescent="0.2">
      <c r="A286" s="2" t="s">
        <v>37</v>
      </c>
      <c r="B286" s="4">
        <v>40</v>
      </c>
      <c r="C286" s="5">
        <v>11.49</v>
      </c>
      <c r="D286" s="4">
        <v>34</v>
      </c>
      <c r="E286" s="5">
        <v>16.11</v>
      </c>
      <c r="F286" s="4">
        <v>6</v>
      </c>
      <c r="G286" s="5">
        <v>4.41</v>
      </c>
      <c r="H286" s="4">
        <v>0</v>
      </c>
    </row>
    <row r="287" spans="1:8" x14ac:dyDescent="0.2">
      <c r="A287" s="2" t="s">
        <v>38</v>
      </c>
      <c r="B287" s="4">
        <v>6</v>
      </c>
      <c r="C287" s="5">
        <v>1.72</v>
      </c>
      <c r="D287" s="4">
        <v>4</v>
      </c>
      <c r="E287" s="5">
        <v>1.9</v>
      </c>
      <c r="F287" s="4">
        <v>2</v>
      </c>
      <c r="G287" s="5">
        <v>1.47</v>
      </c>
      <c r="H287" s="4">
        <v>0</v>
      </c>
    </row>
    <row r="288" spans="1:8" x14ac:dyDescent="0.2">
      <c r="A288" s="2" t="s">
        <v>39</v>
      </c>
      <c r="B288" s="4">
        <v>13</v>
      </c>
      <c r="C288" s="5">
        <v>3.74</v>
      </c>
      <c r="D288" s="4">
        <v>7</v>
      </c>
      <c r="E288" s="5">
        <v>3.32</v>
      </c>
      <c r="F288" s="4">
        <v>6</v>
      </c>
      <c r="G288" s="5">
        <v>4.41</v>
      </c>
      <c r="H288" s="4">
        <v>0</v>
      </c>
    </row>
    <row r="289" spans="1:8" x14ac:dyDescent="0.2">
      <c r="A289" s="2" t="s">
        <v>40</v>
      </c>
      <c r="B289" s="4">
        <v>10</v>
      </c>
      <c r="C289" s="5">
        <v>2.87</v>
      </c>
      <c r="D289" s="4">
        <v>6</v>
      </c>
      <c r="E289" s="5">
        <v>2.84</v>
      </c>
      <c r="F289" s="4">
        <v>4</v>
      </c>
      <c r="G289" s="5">
        <v>2.94</v>
      </c>
      <c r="H289" s="4">
        <v>0</v>
      </c>
    </row>
    <row r="290" spans="1:8" x14ac:dyDescent="0.2">
      <c r="A290" s="1" t="s">
        <v>18</v>
      </c>
      <c r="B290" s="4">
        <v>231</v>
      </c>
      <c r="C290" s="5">
        <v>100.01</v>
      </c>
      <c r="D290" s="4">
        <v>133</v>
      </c>
      <c r="E290" s="5">
        <v>100.01</v>
      </c>
      <c r="F290" s="4">
        <v>96</v>
      </c>
      <c r="G290" s="5">
        <v>100.01</v>
      </c>
      <c r="H290" s="4">
        <v>1</v>
      </c>
    </row>
    <row r="291" spans="1:8" x14ac:dyDescent="0.2">
      <c r="A291" s="2" t="s">
        <v>26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27</v>
      </c>
      <c r="B292" s="4">
        <v>55</v>
      </c>
      <c r="C292" s="5">
        <v>23.81</v>
      </c>
      <c r="D292" s="4">
        <v>27</v>
      </c>
      <c r="E292" s="5">
        <v>20.3</v>
      </c>
      <c r="F292" s="4">
        <v>28</v>
      </c>
      <c r="G292" s="5">
        <v>29.17</v>
      </c>
      <c r="H292" s="4">
        <v>0</v>
      </c>
    </row>
    <row r="293" spans="1:8" x14ac:dyDescent="0.2">
      <c r="A293" s="2" t="s">
        <v>28</v>
      </c>
      <c r="B293" s="4">
        <v>33</v>
      </c>
      <c r="C293" s="5">
        <v>14.29</v>
      </c>
      <c r="D293" s="4">
        <v>14</v>
      </c>
      <c r="E293" s="5">
        <v>10.53</v>
      </c>
      <c r="F293" s="4">
        <v>19</v>
      </c>
      <c r="G293" s="5">
        <v>19.79</v>
      </c>
      <c r="H293" s="4">
        <v>0</v>
      </c>
    </row>
    <row r="294" spans="1:8" x14ac:dyDescent="0.2">
      <c r="A294" s="2" t="s">
        <v>29</v>
      </c>
      <c r="B294" s="4">
        <v>2</v>
      </c>
      <c r="C294" s="5">
        <v>0.87</v>
      </c>
      <c r="D294" s="4">
        <v>0</v>
      </c>
      <c r="E294" s="5">
        <v>0</v>
      </c>
      <c r="F294" s="4">
        <v>1</v>
      </c>
      <c r="G294" s="5">
        <v>1.04</v>
      </c>
      <c r="H294" s="4">
        <v>0</v>
      </c>
    </row>
    <row r="295" spans="1:8" x14ac:dyDescent="0.2">
      <c r="A295" s="2" t="s">
        <v>30</v>
      </c>
      <c r="B295" s="4">
        <v>0</v>
      </c>
      <c r="C295" s="5">
        <v>0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31</v>
      </c>
      <c r="B296" s="4">
        <v>4</v>
      </c>
      <c r="C296" s="5">
        <v>1.73</v>
      </c>
      <c r="D296" s="4">
        <v>0</v>
      </c>
      <c r="E296" s="5">
        <v>0</v>
      </c>
      <c r="F296" s="4">
        <v>4</v>
      </c>
      <c r="G296" s="5">
        <v>4.17</v>
      </c>
      <c r="H296" s="4">
        <v>0</v>
      </c>
    </row>
    <row r="297" spans="1:8" x14ac:dyDescent="0.2">
      <c r="A297" s="2" t="s">
        <v>32</v>
      </c>
      <c r="B297" s="4">
        <v>57</v>
      </c>
      <c r="C297" s="5">
        <v>24.68</v>
      </c>
      <c r="D297" s="4">
        <v>38</v>
      </c>
      <c r="E297" s="5">
        <v>28.57</v>
      </c>
      <c r="F297" s="4">
        <v>18</v>
      </c>
      <c r="G297" s="5">
        <v>18.75</v>
      </c>
      <c r="H297" s="4">
        <v>1</v>
      </c>
    </row>
    <row r="298" spans="1:8" x14ac:dyDescent="0.2">
      <c r="A298" s="2" t="s">
        <v>33</v>
      </c>
      <c r="B298" s="4">
        <v>1</v>
      </c>
      <c r="C298" s="5">
        <v>0.43</v>
      </c>
      <c r="D298" s="4">
        <v>0</v>
      </c>
      <c r="E298" s="5">
        <v>0</v>
      </c>
      <c r="F298" s="4">
        <v>1</v>
      </c>
      <c r="G298" s="5">
        <v>1.04</v>
      </c>
      <c r="H298" s="4">
        <v>0</v>
      </c>
    </row>
    <row r="299" spans="1:8" x14ac:dyDescent="0.2">
      <c r="A299" s="2" t="s">
        <v>34</v>
      </c>
      <c r="B299" s="4">
        <v>4</v>
      </c>
      <c r="C299" s="5">
        <v>1.73</v>
      </c>
      <c r="D299" s="4">
        <v>1</v>
      </c>
      <c r="E299" s="5">
        <v>0.75</v>
      </c>
      <c r="F299" s="4">
        <v>3</v>
      </c>
      <c r="G299" s="5">
        <v>3.13</v>
      </c>
      <c r="H299" s="4">
        <v>0</v>
      </c>
    </row>
    <row r="300" spans="1:8" x14ac:dyDescent="0.2">
      <c r="A300" s="2" t="s">
        <v>35</v>
      </c>
      <c r="B300" s="4">
        <v>8</v>
      </c>
      <c r="C300" s="5">
        <v>3.46</v>
      </c>
      <c r="D300" s="4">
        <v>8</v>
      </c>
      <c r="E300" s="5">
        <v>6.02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36</v>
      </c>
      <c r="B301" s="4">
        <v>16</v>
      </c>
      <c r="C301" s="5">
        <v>6.93</v>
      </c>
      <c r="D301" s="4">
        <v>10</v>
      </c>
      <c r="E301" s="5">
        <v>7.52</v>
      </c>
      <c r="F301" s="4">
        <v>6</v>
      </c>
      <c r="G301" s="5">
        <v>6.25</v>
      </c>
      <c r="H301" s="4">
        <v>0</v>
      </c>
    </row>
    <row r="302" spans="1:8" x14ac:dyDescent="0.2">
      <c r="A302" s="2" t="s">
        <v>37</v>
      </c>
      <c r="B302" s="4">
        <v>19</v>
      </c>
      <c r="C302" s="5">
        <v>8.23</v>
      </c>
      <c r="D302" s="4">
        <v>18</v>
      </c>
      <c r="E302" s="5">
        <v>13.53</v>
      </c>
      <c r="F302" s="4">
        <v>1</v>
      </c>
      <c r="G302" s="5">
        <v>1.04</v>
      </c>
      <c r="H302" s="4">
        <v>0</v>
      </c>
    </row>
    <row r="303" spans="1:8" x14ac:dyDescent="0.2">
      <c r="A303" s="2" t="s">
        <v>38</v>
      </c>
      <c r="B303" s="4">
        <v>11</v>
      </c>
      <c r="C303" s="5">
        <v>4.76</v>
      </c>
      <c r="D303" s="4">
        <v>5</v>
      </c>
      <c r="E303" s="5">
        <v>3.76</v>
      </c>
      <c r="F303" s="4">
        <v>6</v>
      </c>
      <c r="G303" s="5">
        <v>6.25</v>
      </c>
      <c r="H303" s="4">
        <v>0</v>
      </c>
    </row>
    <row r="304" spans="1:8" x14ac:dyDescent="0.2">
      <c r="A304" s="2" t="s">
        <v>39</v>
      </c>
      <c r="B304" s="4">
        <v>8</v>
      </c>
      <c r="C304" s="5">
        <v>3.46</v>
      </c>
      <c r="D304" s="4">
        <v>4</v>
      </c>
      <c r="E304" s="5">
        <v>3.01</v>
      </c>
      <c r="F304" s="4">
        <v>4</v>
      </c>
      <c r="G304" s="5">
        <v>4.17</v>
      </c>
      <c r="H304" s="4">
        <v>0</v>
      </c>
    </row>
    <row r="305" spans="1:8" x14ac:dyDescent="0.2">
      <c r="A305" s="2" t="s">
        <v>40</v>
      </c>
      <c r="B305" s="4">
        <v>13</v>
      </c>
      <c r="C305" s="5">
        <v>5.63</v>
      </c>
      <c r="D305" s="4">
        <v>8</v>
      </c>
      <c r="E305" s="5">
        <v>6.02</v>
      </c>
      <c r="F305" s="4">
        <v>5</v>
      </c>
      <c r="G305" s="5">
        <v>5.21</v>
      </c>
      <c r="H305" s="4">
        <v>0</v>
      </c>
    </row>
    <row r="306" spans="1:8" x14ac:dyDescent="0.2">
      <c r="A306" s="1" t="s">
        <v>19</v>
      </c>
      <c r="B306" s="4">
        <v>301</v>
      </c>
      <c r="C306" s="5">
        <v>99.999999999999986</v>
      </c>
      <c r="D306" s="4">
        <v>136</v>
      </c>
      <c r="E306" s="5">
        <v>100.01</v>
      </c>
      <c r="F306" s="4">
        <v>160</v>
      </c>
      <c r="G306" s="5">
        <v>100.02</v>
      </c>
      <c r="H306" s="4">
        <v>1</v>
      </c>
    </row>
    <row r="307" spans="1:8" x14ac:dyDescent="0.2">
      <c r="A307" s="2" t="s">
        <v>26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27</v>
      </c>
      <c r="B308" s="4">
        <v>58</v>
      </c>
      <c r="C308" s="5">
        <v>19.27</v>
      </c>
      <c r="D308" s="4">
        <v>14</v>
      </c>
      <c r="E308" s="5">
        <v>10.29</v>
      </c>
      <c r="F308" s="4">
        <v>44</v>
      </c>
      <c r="G308" s="5">
        <v>27.5</v>
      </c>
      <c r="H308" s="4">
        <v>0</v>
      </c>
    </row>
    <row r="309" spans="1:8" x14ac:dyDescent="0.2">
      <c r="A309" s="2" t="s">
        <v>28</v>
      </c>
      <c r="B309" s="4">
        <v>22</v>
      </c>
      <c r="C309" s="5">
        <v>7.31</v>
      </c>
      <c r="D309" s="4">
        <v>4</v>
      </c>
      <c r="E309" s="5">
        <v>2.94</v>
      </c>
      <c r="F309" s="4">
        <v>18</v>
      </c>
      <c r="G309" s="5">
        <v>11.25</v>
      </c>
      <c r="H309" s="4">
        <v>0</v>
      </c>
    </row>
    <row r="310" spans="1:8" x14ac:dyDescent="0.2">
      <c r="A310" s="2" t="s">
        <v>29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30</v>
      </c>
      <c r="B311" s="4">
        <v>1</v>
      </c>
      <c r="C311" s="5">
        <v>0.33</v>
      </c>
      <c r="D311" s="4">
        <v>0</v>
      </c>
      <c r="E311" s="5">
        <v>0</v>
      </c>
      <c r="F311" s="4">
        <v>1</v>
      </c>
      <c r="G311" s="5">
        <v>0.63</v>
      </c>
      <c r="H311" s="4">
        <v>0</v>
      </c>
    </row>
    <row r="312" spans="1:8" x14ac:dyDescent="0.2">
      <c r="A312" s="2" t="s">
        <v>31</v>
      </c>
      <c r="B312" s="4">
        <v>13</v>
      </c>
      <c r="C312" s="5">
        <v>4.32</v>
      </c>
      <c r="D312" s="4">
        <v>0</v>
      </c>
      <c r="E312" s="5">
        <v>0</v>
      </c>
      <c r="F312" s="4">
        <v>13</v>
      </c>
      <c r="G312" s="5">
        <v>8.1300000000000008</v>
      </c>
      <c r="H312" s="4">
        <v>0</v>
      </c>
    </row>
    <row r="313" spans="1:8" x14ac:dyDescent="0.2">
      <c r="A313" s="2" t="s">
        <v>32</v>
      </c>
      <c r="B313" s="4">
        <v>77</v>
      </c>
      <c r="C313" s="5">
        <v>25.58</v>
      </c>
      <c r="D313" s="4">
        <v>34</v>
      </c>
      <c r="E313" s="5">
        <v>25</v>
      </c>
      <c r="F313" s="4">
        <v>43</v>
      </c>
      <c r="G313" s="5">
        <v>26.88</v>
      </c>
      <c r="H313" s="4">
        <v>0</v>
      </c>
    </row>
    <row r="314" spans="1:8" x14ac:dyDescent="0.2">
      <c r="A314" s="2" t="s">
        <v>33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34</v>
      </c>
      <c r="B315" s="4">
        <v>12</v>
      </c>
      <c r="C315" s="5">
        <v>3.99</v>
      </c>
      <c r="D315" s="4">
        <v>1</v>
      </c>
      <c r="E315" s="5">
        <v>0.74</v>
      </c>
      <c r="F315" s="4">
        <v>10</v>
      </c>
      <c r="G315" s="5">
        <v>6.25</v>
      </c>
      <c r="H315" s="4">
        <v>1</v>
      </c>
    </row>
    <row r="316" spans="1:8" x14ac:dyDescent="0.2">
      <c r="A316" s="2" t="s">
        <v>35</v>
      </c>
      <c r="B316" s="4">
        <v>8</v>
      </c>
      <c r="C316" s="5">
        <v>2.66</v>
      </c>
      <c r="D316" s="4">
        <v>5</v>
      </c>
      <c r="E316" s="5">
        <v>3.68</v>
      </c>
      <c r="F316" s="4">
        <v>3</v>
      </c>
      <c r="G316" s="5">
        <v>1.88</v>
      </c>
      <c r="H316" s="4">
        <v>0</v>
      </c>
    </row>
    <row r="317" spans="1:8" x14ac:dyDescent="0.2">
      <c r="A317" s="2" t="s">
        <v>36</v>
      </c>
      <c r="B317" s="4">
        <v>29</v>
      </c>
      <c r="C317" s="5">
        <v>9.6300000000000008</v>
      </c>
      <c r="D317" s="4">
        <v>21</v>
      </c>
      <c r="E317" s="5">
        <v>15.44</v>
      </c>
      <c r="F317" s="4">
        <v>8</v>
      </c>
      <c r="G317" s="5">
        <v>5</v>
      </c>
      <c r="H317" s="4">
        <v>0</v>
      </c>
    </row>
    <row r="318" spans="1:8" x14ac:dyDescent="0.2">
      <c r="A318" s="2" t="s">
        <v>37</v>
      </c>
      <c r="B318" s="4">
        <v>31</v>
      </c>
      <c r="C318" s="5">
        <v>10.3</v>
      </c>
      <c r="D318" s="4">
        <v>28</v>
      </c>
      <c r="E318" s="5">
        <v>20.59</v>
      </c>
      <c r="F318" s="4">
        <v>2</v>
      </c>
      <c r="G318" s="5">
        <v>1.25</v>
      </c>
      <c r="H318" s="4">
        <v>0</v>
      </c>
    </row>
    <row r="319" spans="1:8" x14ac:dyDescent="0.2">
      <c r="A319" s="2" t="s">
        <v>38</v>
      </c>
      <c r="B319" s="4">
        <v>15</v>
      </c>
      <c r="C319" s="5">
        <v>4.9800000000000004</v>
      </c>
      <c r="D319" s="4">
        <v>11</v>
      </c>
      <c r="E319" s="5">
        <v>8.09</v>
      </c>
      <c r="F319" s="4">
        <v>2</v>
      </c>
      <c r="G319" s="5">
        <v>1.25</v>
      </c>
      <c r="H319" s="4">
        <v>0</v>
      </c>
    </row>
    <row r="320" spans="1:8" x14ac:dyDescent="0.2">
      <c r="A320" s="2" t="s">
        <v>39</v>
      </c>
      <c r="B320" s="4">
        <v>12</v>
      </c>
      <c r="C320" s="5">
        <v>3.99</v>
      </c>
      <c r="D320" s="4">
        <v>9</v>
      </c>
      <c r="E320" s="5">
        <v>6.62</v>
      </c>
      <c r="F320" s="4">
        <v>2</v>
      </c>
      <c r="G320" s="5">
        <v>1.25</v>
      </c>
      <c r="H320" s="4">
        <v>0</v>
      </c>
    </row>
    <row r="321" spans="1:8" x14ac:dyDescent="0.2">
      <c r="A321" s="2" t="s">
        <v>40</v>
      </c>
      <c r="B321" s="4">
        <v>23</v>
      </c>
      <c r="C321" s="5">
        <v>7.64</v>
      </c>
      <c r="D321" s="4">
        <v>9</v>
      </c>
      <c r="E321" s="5">
        <v>6.62</v>
      </c>
      <c r="F321" s="4">
        <v>14</v>
      </c>
      <c r="G321" s="5">
        <v>8.75</v>
      </c>
      <c r="H321" s="4">
        <v>0</v>
      </c>
    </row>
    <row r="322" spans="1:8" x14ac:dyDescent="0.2">
      <c r="A322" s="1" t="s">
        <v>20</v>
      </c>
      <c r="B322" s="4">
        <v>919</v>
      </c>
      <c r="C322" s="5">
        <v>100.00999999999999</v>
      </c>
      <c r="D322" s="4">
        <v>474</v>
      </c>
      <c r="E322" s="5">
        <v>99.98</v>
      </c>
      <c r="F322" s="4">
        <v>433</v>
      </c>
      <c r="G322" s="5">
        <v>99.999999999999972</v>
      </c>
      <c r="H322" s="4">
        <v>1</v>
      </c>
    </row>
    <row r="323" spans="1:8" x14ac:dyDescent="0.2">
      <c r="A323" s="2" t="s">
        <v>26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27</v>
      </c>
      <c r="B324" s="4">
        <v>162</v>
      </c>
      <c r="C324" s="5">
        <v>17.63</v>
      </c>
      <c r="D324" s="4">
        <v>44</v>
      </c>
      <c r="E324" s="5">
        <v>9.2799999999999994</v>
      </c>
      <c r="F324" s="4">
        <v>118</v>
      </c>
      <c r="G324" s="5">
        <v>27.25</v>
      </c>
      <c r="H324" s="4">
        <v>0</v>
      </c>
    </row>
    <row r="325" spans="1:8" x14ac:dyDescent="0.2">
      <c r="A325" s="2" t="s">
        <v>28</v>
      </c>
      <c r="B325" s="4">
        <v>84</v>
      </c>
      <c r="C325" s="5">
        <v>9.14</v>
      </c>
      <c r="D325" s="4">
        <v>19</v>
      </c>
      <c r="E325" s="5">
        <v>4.01</v>
      </c>
      <c r="F325" s="4">
        <v>65</v>
      </c>
      <c r="G325" s="5">
        <v>15.01</v>
      </c>
      <c r="H325" s="4">
        <v>0</v>
      </c>
    </row>
    <row r="326" spans="1:8" x14ac:dyDescent="0.2">
      <c r="A326" s="2" t="s">
        <v>29</v>
      </c>
      <c r="B326" s="4">
        <v>4</v>
      </c>
      <c r="C326" s="5">
        <v>0.44</v>
      </c>
      <c r="D326" s="4">
        <v>0</v>
      </c>
      <c r="E326" s="5">
        <v>0</v>
      </c>
      <c r="F326" s="4">
        <v>2</v>
      </c>
      <c r="G326" s="5">
        <v>0.46</v>
      </c>
      <c r="H326" s="4">
        <v>0</v>
      </c>
    </row>
    <row r="327" spans="1:8" x14ac:dyDescent="0.2">
      <c r="A327" s="2" t="s">
        <v>30</v>
      </c>
      <c r="B327" s="4">
        <v>4</v>
      </c>
      <c r="C327" s="5">
        <v>0.44</v>
      </c>
      <c r="D327" s="4">
        <v>0</v>
      </c>
      <c r="E327" s="5">
        <v>0</v>
      </c>
      <c r="F327" s="4">
        <v>4</v>
      </c>
      <c r="G327" s="5">
        <v>0.92</v>
      </c>
      <c r="H327" s="4">
        <v>0</v>
      </c>
    </row>
    <row r="328" spans="1:8" x14ac:dyDescent="0.2">
      <c r="A328" s="2" t="s">
        <v>31</v>
      </c>
      <c r="B328" s="4">
        <v>14</v>
      </c>
      <c r="C328" s="5">
        <v>1.52</v>
      </c>
      <c r="D328" s="4">
        <v>4</v>
      </c>
      <c r="E328" s="5">
        <v>0.84</v>
      </c>
      <c r="F328" s="4">
        <v>9</v>
      </c>
      <c r="G328" s="5">
        <v>2.08</v>
      </c>
      <c r="H328" s="4">
        <v>0</v>
      </c>
    </row>
    <row r="329" spans="1:8" x14ac:dyDescent="0.2">
      <c r="A329" s="2" t="s">
        <v>32</v>
      </c>
      <c r="B329" s="4">
        <v>203</v>
      </c>
      <c r="C329" s="5">
        <v>22.09</v>
      </c>
      <c r="D329" s="4">
        <v>87</v>
      </c>
      <c r="E329" s="5">
        <v>18.350000000000001</v>
      </c>
      <c r="F329" s="4">
        <v>116</v>
      </c>
      <c r="G329" s="5">
        <v>26.79</v>
      </c>
      <c r="H329" s="4">
        <v>0</v>
      </c>
    </row>
    <row r="330" spans="1:8" x14ac:dyDescent="0.2">
      <c r="A330" s="2" t="s">
        <v>33</v>
      </c>
      <c r="B330" s="4">
        <v>4</v>
      </c>
      <c r="C330" s="5">
        <v>0.44</v>
      </c>
      <c r="D330" s="4">
        <v>2</v>
      </c>
      <c r="E330" s="5">
        <v>0.42</v>
      </c>
      <c r="F330" s="4">
        <v>2</v>
      </c>
      <c r="G330" s="5">
        <v>0.46</v>
      </c>
      <c r="H330" s="4">
        <v>0</v>
      </c>
    </row>
    <row r="331" spans="1:8" x14ac:dyDescent="0.2">
      <c r="A331" s="2" t="s">
        <v>34</v>
      </c>
      <c r="B331" s="4">
        <v>92</v>
      </c>
      <c r="C331" s="5">
        <v>10.01</v>
      </c>
      <c r="D331" s="4">
        <v>67</v>
      </c>
      <c r="E331" s="5">
        <v>14.14</v>
      </c>
      <c r="F331" s="4">
        <v>25</v>
      </c>
      <c r="G331" s="5">
        <v>5.77</v>
      </c>
      <c r="H331" s="4">
        <v>0</v>
      </c>
    </row>
    <row r="332" spans="1:8" x14ac:dyDescent="0.2">
      <c r="A332" s="2" t="s">
        <v>35</v>
      </c>
      <c r="B332" s="4">
        <v>33</v>
      </c>
      <c r="C332" s="5">
        <v>3.59</v>
      </c>
      <c r="D332" s="4">
        <v>15</v>
      </c>
      <c r="E332" s="5">
        <v>3.16</v>
      </c>
      <c r="F332" s="4">
        <v>18</v>
      </c>
      <c r="G332" s="5">
        <v>4.16</v>
      </c>
      <c r="H332" s="4">
        <v>0</v>
      </c>
    </row>
    <row r="333" spans="1:8" x14ac:dyDescent="0.2">
      <c r="A333" s="2" t="s">
        <v>36</v>
      </c>
      <c r="B333" s="4">
        <v>102</v>
      </c>
      <c r="C333" s="5">
        <v>11.1</v>
      </c>
      <c r="D333" s="4">
        <v>86</v>
      </c>
      <c r="E333" s="5">
        <v>18.14</v>
      </c>
      <c r="F333" s="4">
        <v>16</v>
      </c>
      <c r="G333" s="5">
        <v>3.7</v>
      </c>
      <c r="H333" s="4">
        <v>0</v>
      </c>
    </row>
    <row r="334" spans="1:8" x14ac:dyDescent="0.2">
      <c r="A334" s="2" t="s">
        <v>37</v>
      </c>
      <c r="B334" s="4">
        <v>121</v>
      </c>
      <c r="C334" s="5">
        <v>13.17</v>
      </c>
      <c r="D334" s="4">
        <v>99</v>
      </c>
      <c r="E334" s="5">
        <v>20.89</v>
      </c>
      <c r="F334" s="4">
        <v>22</v>
      </c>
      <c r="G334" s="5">
        <v>5.08</v>
      </c>
      <c r="H334" s="4">
        <v>0</v>
      </c>
    </row>
    <row r="335" spans="1:8" x14ac:dyDescent="0.2">
      <c r="A335" s="2" t="s">
        <v>38</v>
      </c>
      <c r="B335" s="4">
        <v>23</v>
      </c>
      <c r="C335" s="5">
        <v>2.5</v>
      </c>
      <c r="D335" s="4">
        <v>14</v>
      </c>
      <c r="E335" s="5">
        <v>2.95</v>
      </c>
      <c r="F335" s="4">
        <v>6</v>
      </c>
      <c r="G335" s="5">
        <v>1.39</v>
      </c>
      <c r="H335" s="4">
        <v>0</v>
      </c>
    </row>
    <row r="336" spans="1:8" x14ac:dyDescent="0.2">
      <c r="A336" s="2" t="s">
        <v>39</v>
      </c>
      <c r="B336" s="4">
        <v>32</v>
      </c>
      <c r="C336" s="5">
        <v>3.48</v>
      </c>
      <c r="D336" s="4">
        <v>22</v>
      </c>
      <c r="E336" s="5">
        <v>4.6399999999999997</v>
      </c>
      <c r="F336" s="4">
        <v>8</v>
      </c>
      <c r="G336" s="5">
        <v>1.85</v>
      </c>
      <c r="H336" s="4">
        <v>0</v>
      </c>
    </row>
    <row r="337" spans="1:8" x14ac:dyDescent="0.2">
      <c r="A337" s="2" t="s">
        <v>40</v>
      </c>
      <c r="B337" s="4">
        <v>41</v>
      </c>
      <c r="C337" s="5">
        <v>4.46</v>
      </c>
      <c r="D337" s="4">
        <v>15</v>
      </c>
      <c r="E337" s="5">
        <v>3.16</v>
      </c>
      <c r="F337" s="4">
        <v>22</v>
      </c>
      <c r="G337" s="5">
        <v>5.08</v>
      </c>
      <c r="H337" s="4">
        <v>1</v>
      </c>
    </row>
    <row r="338" spans="1:8" x14ac:dyDescent="0.2">
      <c r="A338" s="1" t="s">
        <v>21</v>
      </c>
      <c r="B338" s="4">
        <v>461</v>
      </c>
      <c r="C338" s="5">
        <v>100.00999999999999</v>
      </c>
      <c r="D338" s="4">
        <v>244</v>
      </c>
      <c r="E338" s="5">
        <v>100.02</v>
      </c>
      <c r="F338" s="4">
        <v>213</v>
      </c>
      <c r="G338" s="5">
        <v>99.999999999999972</v>
      </c>
      <c r="H338" s="4">
        <v>1</v>
      </c>
    </row>
    <row r="339" spans="1:8" x14ac:dyDescent="0.2">
      <c r="A339" s="2" t="s">
        <v>26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27</v>
      </c>
      <c r="B340" s="4">
        <v>83</v>
      </c>
      <c r="C340" s="5">
        <v>18</v>
      </c>
      <c r="D340" s="4">
        <v>30</v>
      </c>
      <c r="E340" s="5">
        <v>12.3</v>
      </c>
      <c r="F340" s="4">
        <v>53</v>
      </c>
      <c r="G340" s="5">
        <v>24.88</v>
      </c>
      <c r="H340" s="4">
        <v>0</v>
      </c>
    </row>
    <row r="341" spans="1:8" x14ac:dyDescent="0.2">
      <c r="A341" s="2" t="s">
        <v>28</v>
      </c>
      <c r="B341" s="4">
        <v>49</v>
      </c>
      <c r="C341" s="5">
        <v>10.63</v>
      </c>
      <c r="D341" s="4">
        <v>16</v>
      </c>
      <c r="E341" s="5">
        <v>6.56</v>
      </c>
      <c r="F341" s="4">
        <v>33</v>
      </c>
      <c r="G341" s="5">
        <v>15.49</v>
      </c>
      <c r="H341" s="4">
        <v>0</v>
      </c>
    </row>
    <row r="342" spans="1:8" x14ac:dyDescent="0.2">
      <c r="A342" s="2" t="s">
        <v>29</v>
      </c>
      <c r="B342" s="4">
        <v>1</v>
      </c>
      <c r="C342" s="5">
        <v>0.22</v>
      </c>
      <c r="D342" s="4">
        <v>0</v>
      </c>
      <c r="E342" s="5">
        <v>0</v>
      </c>
      <c r="F342" s="4">
        <v>1</v>
      </c>
      <c r="G342" s="5">
        <v>0.47</v>
      </c>
      <c r="H342" s="4">
        <v>0</v>
      </c>
    </row>
    <row r="343" spans="1:8" x14ac:dyDescent="0.2">
      <c r="A343" s="2" t="s">
        <v>30</v>
      </c>
      <c r="B343" s="4">
        <v>7</v>
      </c>
      <c r="C343" s="5">
        <v>1.52</v>
      </c>
      <c r="D343" s="4">
        <v>0</v>
      </c>
      <c r="E343" s="5">
        <v>0</v>
      </c>
      <c r="F343" s="4">
        <v>7</v>
      </c>
      <c r="G343" s="5">
        <v>3.29</v>
      </c>
      <c r="H343" s="4">
        <v>0</v>
      </c>
    </row>
    <row r="344" spans="1:8" x14ac:dyDescent="0.2">
      <c r="A344" s="2" t="s">
        <v>31</v>
      </c>
      <c r="B344" s="4">
        <v>7</v>
      </c>
      <c r="C344" s="5">
        <v>1.52</v>
      </c>
      <c r="D344" s="4">
        <v>2</v>
      </c>
      <c r="E344" s="5">
        <v>0.82</v>
      </c>
      <c r="F344" s="4">
        <v>5</v>
      </c>
      <c r="G344" s="5">
        <v>2.35</v>
      </c>
      <c r="H344" s="4">
        <v>0</v>
      </c>
    </row>
    <row r="345" spans="1:8" x14ac:dyDescent="0.2">
      <c r="A345" s="2" t="s">
        <v>32</v>
      </c>
      <c r="B345" s="4">
        <v>87</v>
      </c>
      <c r="C345" s="5">
        <v>18.87</v>
      </c>
      <c r="D345" s="4">
        <v>46</v>
      </c>
      <c r="E345" s="5">
        <v>18.850000000000001</v>
      </c>
      <c r="F345" s="4">
        <v>41</v>
      </c>
      <c r="G345" s="5">
        <v>19.25</v>
      </c>
      <c r="H345" s="4">
        <v>0</v>
      </c>
    </row>
    <row r="346" spans="1:8" x14ac:dyDescent="0.2">
      <c r="A346" s="2" t="s">
        <v>33</v>
      </c>
      <c r="B346" s="4">
        <v>2</v>
      </c>
      <c r="C346" s="5">
        <v>0.43</v>
      </c>
      <c r="D346" s="4">
        <v>0</v>
      </c>
      <c r="E346" s="5">
        <v>0</v>
      </c>
      <c r="F346" s="4">
        <v>2</v>
      </c>
      <c r="G346" s="5">
        <v>0.94</v>
      </c>
      <c r="H346" s="4">
        <v>0</v>
      </c>
    </row>
    <row r="347" spans="1:8" x14ac:dyDescent="0.2">
      <c r="A347" s="2" t="s">
        <v>34</v>
      </c>
      <c r="B347" s="4">
        <v>20</v>
      </c>
      <c r="C347" s="5">
        <v>4.34</v>
      </c>
      <c r="D347" s="4">
        <v>6</v>
      </c>
      <c r="E347" s="5">
        <v>2.46</v>
      </c>
      <c r="F347" s="4">
        <v>14</v>
      </c>
      <c r="G347" s="5">
        <v>6.57</v>
      </c>
      <c r="H347" s="4">
        <v>0</v>
      </c>
    </row>
    <row r="348" spans="1:8" x14ac:dyDescent="0.2">
      <c r="A348" s="2" t="s">
        <v>35</v>
      </c>
      <c r="B348" s="4">
        <v>29</v>
      </c>
      <c r="C348" s="5">
        <v>6.29</v>
      </c>
      <c r="D348" s="4">
        <v>12</v>
      </c>
      <c r="E348" s="5">
        <v>4.92</v>
      </c>
      <c r="F348" s="4">
        <v>17</v>
      </c>
      <c r="G348" s="5">
        <v>7.98</v>
      </c>
      <c r="H348" s="4">
        <v>0</v>
      </c>
    </row>
    <row r="349" spans="1:8" x14ac:dyDescent="0.2">
      <c r="A349" s="2" t="s">
        <v>36</v>
      </c>
      <c r="B349" s="4">
        <v>35</v>
      </c>
      <c r="C349" s="5">
        <v>7.59</v>
      </c>
      <c r="D349" s="4">
        <v>28</v>
      </c>
      <c r="E349" s="5">
        <v>11.48</v>
      </c>
      <c r="F349" s="4">
        <v>7</v>
      </c>
      <c r="G349" s="5">
        <v>3.29</v>
      </c>
      <c r="H349" s="4">
        <v>0</v>
      </c>
    </row>
    <row r="350" spans="1:8" x14ac:dyDescent="0.2">
      <c r="A350" s="2" t="s">
        <v>37</v>
      </c>
      <c r="B350" s="4">
        <v>60</v>
      </c>
      <c r="C350" s="5">
        <v>13.02</v>
      </c>
      <c r="D350" s="4">
        <v>48</v>
      </c>
      <c r="E350" s="5">
        <v>19.670000000000002</v>
      </c>
      <c r="F350" s="4">
        <v>12</v>
      </c>
      <c r="G350" s="5">
        <v>5.63</v>
      </c>
      <c r="H350" s="4">
        <v>0</v>
      </c>
    </row>
    <row r="351" spans="1:8" x14ac:dyDescent="0.2">
      <c r="A351" s="2" t="s">
        <v>38</v>
      </c>
      <c r="B351" s="4">
        <v>36</v>
      </c>
      <c r="C351" s="5">
        <v>7.81</v>
      </c>
      <c r="D351" s="4">
        <v>28</v>
      </c>
      <c r="E351" s="5">
        <v>11.48</v>
      </c>
      <c r="F351" s="4">
        <v>6</v>
      </c>
      <c r="G351" s="5">
        <v>2.82</v>
      </c>
      <c r="H351" s="4">
        <v>1</v>
      </c>
    </row>
    <row r="352" spans="1:8" x14ac:dyDescent="0.2">
      <c r="A352" s="2" t="s">
        <v>39</v>
      </c>
      <c r="B352" s="4">
        <v>24</v>
      </c>
      <c r="C352" s="5">
        <v>5.21</v>
      </c>
      <c r="D352" s="4">
        <v>18</v>
      </c>
      <c r="E352" s="5">
        <v>7.38</v>
      </c>
      <c r="F352" s="4">
        <v>5</v>
      </c>
      <c r="G352" s="5">
        <v>2.35</v>
      </c>
      <c r="H352" s="4">
        <v>0</v>
      </c>
    </row>
    <row r="353" spans="1:8" x14ac:dyDescent="0.2">
      <c r="A353" s="2" t="s">
        <v>40</v>
      </c>
      <c r="B353" s="4">
        <v>21</v>
      </c>
      <c r="C353" s="5">
        <v>4.5599999999999996</v>
      </c>
      <c r="D353" s="4">
        <v>10</v>
      </c>
      <c r="E353" s="5">
        <v>4.0999999999999996</v>
      </c>
      <c r="F353" s="4">
        <v>10</v>
      </c>
      <c r="G353" s="5">
        <v>4.6900000000000004</v>
      </c>
      <c r="H353" s="4">
        <v>0</v>
      </c>
    </row>
    <row r="354" spans="1:8" x14ac:dyDescent="0.2">
      <c r="A354" s="1" t="s">
        <v>22</v>
      </c>
      <c r="B354" s="4">
        <v>268</v>
      </c>
      <c r="C354" s="5">
        <v>99.98</v>
      </c>
      <c r="D354" s="4">
        <v>156</v>
      </c>
      <c r="E354" s="5">
        <v>100</v>
      </c>
      <c r="F354" s="4">
        <v>104</v>
      </c>
      <c r="G354" s="5">
        <v>99.989999999999981</v>
      </c>
      <c r="H354" s="4">
        <v>0</v>
      </c>
    </row>
    <row r="355" spans="1:8" x14ac:dyDescent="0.2">
      <c r="A355" s="2" t="s">
        <v>26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27</v>
      </c>
      <c r="B356" s="4">
        <v>62</v>
      </c>
      <c r="C356" s="5">
        <v>23.13</v>
      </c>
      <c r="D356" s="4">
        <v>36</v>
      </c>
      <c r="E356" s="5">
        <v>23.08</v>
      </c>
      <c r="F356" s="4">
        <v>26</v>
      </c>
      <c r="G356" s="5">
        <v>25</v>
      </c>
      <c r="H356" s="4">
        <v>0</v>
      </c>
    </row>
    <row r="357" spans="1:8" x14ac:dyDescent="0.2">
      <c r="A357" s="2" t="s">
        <v>28</v>
      </c>
      <c r="B357" s="4">
        <v>43</v>
      </c>
      <c r="C357" s="5">
        <v>16.04</v>
      </c>
      <c r="D357" s="4">
        <v>12</v>
      </c>
      <c r="E357" s="5">
        <v>7.69</v>
      </c>
      <c r="F357" s="4">
        <v>31</v>
      </c>
      <c r="G357" s="5">
        <v>29.81</v>
      </c>
      <c r="H357" s="4">
        <v>0</v>
      </c>
    </row>
    <row r="358" spans="1:8" x14ac:dyDescent="0.2">
      <c r="A358" s="2" t="s">
        <v>29</v>
      </c>
      <c r="B358" s="4">
        <v>1</v>
      </c>
      <c r="C358" s="5">
        <v>0.37</v>
      </c>
      <c r="D358" s="4">
        <v>0</v>
      </c>
      <c r="E358" s="5">
        <v>0</v>
      </c>
      <c r="F358" s="4">
        <v>1</v>
      </c>
      <c r="G358" s="5">
        <v>0.96</v>
      </c>
      <c r="H358" s="4">
        <v>0</v>
      </c>
    </row>
    <row r="359" spans="1:8" x14ac:dyDescent="0.2">
      <c r="A359" s="2" t="s">
        <v>30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31</v>
      </c>
      <c r="B360" s="4">
        <v>1</v>
      </c>
      <c r="C360" s="5">
        <v>0.37</v>
      </c>
      <c r="D360" s="4">
        <v>0</v>
      </c>
      <c r="E360" s="5">
        <v>0</v>
      </c>
      <c r="F360" s="4">
        <v>1</v>
      </c>
      <c r="G360" s="5">
        <v>0.96</v>
      </c>
      <c r="H360" s="4">
        <v>0</v>
      </c>
    </row>
    <row r="361" spans="1:8" x14ac:dyDescent="0.2">
      <c r="A361" s="2" t="s">
        <v>32</v>
      </c>
      <c r="B361" s="4">
        <v>62</v>
      </c>
      <c r="C361" s="5">
        <v>23.13</v>
      </c>
      <c r="D361" s="4">
        <v>35</v>
      </c>
      <c r="E361" s="5">
        <v>22.44</v>
      </c>
      <c r="F361" s="4">
        <v>26</v>
      </c>
      <c r="G361" s="5">
        <v>25</v>
      </c>
      <c r="H361" s="4">
        <v>0</v>
      </c>
    </row>
    <row r="362" spans="1:8" x14ac:dyDescent="0.2">
      <c r="A362" s="2" t="s">
        <v>33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34</v>
      </c>
      <c r="B363" s="4">
        <v>2</v>
      </c>
      <c r="C363" s="5">
        <v>0.75</v>
      </c>
      <c r="D363" s="4">
        <v>0</v>
      </c>
      <c r="E363" s="5">
        <v>0</v>
      </c>
      <c r="F363" s="4">
        <v>2</v>
      </c>
      <c r="G363" s="5">
        <v>1.92</v>
      </c>
      <c r="H363" s="4">
        <v>0</v>
      </c>
    </row>
    <row r="364" spans="1:8" x14ac:dyDescent="0.2">
      <c r="A364" s="2" t="s">
        <v>35</v>
      </c>
      <c r="B364" s="4">
        <v>5</v>
      </c>
      <c r="C364" s="5">
        <v>1.87</v>
      </c>
      <c r="D364" s="4">
        <v>2</v>
      </c>
      <c r="E364" s="5">
        <v>1.28</v>
      </c>
      <c r="F364" s="4">
        <v>3</v>
      </c>
      <c r="G364" s="5">
        <v>2.88</v>
      </c>
      <c r="H364" s="4">
        <v>0</v>
      </c>
    </row>
    <row r="365" spans="1:8" x14ac:dyDescent="0.2">
      <c r="A365" s="2" t="s">
        <v>36</v>
      </c>
      <c r="B365" s="4">
        <v>30</v>
      </c>
      <c r="C365" s="5">
        <v>11.19</v>
      </c>
      <c r="D365" s="4">
        <v>28</v>
      </c>
      <c r="E365" s="5">
        <v>17.95</v>
      </c>
      <c r="F365" s="4">
        <v>1</v>
      </c>
      <c r="G365" s="5">
        <v>0.96</v>
      </c>
      <c r="H365" s="4">
        <v>0</v>
      </c>
    </row>
    <row r="366" spans="1:8" x14ac:dyDescent="0.2">
      <c r="A366" s="2" t="s">
        <v>37</v>
      </c>
      <c r="B366" s="4">
        <v>28</v>
      </c>
      <c r="C366" s="5">
        <v>10.45</v>
      </c>
      <c r="D366" s="4">
        <v>25</v>
      </c>
      <c r="E366" s="5">
        <v>16.03</v>
      </c>
      <c r="F366" s="4">
        <v>3</v>
      </c>
      <c r="G366" s="5">
        <v>2.88</v>
      </c>
      <c r="H366" s="4">
        <v>0</v>
      </c>
    </row>
    <row r="367" spans="1:8" x14ac:dyDescent="0.2">
      <c r="A367" s="2" t="s">
        <v>38</v>
      </c>
      <c r="B367" s="4">
        <v>7</v>
      </c>
      <c r="C367" s="5">
        <v>2.61</v>
      </c>
      <c r="D367" s="4">
        <v>3</v>
      </c>
      <c r="E367" s="5">
        <v>1.92</v>
      </c>
      <c r="F367" s="4">
        <v>1</v>
      </c>
      <c r="G367" s="5">
        <v>0.96</v>
      </c>
      <c r="H367" s="4">
        <v>0</v>
      </c>
    </row>
    <row r="368" spans="1:8" x14ac:dyDescent="0.2">
      <c r="A368" s="2" t="s">
        <v>39</v>
      </c>
      <c r="B368" s="4">
        <v>17</v>
      </c>
      <c r="C368" s="5">
        <v>6.34</v>
      </c>
      <c r="D368" s="4">
        <v>11</v>
      </c>
      <c r="E368" s="5">
        <v>7.05</v>
      </c>
      <c r="F368" s="4">
        <v>4</v>
      </c>
      <c r="G368" s="5">
        <v>3.85</v>
      </c>
      <c r="H368" s="4">
        <v>0</v>
      </c>
    </row>
    <row r="369" spans="1:8" x14ac:dyDescent="0.2">
      <c r="A369" s="2" t="s">
        <v>40</v>
      </c>
      <c r="B369" s="4">
        <v>10</v>
      </c>
      <c r="C369" s="5">
        <v>3.73</v>
      </c>
      <c r="D369" s="4">
        <v>4</v>
      </c>
      <c r="E369" s="5">
        <v>2.56</v>
      </c>
      <c r="F369" s="4">
        <v>5</v>
      </c>
      <c r="G369" s="5">
        <v>4.8099999999999996</v>
      </c>
      <c r="H369" s="4">
        <v>0</v>
      </c>
    </row>
    <row r="370" spans="1:8" x14ac:dyDescent="0.2">
      <c r="A370" s="1" t="s">
        <v>23</v>
      </c>
      <c r="B370" s="4">
        <v>489</v>
      </c>
      <c r="C370" s="5">
        <v>99.990000000000009</v>
      </c>
      <c r="D370" s="4">
        <v>281</v>
      </c>
      <c r="E370" s="5">
        <v>99.999999999999986</v>
      </c>
      <c r="F370" s="4">
        <v>203</v>
      </c>
      <c r="G370" s="5">
        <v>100</v>
      </c>
      <c r="H370" s="4">
        <v>0</v>
      </c>
    </row>
    <row r="371" spans="1:8" x14ac:dyDescent="0.2">
      <c r="A371" s="2" t="s">
        <v>26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27</v>
      </c>
      <c r="B372" s="4">
        <v>93</v>
      </c>
      <c r="C372" s="5">
        <v>19.02</v>
      </c>
      <c r="D372" s="4">
        <v>38</v>
      </c>
      <c r="E372" s="5">
        <v>13.52</v>
      </c>
      <c r="F372" s="4">
        <v>55</v>
      </c>
      <c r="G372" s="5">
        <v>27.09</v>
      </c>
      <c r="H372" s="4">
        <v>0</v>
      </c>
    </row>
    <row r="373" spans="1:8" x14ac:dyDescent="0.2">
      <c r="A373" s="2" t="s">
        <v>28</v>
      </c>
      <c r="B373" s="4">
        <v>38</v>
      </c>
      <c r="C373" s="5">
        <v>7.77</v>
      </c>
      <c r="D373" s="4">
        <v>10</v>
      </c>
      <c r="E373" s="5">
        <v>3.56</v>
      </c>
      <c r="F373" s="4">
        <v>28</v>
      </c>
      <c r="G373" s="5">
        <v>13.79</v>
      </c>
      <c r="H373" s="4">
        <v>0</v>
      </c>
    </row>
    <row r="374" spans="1:8" x14ac:dyDescent="0.2">
      <c r="A374" s="2" t="s">
        <v>29</v>
      </c>
      <c r="B374" s="4">
        <v>2</v>
      </c>
      <c r="C374" s="5">
        <v>0.41</v>
      </c>
      <c r="D374" s="4">
        <v>0</v>
      </c>
      <c r="E374" s="5">
        <v>0</v>
      </c>
      <c r="F374" s="4">
        <v>2</v>
      </c>
      <c r="G374" s="5">
        <v>0.99</v>
      </c>
      <c r="H374" s="4">
        <v>0</v>
      </c>
    </row>
    <row r="375" spans="1:8" x14ac:dyDescent="0.2">
      <c r="A375" s="2" t="s">
        <v>30</v>
      </c>
      <c r="B375" s="4">
        <v>3</v>
      </c>
      <c r="C375" s="5">
        <v>0.61</v>
      </c>
      <c r="D375" s="4">
        <v>1</v>
      </c>
      <c r="E375" s="5">
        <v>0.36</v>
      </c>
      <c r="F375" s="4">
        <v>2</v>
      </c>
      <c r="G375" s="5">
        <v>0.99</v>
      </c>
      <c r="H375" s="4">
        <v>0</v>
      </c>
    </row>
    <row r="376" spans="1:8" x14ac:dyDescent="0.2">
      <c r="A376" s="2" t="s">
        <v>31</v>
      </c>
      <c r="B376" s="4">
        <v>3</v>
      </c>
      <c r="C376" s="5">
        <v>0.61</v>
      </c>
      <c r="D376" s="4">
        <v>2</v>
      </c>
      <c r="E376" s="5">
        <v>0.71</v>
      </c>
      <c r="F376" s="4">
        <v>1</v>
      </c>
      <c r="G376" s="5">
        <v>0.49</v>
      </c>
      <c r="H376" s="4">
        <v>0</v>
      </c>
    </row>
    <row r="377" spans="1:8" x14ac:dyDescent="0.2">
      <c r="A377" s="2" t="s">
        <v>32</v>
      </c>
      <c r="B377" s="4">
        <v>102</v>
      </c>
      <c r="C377" s="5">
        <v>20.86</v>
      </c>
      <c r="D377" s="4">
        <v>56</v>
      </c>
      <c r="E377" s="5">
        <v>19.93</v>
      </c>
      <c r="F377" s="4">
        <v>46</v>
      </c>
      <c r="G377" s="5">
        <v>22.66</v>
      </c>
      <c r="H377" s="4">
        <v>0</v>
      </c>
    </row>
    <row r="378" spans="1:8" x14ac:dyDescent="0.2">
      <c r="A378" s="2" t="s">
        <v>33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34</v>
      </c>
      <c r="B379" s="4">
        <v>33</v>
      </c>
      <c r="C379" s="5">
        <v>6.75</v>
      </c>
      <c r="D379" s="4">
        <v>6</v>
      </c>
      <c r="E379" s="5">
        <v>2.14</v>
      </c>
      <c r="F379" s="4">
        <v>27</v>
      </c>
      <c r="G379" s="5">
        <v>13.3</v>
      </c>
      <c r="H379" s="4">
        <v>0</v>
      </c>
    </row>
    <row r="380" spans="1:8" x14ac:dyDescent="0.2">
      <c r="A380" s="2" t="s">
        <v>35</v>
      </c>
      <c r="B380" s="4">
        <v>25</v>
      </c>
      <c r="C380" s="5">
        <v>5.1100000000000003</v>
      </c>
      <c r="D380" s="4">
        <v>16</v>
      </c>
      <c r="E380" s="5">
        <v>5.69</v>
      </c>
      <c r="F380" s="4">
        <v>8</v>
      </c>
      <c r="G380" s="5">
        <v>3.94</v>
      </c>
      <c r="H380" s="4">
        <v>0</v>
      </c>
    </row>
    <row r="381" spans="1:8" x14ac:dyDescent="0.2">
      <c r="A381" s="2" t="s">
        <v>36</v>
      </c>
      <c r="B381" s="4">
        <v>38</v>
      </c>
      <c r="C381" s="5">
        <v>7.77</v>
      </c>
      <c r="D381" s="4">
        <v>34</v>
      </c>
      <c r="E381" s="5">
        <v>12.1</v>
      </c>
      <c r="F381" s="4">
        <v>3</v>
      </c>
      <c r="G381" s="5">
        <v>1.48</v>
      </c>
      <c r="H381" s="4">
        <v>0</v>
      </c>
    </row>
    <row r="382" spans="1:8" x14ac:dyDescent="0.2">
      <c r="A382" s="2" t="s">
        <v>37</v>
      </c>
      <c r="B382" s="4">
        <v>82</v>
      </c>
      <c r="C382" s="5">
        <v>16.77</v>
      </c>
      <c r="D382" s="4">
        <v>68</v>
      </c>
      <c r="E382" s="5">
        <v>24.2</v>
      </c>
      <c r="F382" s="4">
        <v>14</v>
      </c>
      <c r="G382" s="5">
        <v>6.9</v>
      </c>
      <c r="H382" s="4">
        <v>0</v>
      </c>
    </row>
    <row r="383" spans="1:8" x14ac:dyDescent="0.2">
      <c r="A383" s="2" t="s">
        <v>38</v>
      </c>
      <c r="B383" s="4">
        <v>21</v>
      </c>
      <c r="C383" s="5">
        <v>4.29</v>
      </c>
      <c r="D383" s="4">
        <v>16</v>
      </c>
      <c r="E383" s="5">
        <v>5.69</v>
      </c>
      <c r="F383" s="4">
        <v>4</v>
      </c>
      <c r="G383" s="5">
        <v>1.97</v>
      </c>
      <c r="H383" s="4">
        <v>0</v>
      </c>
    </row>
    <row r="384" spans="1:8" x14ac:dyDescent="0.2">
      <c r="A384" s="2" t="s">
        <v>39</v>
      </c>
      <c r="B384" s="4">
        <v>21</v>
      </c>
      <c r="C384" s="5">
        <v>4.29</v>
      </c>
      <c r="D384" s="4">
        <v>16</v>
      </c>
      <c r="E384" s="5">
        <v>5.69</v>
      </c>
      <c r="F384" s="4">
        <v>5</v>
      </c>
      <c r="G384" s="5">
        <v>2.46</v>
      </c>
      <c r="H384" s="4">
        <v>0</v>
      </c>
    </row>
    <row r="385" spans="1:8" x14ac:dyDescent="0.2">
      <c r="A385" s="2" t="s">
        <v>40</v>
      </c>
      <c r="B385" s="4">
        <v>28</v>
      </c>
      <c r="C385" s="5">
        <v>5.73</v>
      </c>
      <c r="D385" s="4">
        <v>18</v>
      </c>
      <c r="E385" s="5">
        <v>6.41</v>
      </c>
      <c r="F385" s="4">
        <v>8</v>
      </c>
      <c r="G385" s="5">
        <v>3.94</v>
      </c>
      <c r="H385" s="4">
        <v>0</v>
      </c>
    </row>
    <row r="386" spans="1:8" x14ac:dyDescent="0.2">
      <c r="A386" s="1" t="s">
        <v>24</v>
      </c>
      <c r="B386" s="4">
        <v>864</v>
      </c>
      <c r="C386" s="5">
        <v>100.02</v>
      </c>
      <c r="D386" s="4">
        <v>485</v>
      </c>
      <c r="E386" s="5">
        <v>100.02000000000001</v>
      </c>
      <c r="F386" s="4">
        <v>367</v>
      </c>
      <c r="G386" s="5">
        <v>99.990000000000009</v>
      </c>
      <c r="H386" s="4">
        <v>4</v>
      </c>
    </row>
    <row r="387" spans="1:8" x14ac:dyDescent="0.2">
      <c r="A387" s="2" t="s">
        <v>26</v>
      </c>
      <c r="B387" s="4">
        <v>3</v>
      </c>
      <c r="C387" s="5">
        <v>0.35</v>
      </c>
      <c r="D387" s="4">
        <v>1</v>
      </c>
      <c r="E387" s="5">
        <v>0.21</v>
      </c>
      <c r="F387" s="4">
        <v>2</v>
      </c>
      <c r="G387" s="5">
        <v>0.54</v>
      </c>
      <c r="H387" s="4">
        <v>0</v>
      </c>
    </row>
    <row r="388" spans="1:8" x14ac:dyDescent="0.2">
      <c r="A388" s="2" t="s">
        <v>27</v>
      </c>
      <c r="B388" s="4">
        <v>141</v>
      </c>
      <c r="C388" s="5">
        <v>16.32</v>
      </c>
      <c r="D388" s="4">
        <v>81</v>
      </c>
      <c r="E388" s="5">
        <v>16.7</v>
      </c>
      <c r="F388" s="4">
        <v>60</v>
      </c>
      <c r="G388" s="5">
        <v>16.350000000000001</v>
      </c>
      <c r="H388" s="4">
        <v>0</v>
      </c>
    </row>
    <row r="389" spans="1:8" x14ac:dyDescent="0.2">
      <c r="A389" s="2" t="s">
        <v>28</v>
      </c>
      <c r="B389" s="4">
        <v>58</v>
      </c>
      <c r="C389" s="5">
        <v>6.71</v>
      </c>
      <c r="D389" s="4">
        <v>24</v>
      </c>
      <c r="E389" s="5">
        <v>4.95</v>
      </c>
      <c r="F389" s="4">
        <v>34</v>
      </c>
      <c r="G389" s="5">
        <v>9.26</v>
      </c>
      <c r="H389" s="4">
        <v>0</v>
      </c>
    </row>
    <row r="390" spans="1:8" x14ac:dyDescent="0.2">
      <c r="A390" s="2" t="s">
        <v>29</v>
      </c>
      <c r="B390" s="4">
        <v>1</v>
      </c>
      <c r="C390" s="5">
        <v>0.12</v>
      </c>
      <c r="D390" s="4">
        <v>0</v>
      </c>
      <c r="E390" s="5">
        <v>0</v>
      </c>
      <c r="F390" s="4">
        <v>1</v>
      </c>
      <c r="G390" s="5">
        <v>0.27</v>
      </c>
      <c r="H390" s="4">
        <v>0</v>
      </c>
    </row>
    <row r="391" spans="1:8" x14ac:dyDescent="0.2">
      <c r="A391" s="2" t="s">
        <v>30</v>
      </c>
      <c r="B391" s="4">
        <v>1</v>
      </c>
      <c r="C391" s="5">
        <v>0.12</v>
      </c>
      <c r="D391" s="4">
        <v>0</v>
      </c>
      <c r="E391" s="5">
        <v>0</v>
      </c>
      <c r="F391" s="4">
        <v>1</v>
      </c>
      <c r="G391" s="5">
        <v>0.27</v>
      </c>
      <c r="H391" s="4">
        <v>0</v>
      </c>
    </row>
    <row r="392" spans="1:8" x14ac:dyDescent="0.2">
      <c r="A392" s="2" t="s">
        <v>31</v>
      </c>
      <c r="B392" s="4">
        <v>7</v>
      </c>
      <c r="C392" s="5">
        <v>0.81</v>
      </c>
      <c r="D392" s="4">
        <v>1</v>
      </c>
      <c r="E392" s="5">
        <v>0.21</v>
      </c>
      <c r="F392" s="4">
        <v>6</v>
      </c>
      <c r="G392" s="5">
        <v>1.63</v>
      </c>
      <c r="H392" s="4">
        <v>0</v>
      </c>
    </row>
    <row r="393" spans="1:8" x14ac:dyDescent="0.2">
      <c r="A393" s="2" t="s">
        <v>32</v>
      </c>
      <c r="B393" s="4">
        <v>184</v>
      </c>
      <c r="C393" s="5">
        <v>21.3</v>
      </c>
      <c r="D393" s="4">
        <v>95</v>
      </c>
      <c r="E393" s="5">
        <v>19.59</v>
      </c>
      <c r="F393" s="4">
        <v>87</v>
      </c>
      <c r="G393" s="5">
        <v>23.71</v>
      </c>
      <c r="H393" s="4">
        <v>2</v>
      </c>
    </row>
    <row r="394" spans="1:8" x14ac:dyDescent="0.2">
      <c r="A394" s="2" t="s">
        <v>33</v>
      </c>
      <c r="B394" s="4">
        <v>1</v>
      </c>
      <c r="C394" s="5">
        <v>0.12</v>
      </c>
      <c r="D394" s="4">
        <v>1</v>
      </c>
      <c r="E394" s="5">
        <v>0.21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34</v>
      </c>
      <c r="B395" s="4">
        <v>45</v>
      </c>
      <c r="C395" s="5">
        <v>5.21</v>
      </c>
      <c r="D395" s="4">
        <v>6</v>
      </c>
      <c r="E395" s="5">
        <v>1.24</v>
      </c>
      <c r="F395" s="4">
        <v>39</v>
      </c>
      <c r="G395" s="5">
        <v>10.63</v>
      </c>
      <c r="H395" s="4">
        <v>0</v>
      </c>
    </row>
    <row r="396" spans="1:8" x14ac:dyDescent="0.2">
      <c r="A396" s="2" t="s">
        <v>35</v>
      </c>
      <c r="B396" s="4">
        <v>26</v>
      </c>
      <c r="C396" s="5">
        <v>3.01</v>
      </c>
      <c r="D396" s="4">
        <v>10</v>
      </c>
      <c r="E396" s="5">
        <v>2.06</v>
      </c>
      <c r="F396" s="4">
        <v>16</v>
      </c>
      <c r="G396" s="5">
        <v>4.3600000000000003</v>
      </c>
      <c r="H396" s="4">
        <v>0</v>
      </c>
    </row>
    <row r="397" spans="1:8" x14ac:dyDescent="0.2">
      <c r="A397" s="2" t="s">
        <v>36</v>
      </c>
      <c r="B397" s="4">
        <v>238</v>
      </c>
      <c r="C397" s="5">
        <v>27.55</v>
      </c>
      <c r="D397" s="4">
        <v>173</v>
      </c>
      <c r="E397" s="5">
        <v>35.67</v>
      </c>
      <c r="F397" s="4">
        <v>64</v>
      </c>
      <c r="G397" s="5">
        <v>17.440000000000001</v>
      </c>
      <c r="H397" s="4">
        <v>1</v>
      </c>
    </row>
    <row r="398" spans="1:8" x14ac:dyDescent="0.2">
      <c r="A398" s="2" t="s">
        <v>37</v>
      </c>
      <c r="B398" s="4">
        <v>82</v>
      </c>
      <c r="C398" s="5">
        <v>9.49</v>
      </c>
      <c r="D398" s="4">
        <v>58</v>
      </c>
      <c r="E398" s="5">
        <v>11.96</v>
      </c>
      <c r="F398" s="4">
        <v>23</v>
      </c>
      <c r="G398" s="5">
        <v>6.27</v>
      </c>
      <c r="H398" s="4">
        <v>0</v>
      </c>
    </row>
    <row r="399" spans="1:8" x14ac:dyDescent="0.2">
      <c r="A399" s="2" t="s">
        <v>38</v>
      </c>
      <c r="B399" s="4">
        <v>19</v>
      </c>
      <c r="C399" s="5">
        <v>2.2000000000000002</v>
      </c>
      <c r="D399" s="4">
        <v>9</v>
      </c>
      <c r="E399" s="5">
        <v>1.86</v>
      </c>
      <c r="F399" s="4">
        <v>4</v>
      </c>
      <c r="G399" s="5">
        <v>1.0900000000000001</v>
      </c>
      <c r="H399" s="4">
        <v>0</v>
      </c>
    </row>
    <row r="400" spans="1:8" x14ac:dyDescent="0.2">
      <c r="A400" s="2" t="s">
        <v>39</v>
      </c>
      <c r="B400" s="4">
        <v>23</v>
      </c>
      <c r="C400" s="5">
        <v>2.66</v>
      </c>
      <c r="D400" s="4">
        <v>12</v>
      </c>
      <c r="E400" s="5">
        <v>2.4700000000000002</v>
      </c>
      <c r="F400" s="4">
        <v>10</v>
      </c>
      <c r="G400" s="5">
        <v>2.72</v>
      </c>
      <c r="H400" s="4">
        <v>1</v>
      </c>
    </row>
    <row r="401" spans="1:8" x14ac:dyDescent="0.2">
      <c r="A401" s="2" t="s">
        <v>40</v>
      </c>
      <c r="B401" s="4">
        <v>35</v>
      </c>
      <c r="C401" s="5">
        <v>4.05</v>
      </c>
      <c r="D401" s="4">
        <v>14</v>
      </c>
      <c r="E401" s="5">
        <v>2.89</v>
      </c>
      <c r="F401" s="4">
        <v>20</v>
      </c>
      <c r="G401" s="5">
        <v>5.45</v>
      </c>
      <c r="H401" s="4">
        <v>0</v>
      </c>
    </row>
    <row r="402" spans="1:8" x14ac:dyDescent="0.2">
      <c r="A402" s="1" t="s">
        <v>25</v>
      </c>
      <c r="B402" s="4">
        <v>460</v>
      </c>
      <c r="C402" s="5">
        <v>100.01</v>
      </c>
      <c r="D402" s="4">
        <v>306</v>
      </c>
      <c r="E402" s="5">
        <v>100</v>
      </c>
      <c r="F402" s="4">
        <v>147</v>
      </c>
      <c r="G402" s="5">
        <v>99.99</v>
      </c>
      <c r="H402" s="4">
        <v>5</v>
      </c>
    </row>
    <row r="403" spans="1:8" x14ac:dyDescent="0.2">
      <c r="A403" s="2" t="s">
        <v>26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27</v>
      </c>
      <c r="B404" s="4">
        <v>109</v>
      </c>
      <c r="C404" s="5">
        <v>23.7</v>
      </c>
      <c r="D404" s="4">
        <v>65</v>
      </c>
      <c r="E404" s="5">
        <v>21.24</v>
      </c>
      <c r="F404" s="4">
        <v>44</v>
      </c>
      <c r="G404" s="5">
        <v>29.93</v>
      </c>
      <c r="H404" s="4">
        <v>0</v>
      </c>
    </row>
    <row r="405" spans="1:8" x14ac:dyDescent="0.2">
      <c r="A405" s="2" t="s">
        <v>28</v>
      </c>
      <c r="B405" s="4">
        <v>55</v>
      </c>
      <c r="C405" s="5">
        <v>11.96</v>
      </c>
      <c r="D405" s="4">
        <v>25</v>
      </c>
      <c r="E405" s="5">
        <v>8.17</v>
      </c>
      <c r="F405" s="4">
        <v>29</v>
      </c>
      <c r="G405" s="5">
        <v>19.73</v>
      </c>
      <c r="H405" s="4">
        <v>1</v>
      </c>
    </row>
    <row r="406" spans="1:8" x14ac:dyDescent="0.2">
      <c r="A406" s="2" t="s">
        <v>29</v>
      </c>
      <c r="B406" s="4">
        <v>1</v>
      </c>
      <c r="C406" s="5">
        <v>0.22</v>
      </c>
      <c r="D406" s="4">
        <v>0</v>
      </c>
      <c r="E406" s="5">
        <v>0</v>
      </c>
      <c r="F406" s="4">
        <v>1</v>
      </c>
      <c r="G406" s="5">
        <v>0.68</v>
      </c>
      <c r="H406" s="4">
        <v>0</v>
      </c>
    </row>
    <row r="407" spans="1:8" x14ac:dyDescent="0.2">
      <c r="A407" s="2" t="s">
        <v>30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31</v>
      </c>
      <c r="B408" s="4">
        <v>5</v>
      </c>
      <c r="C408" s="5">
        <v>1.0900000000000001</v>
      </c>
      <c r="D408" s="4">
        <v>3</v>
      </c>
      <c r="E408" s="5">
        <v>0.98</v>
      </c>
      <c r="F408" s="4">
        <v>2</v>
      </c>
      <c r="G408" s="5">
        <v>1.36</v>
      </c>
      <c r="H408" s="4">
        <v>0</v>
      </c>
    </row>
    <row r="409" spans="1:8" x14ac:dyDescent="0.2">
      <c r="A409" s="2" t="s">
        <v>32</v>
      </c>
      <c r="B409" s="4">
        <v>131</v>
      </c>
      <c r="C409" s="5">
        <v>28.48</v>
      </c>
      <c r="D409" s="4">
        <v>90</v>
      </c>
      <c r="E409" s="5">
        <v>29.41</v>
      </c>
      <c r="F409" s="4">
        <v>39</v>
      </c>
      <c r="G409" s="5">
        <v>26.53</v>
      </c>
      <c r="H409" s="4">
        <v>2</v>
      </c>
    </row>
    <row r="410" spans="1:8" x14ac:dyDescent="0.2">
      <c r="A410" s="2" t="s">
        <v>33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34</v>
      </c>
      <c r="B411" s="4">
        <v>6</v>
      </c>
      <c r="C411" s="5">
        <v>1.3</v>
      </c>
      <c r="D411" s="4">
        <v>0</v>
      </c>
      <c r="E411" s="5">
        <v>0</v>
      </c>
      <c r="F411" s="4">
        <v>6</v>
      </c>
      <c r="G411" s="5">
        <v>4.08</v>
      </c>
      <c r="H411" s="4">
        <v>0</v>
      </c>
    </row>
    <row r="412" spans="1:8" x14ac:dyDescent="0.2">
      <c r="A412" s="2" t="s">
        <v>35</v>
      </c>
      <c r="B412" s="4">
        <v>11</v>
      </c>
      <c r="C412" s="5">
        <v>2.39</v>
      </c>
      <c r="D412" s="4">
        <v>10</v>
      </c>
      <c r="E412" s="5">
        <v>3.27</v>
      </c>
      <c r="F412" s="4">
        <v>1</v>
      </c>
      <c r="G412" s="5">
        <v>0.68</v>
      </c>
      <c r="H412" s="4">
        <v>0</v>
      </c>
    </row>
    <row r="413" spans="1:8" x14ac:dyDescent="0.2">
      <c r="A413" s="2" t="s">
        <v>36</v>
      </c>
      <c r="B413" s="4">
        <v>50</v>
      </c>
      <c r="C413" s="5">
        <v>10.87</v>
      </c>
      <c r="D413" s="4">
        <v>42</v>
      </c>
      <c r="E413" s="5">
        <v>13.73</v>
      </c>
      <c r="F413" s="4">
        <v>6</v>
      </c>
      <c r="G413" s="5">
        <v>4.08</v>
      </c>
      <c r="H413" s="4">
        <v>1</v>
      </c>
    </row>
    <row r="414" spans="1:8" x14ac:dyDescent="0.2">
      <c r="A414" s="2" t="s">
        <v>37</v>
      </c>
      <c r="B414" s="4">
        <v>59</v>
      </c>
      <c r="C414" s="5">
        <v>12.83</v>
      </c>
      <c r="D414" s="4">
        <v>52</v>
      </c>
      <c r="E414" s="5">
        <v>16.989999999999998</v>
      </c>
      <c r="F414" s="4">
        <v>6</v>
      </c>
      <c r="G414" s="5">
        <v>4.08</v>
      </c>
      <c r="H414" s="4">
        <v>1</v>
      </c>
    </row>
    <row r="415" spans="1:8" x14ac:dyDescent="0.2">
      <c r="A415" s="2" t="s">
        <v>38</v>
      </c>
      <c r="B415" s="4">
        <v>10</v>
      </c>
      <c r="C415" s="5">
        <v>2.17</v>
      </c>
      <c r="D415" s="4">
        <v>7</v>
      </c>
      <c r="E415" s="5">
        <v>2.29</v>
      </c>
      <c r="F415" s="4">
        <v>3</v>
      </c>
      <c r="G415" s="5">
        <v>2.04</v>
      </c>
      <c r="H415" s="4">
        <v>0</v>
      </c>
    </row>
    <row r="416" spans="1:8" x14ac:dyDescent="0.2">
      <c r="A416" s="2" t="s">
        <v>39</v>
      </c>
      <c r="B416" s="4">
        <v>5</v>
      </c>
      <c r="C416" s="5">
        <v>1.0900000000000001</v>
      </c>
      <c r="D416" s="4">
        <v>4</v>
      </c>
      <c r="E416" s="5">
        <v>1.31</v>
      </c>
      <c r="F416" s="4">
        <v>0</v>
      </c>
      <c r="G416" s="5">
        <v>0</v>
      </c>
      <c r="H416" s="4">
        <v>0</v>
      </c>
    </row>
    <row r="417" spans="1:8" x14ac:dyDescent="0.2">
      <c r="A417" s="2" t="s">
        <v>40</v>
      </c>
      <c r="B417" s="4">
        <v>18</v>
      </c>
      <c r="C417" s="5">
        <v>3.91</v>
      </c>
      <c r="D417" s="4">
        <v>8</v>
      </c>
      <c r="E417" s="5">
        <v>2.61</v>
      </c>
      <c r="F417" s="4">
        <v>10</v>
      </c>
      <c r="G417" s="5">
        <v>6.8</v>
      </c>
      <c r="H41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E76B-0D07-4F44-8C55-BF152A97B96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184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127</v>
      </c>
      <c r="D6" s="8">
        <v>21.64</v>
      </c>
      <c r="E6" s="12">
        <v>34</v>
      </c>
      <c r="F6" s="8">
        <v>12.64</v>
      </c>
      <c r="G6" s="12">
        <v>93</v>
      </c>
      <c r="H6" s="8">
        <v>29.34</v>
      </c>
      <c r="I6" s="12">
        <v>0</v>
      </c>
    </row>
    <row r="7" spans="2:9" ht="15" customHeight="1" x14ac:dyDescent="0.2">
      <c r="B7" t="s">
        <v>28</v>
      </c>
      <c r="C7" s="12">
        <v>47</v>
      </c>
      <c r="D7" s="8">
        <v>8.01</v>
      </c>
      <c r="E7" s="12">
        <v>11</v>
      </c>
      <c r="F7" s="8">
        <v>4.09</v>
      </c>
      <c r="G7" s="12">
        <v>36</v>
      </c>
      <c r="H7" s="8">
        <v>11.36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0.68</v>
      </c>
      <c r="E8" s="12">
        <v>0</v>
      </c>
      <c r="F8" s="8">
        <v>0</v>
      </c>
      <c r="G8" s="12">
        <v>4</v>
      </c>
      <c r="H8" s="8">
        <v>1.26</v>
      </c>
      <c r="I8" s="12">
        <v>0</v>
      </c>
    </row>
    <row r="9" spans="2:9" ht="15" customHeight="1" x14ac:dyDescent="0.2">
      <c r="B9" t="s">
        <v>30</v>
      </c>
      <c r="C9" s="12">
        <v>2</v>
      </c>
      <c r="D9" s="8">
        <v>0.34</v>
      </c>
      <c r="E9" s="12">
        <v>0</v>
      </c>
      <c r="F9" s="8">
        <v>0</v>
      </c>
      <c r="G9" s="12">
        <v>2</v>
      </c>
      <c r="H9" s="8">
        <v>0.63</v>
      </c>
      <c r="I9" s="12">
        <v>0</v>
      </c>
    </row>
    <row r="10" spans="2:9" ht="15" customHeight="1" x14ac:dyDescent="0.2">
      <c r="B10" t="s">
        <v>31</v>
      </c>
      <c r="C10" s="12">
        <v>13</v>
      </c>
      <c r="D10" s="8">
        <v>2.21</v>
      </c>
      <c r="E10" s="12">
        <v>2</v>
      </c>
      <c r="F10" s="8">
        <v>0.74</v>
      </c>
      <c r="G10" s="12">
        <v>11</v>
      </c>
      <c r="H10" s="8">
        <v>3.47</v>
      </c>
      <c r="I10" s="12">
        <v>0</v>
      </c>
    </row>
    <row r="11" spans="2:9" ht="15" customHeight="1" x14ac:dyDescent="0.2">
      <c r="B11" t="s">
        <v>32</v>
      </c>
      <c r="C11" s="12">
        <v>126</v>
      </c>
      <c r="D11" s="8">
        <v>21.47</v>
      </c>
      <c r="E11" s="12">
        <v>54</v>
      </c>
      <c r="F11" s="8">
        <v>20.07</v>
      </c>
      <c r="G11" s="12">
        <v>72</v>
      </c>
      <c r="H11" s="8">
        <v>22.71</v>
      </c>
      <c r="I11" s="12">
        <v>0</v>
      </c>
    </row>
    <row r="12" spans="2:9" ht="15" customHeight="1" x14ac:dyDescent="0.2">
      <c r="B12" t="s">
        <v>33</v>
      </c>
      <c r="C12" s="12">
        <v>3</v>
      </c>
      <c r="D12" s="8">
        <v>0.51</v>
      </c>
      <c r="E12" s="12">
        <v>1</v>
      </c>
      <c r="F12" s="8">
        <v>0.37</v>
      </c>
      <c r="G12" s="12">
        <v>2</v>
      </c>
      <c r="H12" s="8">
        <v>0.63</v>
      </c>
      <c r="I12" s="12">
        <v>0</v>
      </c>
    </row>
    <row r="13" spans="2:9" ht="15" customHeight="1" x14ac:dyDescent="0.2">
      <c r="B13" t="s">
        <v>34</v>
      </c>
      <c r="C13" s="12">
        <v>59</v>
      </c>
      <c r="D13" s="8">
        <v>10.050000000000001</v>
      </c>
      <c r="E13" s="12">
        <v>31</v>
      </c>
      <c r="F13" s="8">
        <v>11.52</v>
      </c>
      <c r="G13" s="12">
        <v>28</v>
      </c>
      <c r="H13" s="8">
        <v>8.83</v>
      </c>
      <c r="I13" s="12">
        <v>0</v>
      </c>
    </row>
    <row r="14" spans="2:9" ht="15" customHeight="1" x14ac:dyDescent="0.2">
      <c r="B14" t="s">
        <v>35</v>
      </c>
      <c r="C14" s="12">
        <v>21</v>
      </c>
      <c r="D14" s="8">
        <v>3.58</v>
      </c>
      <c r="E14" s="12">
        <v>12</v>
      </c>
      <c r="F14" s="8">
        <v>4.46</v>
      </c>
      <c r="G14" s="12">
        <v>9</v>
      </c>
      <c r="H14" s="8">
        <v>2.84</v>
      </c>
      <c r="I14" s="12">
        <v>0</v>
      </c>
    </row>
    <row r="15" spans="2:9" ht="15" customHeight="1" x14ac:dyDescent="0.2">
      <c r="B15" t="s">
        <v>36</v>
      </c>
      <c r="C15" s="12">
        <v>50</v>
      </c>
      <c r="D15" s="8">
        <v>8.52</v>
      </c>
      <c r="E15" s="12">
        <v>35</v>
      </c>
      <c r="F15" s="8">
        <v>13.01</v>
      </c>
      <c r="G15" s="12">
        <v>14</v>
      </c>
      <c r="H15" s="8">
        <v>4.42</v>
      </c>
      <c r="I15" s="12">
        <v>0</v>
      </c>
    </row>
    <row r="16" spans="2:9" ht="15" customHeight="1" x14ac:dyDescent="0.2">
      <c r="B16" t="s">
        <v>37</v>
      </c>
      <c r="C16" s="12">
        <v>68</v>
      </c>
      <c r="D16" s="8">
        <v>11.58</v>
      </c>
      <c r="E16" s="12">
        <v>52</v>
      </c>
      <c r="F16" s="8">
        <v>19.329999999999998</v>
      </c>
      <c r="G16" s="12">
        <v>16</v>
      </c>
      <c r="H16" s="8">
        <v>5.05</v>
      </c>
      <c r="I16" s="12">
        <v>0</v>
      </c>
    </row>
    <row r="17" spans="2:9" ht="15" customHeight="1" x14ac:dyDescent="0.2">
      <c r="B17" t="s">
        <v>38</v>
      </c>
      <c r="C17" s="12">
        <v>23</v>
      </c>
      <c r="D17" s="8">
        <v>3.92</v>
      </c>
      <c r="E17" s="12">
        <v>14</v>
      </c>
      <c r="F17" s="8">
        <v>5.2</v>
      </c>
      <c r="G17" s="12">
        <v>9</v>
      </c>
      <c r="H17" s="8">
        <v>2.84</v>
      </c>
      <c r="I17" s="12">
        <v>0</v>
      </c>
    </row>
    <row r="18" spans="2:9" ht="15" customHeight="1" x14ac:dyDescent="0.2">
      <c r="B18" t="s">
        <v>39</v>
      </c>
      <c r="C18" s="12">
        <v>25</v>
      </c>
      <c r="D18" s="8">
        <v>4.26</v>
      </c>
      <c r="E18" s="12">
        <v>17</v>
      </c>
      <c r="F18" s="8">
        <v>6.32</v>
      </c>
      <c r="G18" s="12">
        <v>8</v>
      </c>
      <c r="H18" s="8">
        <v>2.52</v>
      </c>
      <c r="I18" s="12">
        <v>0</v>
      </c>
    </row>
    <row r="19" spans="2:9" ht="15" customHeight="1" x14ac:dyDescent="0.2">
      <c r="B19" t="s">
        <v>40</v>
      </c>
      <c r="C19" s="12">
        <v>19</v>
      </c>
      <c r="D19" s="8">
        <v>3.24</v>
      </c>
      <c r="E19" s="12">
        <v>6</v>
      </c>
      <c r="F19" s="8">
        <v>2.23</v>
      </c>
      <c r="G19" s="12">
        <v>13</v>
      </c>
      <c r="H19" s="8">
        <v>4.0999999999999996</v>
      </c>
      <c r="I19" s="12">
        <v>0</v>
      </c>
    </row>
    <row r="20" spans="2:9" ht="15" customHeight="1" x14ac:dyDescent="0.2">
      <c r="B20" s="9" t="s">
        <v>166</v>
      </c>
      <c r="C20" s="12">
        <f>SUM(LTBL_09301[総数／事業所数])</f>
        <v>587</v>
      </c>
      <c r="E20" s="12">
        <f>SUBTOTAL(109,LTBL_09301[個人／事業所数])</f>
        <v>269</v>
      </c>
      <c r="G20" s="12">
        <f>SUBTOTAL(109,LTBL_09301[法人／事業所数])</f>
        <v>317</v>
      </c>
      <c r="I20" s="12">
        <f>SUBTOTAL(109,LTBL_09301[法人以外の団体／事業所数])</f>
        <v>0</v>
      </c>
    </row>
    <row r="21" spans="2:9" ht="15" customHeight="1" x14ac:dyDescent="0.2">
      <c r="E21" s="11">
        <f>LTBL_09301[[#Totals],[個人／事業所数]]/LTBL_09301[[#Totals],[総数／事業所数]]</f>
        <v>0.45826235093696766</v>
      </c>
      <c r="G21" s="11">
        <f>LTBL_09301[[#Totals],[法人／事業所数]]/LTBL_09301[[#Totals],[総数／事業所数]]</f>
        <v>0.54003407155025551</v>
      </c>
      <c r="I21" s="11">
        <f>LTBL_09301[[#Totals],[法人以外の団体／事業所数]]/LTBL_09301[[#Totals],[総数／事業所数]]</f>
        <v>0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60</v>
      </c>
      <c r="D24" s="8">
        <v>10.220000000000001</v>
      </c>
      <c r="E24" s="12">
        <v>51</v>
      </c>
      <c r="F24" s="8">
        <v>18.96</v>
      </c>
      <c r="G24" s="12">
        <v>9</v>
      </c>
      <c r="H24" s="8">
        <v>2.84</v>
      </c>
      <c r="I24" s="12">
        <v>0</v>
      </c>
    </row>
    <row r="25" spans="2:9" ht="15" customHeight="1" x14ac:dyDescent="0.2">
      <c r="B25" t="s">
        <v>49</v>
      </c>
      <c r="C25" s="12">
        <v>59</v>
      </c>
      <c r="D25" s="8">
        <v>10.050000000000001</v>
      </c>
      <c r="E25" s="12">
        <v>10</v>
      </c>
      <c r="F25" s="8">
        <v>3.72</v>
      </c>
      <c r="G25" s="12">
        <v>49</v>
      </c>
      <c r="H25" s="8">
        <v>15.46</v>
      </c>
      <c r="I25" s="12">
        <v>0</v>
      </c>
    </row>
    <row r="26" spans="2:9" ht="15" customHeight="1" x14ac:dyDescent="0.2">
      <c r="B26" t="s">
        <v>60</v>
      </c>
      <c r="C26" s="12">
        <v>51</v>
      </c>
      <c r="D26" s="8">
        <v>8.69</v>
      </c>
      <c r="E26" s="12">
        <v>29</v>
      </c>
      <c r="F26" s="8">
        <v>10.78</v>
      </c>
      <c r="G26" s="12">
        <v>22</v>
      </c>
      <c r="H26" s="8">
        <v>6.94</v>
      </c>
      <c r="I26" s="12">
        <v>0</v>
      </c>
    </row>
    <row r="27" spans="2:9" ht="15" customHeight="1" x14ac:dyDescent="0.2">
      <c r="B27" t="s">
        <v>50</v>
      </c>
      <c r="C27" s="12">
        <v>43</v>
      </c>
      <c r="D27" s="8">
        <v>7.33</v>
      </c>
      <c r="E27" s="12">
        <v>19</v>
      </c>
      <c r="F27" s="8">
        <v>7.06</v>
      </c>
      <c r="G27" s="12">
        <v>24</v>
      </c>
      <c r="H27" s="8">
        <v>7.57</v>
      </c>
      <c r="I27" s="12">
        <v>0</v>
      </c>
    </row>
    <row r="28" spans="2:9" ht="15" customHeight="1" x14ac:dyDescent="0.2">
      <c r="B28" t="s">
        <v>58</v>
      </c>
      <c r="C28" s="12">
        <v>41</v>
      </c>
      <c r="D28" s="8">
        <v>6.98</v>
      </c>
      <c r="E28" s="12">
        <v>18</v>
      </c>
      <c r="F28" s="8">
        <v>6.69</v>
      </c>
      <c r="G28" s="12">
        <v>23</v>
      </c>
      <c r="H28" s="8">
        <v>7.26</v>
      </c>
      <c r="I28" s="12">
        <v>0</v>
      </c>
    </row>
    <row r="29" spans="2:9" ht="15" customHeight="1" x14ac:dyDescent="0.2">
      <c r="B29" t="s">
        <v>63</v>
      </c>
      <c r="C29" s="12">
        <v>41</v>
      </c>
      <c r="D29" s="8">
        <v>6.98</v>
      </c>
      <c r="E29" s="12">
        <v>34</v>
      </c>
      <c r="F29" s="8">
        <v>12.64</v>
      </c>
      <c r="G29" s="12">
        <v>7</v>
      </c>
      <c r="H29" s="8">
        <v>2.21</v>
      </c>
      <c r="I29" s="12">
        <v>0</v>
      </c>
    </row>
    <row r="30" spans="2:9" ht="15" customHeight="1" x14ac:dyDescent="0.2">
      <c r="B30" t="s">
        <v>51</v>
      </c>
      <c r="C30" s="12">
        <v>25</v>
      </c>
      <c r="D30" s="8">
        <v>4.26</v>
      </c>
      <c r="E30" s="12">
        <v>5</v>
      </c>
      <c r="F30" s="8">
        <v>1.86</v>
      </c>
      <c r="G30" s="12">
        <v>20</v>
      </c>
      <c r="H30" s="8">
        <v>6.31</v>
      </c>
      <c r="I30" s="12">
        <v>0</v>
      </c>
    </row>
    <row r="31" spans="2:9" ht="15" customHeight="1" x14ac:dyDescent="0.2">
      <c r="B31" t="s">
        <v>65</v>
      </c>
      <c r="C31" s="12">
        <v>23</v>
      </c>
      <c r="D31" s="8">
        <v>3.92</v>
      </c>
      <c r="E31" s="12">
        <v>14</v>
      </c>
      <c r="F31" s="8">
        <v>5.2</v>
      </c>
      <c r="G31" s="12">
        <v>9</v>
      </c>
      <c r="H31" s="8">
        <v>2.84</v>
      </c>
      <c r="I31" s="12">
        <v>0</v>
      </c>
    </row>
    <row r="32" spans="2:9" ht="15" customHeight="1" x14ac:dyDescent="0.2">
      <c r="B32" t="s">
        <v>56</v>
      </c>
      <c r="C32" s="12">
        <v>22</v>
      </c>
      <c r="D32" s="8">
        <v>3.75</v>
      </c>
      <c r="E32" s="12">
        <v>14</v>
      </c>
      <c r="F32" s="8">
        <v>5.2</v>
      </c>
      <c r="G32" s="12">
        <v>8</v>
      </c>
      <c r="H32" s="8">
        <v>2.52</v>
      </c>
      <c r="I32" s="12">
        <v>0</v>
      </c>
    </row>
    <row r="33" spans="2:9" ht="15" customHeight="1" x14ac:dyDescent="0.2">
      <c r="B33" t="s">
        <v>57</v>
      </c>
      <c r="C33" s="12">
        <v>21</v>
      </c>
      <c r="D33" s="8">
        <v>3.58</v>
      </c>
      <c r="E33" s="12">
        <v>13</v>
      </c>
      <c r="F33" s="8">
        <v>4.83</v>
      </c>
      <c r="G33" s="12">
        <v>8</v>
      </c>
      <c r="H33" s="8">
        <v>2.52</v>
      </c>
      <c r="I33" s="12">
        <v>0</v>
      </c>
    </row>
    <row r="34" spans="2:9" ht="15" customHeight="1" x14ac:dyDescent="0.2">
      <c r="B34" t="s">
        <v>66</v>
      </c>
      <c r="C34" s="12">
        <v>19</v>
      </c>
      <c r="D34" s="8">
        <v>3.24</v>
      </c>
      <c r="E34" s="12">
        <v>17</v>
      </c>
      <c r="F34" s="8">
        <v>6.32</v>
      </c>
      <c r="G34" s="12">
        <v>2</v>
      </c>
      <c r="H34" s="8">
        <v>0.63</v>
      </c>
      <c r="I34" s="12">
        <v>0</v>
      </c>
    </row>
    <row r="35" spans="2:9" ht="15" customHeight="1" x14ac:dyDescent="0.2">
      <c r="B35" t="s">
        <v>54</v>
      </c>
      <c r="C35" s="12">
        <v>12</v>
      </c>
      <c r="D35" s="8">
        <v>2.04</v>
      </c>
      <c r="E35" s="12">
        <v>1</v>
      </c>
      <c r="F35" s="8">
        <v>0.37</v>
      </c>
      <c r="G35" s="12">
        <v>11</v>
      </c>
      <c r="H35" s="8">
        <v>3.47</v>
      </c>
      <c r="I35" s="12">
        <v>0</v>
      </c>
    </row>
    <row r="36" spans="2:9" ht="15" customHeight="1" x14ac:dyDescent="0.2">
      <c r="B36" t="s">
        <v>62</v>
      </c>
      <c r="C36" s="12">
        <v>12</v>
      </c>
      <c r="D36" s="8">
        <v>2.04</v>
      </c>
      <c r="E36" s="12">
        <v>7</v>
      </c>
      <c r="F36" s="8">
        <v>2.6</v>
      </c>
      <c r="G36" s="12">
        <v>5</v>
      </c>
      <c r="H36" s="8">
        <v>1.58</v>
      </c>
      <c r="I36" s="12">
        <v>0</v>
      </c>
    </row>
    <row r="37" spans="2:9" ht="15" customHeight="1" x14ac:dyDescent="0.2">
      <c r="B37" t="s">
        <v>68</v>
      </c>
      <c r="C37" s="12">
        <v>10</v>
      </c>
      <c r="D37" s="8">
        <v>1.7</v>
      </c>
      <c r="E37" s="12">
        <v>5</v>
      </c>
      <c r="F37" s="8">
        <v>1.86</v>
      </c>
      <c r="G37" s="12">
        <v>5</v>
      </c>
      <c r="H37" s="8">
        <v>1.58</v>
      </c>
      <c r="I37" s="12">
        <v>0</v>
      </c>
    </row>
    <row r="38" spans="2:9" ht="15" customHeight="1" x14ac:dyDescent="0.2">
      <c r="B38" t="s">
        <v>82</v>
      </c>
      <c r="C38" s="12">
        <v>9</v>
      </c>
      <c r="D38" s="8">
        <v>1.53</v>
      </c>
      <c r="E38" s="12">
        <v>2</v>
      </c>
      <c r="F38" s="8">
        <v>0.74</v>
      </c>
      <c r="G38" s="12">
        <v>7</v>
      </c>
      <c r="H38" s="8">
        <v>2.21</v>
      </c>
      <c r="I38" s="12">
        <v>0</v>
      </c>
    </row>
    <row r="39" spans="2:9" ht="15" customHeight="1" x14ac:dyDescent="0.2">
      <c r="B39" t="s">
        <v>61</v>
      </c>
      <c r="C39" s="12">
        <v>9</v>
      </c>
      <c r="D39" s="8">
        <v>1.53</v>
      </c>
      <c r="E39" s="12">
        <v>5</v>
      </c>
      <c r="F39" s="8">
        <v>1.86</v>
      </c>
      <c r="G39" s="12">
        <v>4</v>
      </c>
      <c r="H39" s="8">
        <v>1.26</v>
      </c>
      <c r="I39" s="12">
        <v>0</v>
      </c>
    </row>
    <row r="40" spans="2:9" ht="15" customHeight="1" x14ac:dyDescent="0.2">
      <c r="B40" t="s">
        <v>76</v>
      </c>
      <c r="C40" s="12">
        <v>8</v>
      </c>
      <c r="D40" s="8">
        <v>1.36</v>
      </c>
      <c r="E40" s="12">
        <v>3</v>
      </c>
      <c r="F40" s="8">
        <v>1.1200000000000001</v>
      </c>
      <c r="G40" s="12">
        <v>5</v>
      </c>
      <c r="H40" s="8">
        <v>1.58</v>
      </c>
      <c r="I40" s="12">
        <v>0</v>
      </c>
    </row>
    <row r="41" spans="2:9" ht="15" customHeight="1" x14ac:dyDescent="0.2">
      <c r="B41" t="s">
        <v>53</v>
      </c>
      <c r="C41" s="12">
        <v>8</v>
      </c>
      <c r="D41" s="8">
        <v>1.36</v>
      </c>
      <c r="E41" s="12">
        <v>2</v>
      </c>
      <c r="F41" s="8">
        <v>0.74</v>
      </c>
      <c r="G41" s="12">
        <v>6</v>
      </c>
      <c r="H41" s="8">
        <v>1.89</v>
      </c>
      <c r="I41" s="12">
        <v>0</v>
      </c>
    </row>
    <row r="42" spans="2:9" ht="15" customHeight="1" x14ac:dyDescent="0.2">
      <c r="B42" t="s">
        <v>52</v>
      </c>
      <c r="C42" s="12">
        <v>7</v>
      </c>
      <c r="D42" s="8">
        <v>1.19</v>
      </c>
      <c r="E42" s="12">
        <v>0</v>
      </c>
      <c r="F42" s="8">
        <v>0</v>
      </c>
      <c r="G42" s="12">
        <v>7</v>
      </c>
      <c r="H42" s="8">
        <v>2.21</v>
      </c>
      <c r="I42" s="12">
        <v>0</v>
      </c>
    </row>
    <row r="43" spans="2:9" ht="15" customHeight="1" x14ac:dyDescent="0.2">
      <c r="B43" t="s">
        <v>73</v>
      </c>
      <c r="C43" s="12">
        <v>7</v>
      </c>
      <c r="D43" s="8">
        <v>1.19</v>
      </c>
      <c r="E43" s="12">
        <v>1</v>
      </c>
      <c r="F43" s="8">
        <v>0.37</v>
      </c>
      <c r="G43" s="12">
        <v>6</v>
      </c>
      <c r="H43" s="8">
        <v>1.89</v>
      </c>
      <c r="I43" s="12">
        <v>0</v>
      </c>
    </row>
    <row r="44" spans="2:9" ht="15" customHeight="1" x14ac:dyDescent="0.2">
      <c r="B44" t="s">
        <v>81</v>
      </c>
      <c r="C44" s="12">
        <v>7</v>
      </c>
      <c r="D44" s="8">
        <v>1.19</v>
      </c>
      <c r="E44" s="12">
        <v>0</v>
      </c>
      <c r="F44" s="8">
        <v>0</v>
      </c>
      <c r="G44" s="12">
        <v>7</v>
      </c>
      <c r="H44" s="8">
        <v>2.21</v>
      </c>
      <c r="I44" s="12">
        <v>0</v>
      </c>
    </row>
    <row r="45" spans="2:9" ht="15" customHeight="1" x14ac:dyDescent="0.2">
      <c r="B45" t="s">
        <v>80</v>
      </c>
      <c r="C45" s="12">
        <v>7</v>
      </c>
      <c r="D45" s="8">
        <v>1.19</v>
      </c>
      <c r="E45" s="12">
        <v>1</v>
      </c>
      <c r="F45" s="8">
        <v>0.37</v>
      </c>
      <c r="G45" s="12">
        <v>5</v>
      </c>
      <c r="H45" s="8">
        <v>1.58</v>
      </c>
      <c r="I45" s="12">
        <v>0</v>
      </c>
    </row>
    <row r="48" spans="2:9" ht="33" customHeight="1" x14ac:dyDescent="0.2">
      <c r="B48" t="s">
        <v>168</v>
      </c>
      <c r="C48" s="10" t="s">
        <v>42</v>
      </c>
      <c r="D48" s="10" t="s">
        <v>43</v>
      </c>
      <c r="E48" s="10" t="s">
        <v>44</v>
      </c>
      <c r="F48" s="10" t="s">
        <v>45</v>
      </c>
      <c r="G48" s="10" t="s">
        <v>46</v>
      </c>
      <c r="H48" s="10" t="s">
        <v>47</v>
      </c>
      <c r="I48" s="10" t="s">
        <v>48</v>
      </c>
    </row>
    <row r="49" spans="2:9" ht="15" customHeight="1" x14ac:dyDescent="0.2">
      <c r="B49" t="s">
        <v>106</v>
      </c>
      <c r="C49" s="12">
        <v>27</v>
      </c>
      <c r="D49" s="8">
        <v>4.5999999999999996</v>
      </c>
      <c r="E49" s="12">
        <v>18</v>
      </c>
      <c r="F49" s="8">
        <v>6.69</v>
      </c>
      <c r="G49" s="12">
        <v>9</v>
      </c>
      <c r="H49" s="8">
        <v>2.84</v>
      </c>
      <c r="I49" s="12">
        <v>0</v>
      </c>
    </row>
    <row r="50" spans="2:9" ht="15" customHeight="1" x14ac:dyDescent="0.2">
      <c r="B50" t="s">
        <v>110</v>
      </c>
      <c r="C50" s="12">
        <v>27</v>
      </c>
      <c r="D50" s="8">
        <v>4.5999999999999996</v>
      </c>
      <c r="E50" s="12">
        <v>24</v>
      </c>
      <c r="F50" s="8">
        <v>8.92</v>
      </c>
      <c r="G50" s="12">
        <v>3</v>
      </c>
      <c r="H50" s="8">
        <v>0.95</v>
      </c>
      <c r="I50" s="12">
        <v>0</v>
      </c>
    </row>
    <row r="51" spans="2:9" ht="15" customHeight="1" x14ac:dyDescent="0.2">
      <c r="B51" t="s">
        <v>111</v>
      </c>
      <c r="C51" s="12">
        <v>24</v>
      </c>
      <c r="D51" s="8">
        <v>4.09</v>
      </c>
      <c r="E51" s="12">
        <v>22</v>
      </c>
      <c r="F51" s="8">
        <v>8.18</v>
      </c>
      <c r="G51" s="12">
        <v>2</v>
      </c>
      <c r="H51" s="8">
        <v>0.63</v>
      </c>
      <c r="I51" s="12">
        <v>0</v>
      </c>
    </row>
    <row r="52" spans="2:9" ht="15" customHeight="1" x14ac:dyDescent="0.2">
      <c r="B52" t="s">
        <v>96</v>
      </c>
      <c r="C52" s="12">
        <v>21</v>
      </c>
      <c r="D52" s="8">
        <v>3.58</v>
      </c>
      <c r="E52" s="12">
        <v>0</v>
      </c>
      <c r="F52" s="8">
        <v>0</v>
      </c>
      <c r="G52" s="12">
        <v>21</v>
      </c>
      <c r="H52" s="8">
        <v>6.62</v>
      </c>
      <c r="I52" s="12">
        <v>0</v>
      </c>
    </row>
    <row r="53" spans="2:9" ht="15" customHeight="1" x14ac:dyDescent="0.2">
      <c r="B53" t="s">
        <v>97</v>
      </c>
      <c r="C53" s="12">
        <v>18</v>
      </c>
      <c r="D53" s="8">
        <v>3.07</v>
      </c>
      <c r="E53" s="12">
        <v>6</v>
      </c>
      <c r="F53" s="8">
        <v>2.23</v>
      </c>
      <c r="G53" s="12">
        <v>12</v>
      </c>
      <c r="H53" s="8">
        <v>3.79</v>
      </c>
      <c r="I53" s="12">
        <v>0</v>
      </c>
    </row>
    <row r="54" spans="2:9" ht="15" customHeight="1" x14ac:dyDescent="0.2">
      <c r="B54" t="s">
        <v>102</v>
      </c>
      <c r="C54" s="12">
        <v>16</v>
      </c>
      <c r="D54" s="8">
        <v>2.73</v>
      </c>
      <c r="E54" s="12">
        <v>9</v>
      </c>
      <c r="F54" s="8">
        <v>3.35</v>
      </c>
      <c r="G54" s="12">
        <v>7</v>
      </c>
      <c r="H54" s="8">
        <v>2.21</v>
      </c>
      <c r="I54" s="12">
        <v>0</v>
      </c>
    </row>
    <row r="55" spans="2:9" ht="15" customHeight="1" x14ac:dyDescent="0.2">
      <c r="B55" t="s">
        <v>95</v>
      </c>
      <c r="C55" s="12">
        <v>13</v>
      </c>
      <c r="D55" s="8">
        <v>2.21</v>
      </c>
      <c r="E55" s="12">
        <v>3</v>
      </c>
      <c r="F55" s="8">
        <v>1.1200000000000001</v>
      </c>
      <c r="G55" s="12">
        <v>10</v>
      </c>
      <c r="H55" s="8">
        <v>3.15</v>
      </c>
      <c r="I55" s="12">
        <v>0</v>
      </c>
    </row>
    <row r="56" spans="2:9" ht="15" customHeight="1" x14ac:dyDescent="0.2">
      <c r="B56" t="s">
        <v>112</v>
      </c>
      <c r="C56" s="12">
        <v>13</v>
      </c>
      <c r="D56" s="8">
        <v>2.21</v>
      </c>
      <c r="E56" s="12">
        <v>9</v>
      </c>
      <c r="F56" s="8">
        <v>3.35</v>
      </c>
      <c r="G56" s="12">
        <v>4</v>
      </c>
      <c r="H56" s="8">
        <v>1.26</v>
      </c>
      <c r="I56" s="12">
        <v>0</v>
      </c>
    </row>
    <row r="57" spans="2:9" ht="15" customHeight="1" x14ac:dyDescent="0.2">
      <c r="B57" t="s">
        <v>98</v>
      </c>
      <c r="C57" s="12">
        <v>12</v>
      </c>
      <c r="D57" s="8">
        <v>2.04</v>
      </c>
      <c r="E57" s="12">
        <v>2</v>
      </c>
      <c r="F57" s="8">
        <v>0.74</v>
      </c>
      <c r="G57" s="12">
        <v>10</v>
      </c>
      <c r="H57" s="8">
        <v>3.15</v>
      </c>
      <c r="I57" s="12">
        <v>0</v>
      </c>
    </row>
    <row r="58" spans="2:9" ht="15" customHeight="1" x14ac:dyDescent="0.2">
      <c r="B58" t="s">
        <v>140</v>
      </c>
      <c r="C58" s="12">
        <v>11</v>
      </c>
      <c r="D58" s="8">
        <v>1.87</v>
      </c>
      <c r="E58" s="12">
        <v>9</v>
      </c>
      <c r="F58" s="8">
        <v>3.35</v>
      </c>
      <c r="G58" s="12">
        <v>2</v>
      </c>
      <c r="H58" s="8">
        <v>0.63</v>
      </c>
      <c r="I58" s="12">
        <v>0</v>
      </c>
    </row>
    <row r="59" spans="2:9" ht="15" customHeight="1" x14ac:dyDescent="0.2">
      <c r="B59" t="s">
        <v>113</v>
      </c>
      <c r="C59" s="12">
        <v>11</v>
      </c>
      <c r="D59" s="8">
        <v>1.87</v>
      </c>
      <c r="E59" s="12">
        <v>11</v>
      </c>
      <c r="F59" s="8">
        <v>4.09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105</v>
      </c>
      <c r="C60" s="12">
        <v>10</v>
      </c>
      <c r="D60" s="8">
        <v>1.7</v>
      </c>
      <c r="E60" s="12">
        <v>2</v>
      </c>
      <c r="F60" s="8">
        <v>0.74</v>
      </c>
      <c r="G60" s="12">
        <v>8</v>
      </c>
      <c r="H60" s="8">
        <v>2.52</v>
      </c>
      <c r="I60" s="12">
        <v>0</v>
      </c>
    </row>
    <row r="61" spans="2:9" ht="15" customHeight="1" x14ac:dyDescent="0.2">
      <c r="B61" t="s">
        <v>108</v>
      </c>
      <c r="C61" s="12">
        <v>10</v>
      </c>
      <c r="D61" s="8">
        <v>1.7</v>
      </c>
      <c r="E61" s="12">
        <v>7</v>
      </c>
      <c r="F61" s="8">
        <v>2.6</v>
      </c>
      <c r="G61" s="12">
        <v>3</v>
      </c>
      <c r="H61" s="8">
        <v>0.95</v>
      </c>
      <c r="I61" s="12">
        <v>0</v>
      </c>
    </row>
    <row r="62" spans="2:9" ht="15" customHeight="1" x14ac:dyDescent="0.2">
      <c r="B62" t="s">
        <v>118</v>
      </c>
      <c r="C62" s="12">
        <v>10</v>
      </c>
      <c r="D62" s="8">
        <v>1.7</v>
      </c>
      <c r="E62" s="12">
        <v>5</v>
      </c>
      <c r="F62" s="8">
        <v>1.86</v>
      </c>
      <c r="G62" s="12">
        <v>5</v>
      </c>
      <c r="H62" s="8">
        <v>1.58</v>
      </c>
      <c r="I62" s="12">
        <v>0</v>
      </c>
    </row>
    <row r="63" spans="2:9" ht="15" customHeight="1" x14ac:dyDescent="0.2">
      <c r="B63" t="s">
        <v>114</v>
      </c>
      <c r="C63" s="12">
        <v>10</v>
      </c>
      <c r="D63" s="8">
        <v>1.7</v>
      </c>
      <c r="E63" s="12">
        <v>5</v>
      </c>
      <c r="F63" s="8">
        <v>1.86</v>
      </c>
      <c r="G63" s="12">
        <v>5</v>
      </c>
      <c r="H63" s="8">
        <v>1.58</v>
      </c>
      <c r="I63" s="12">
        <v>0</v>
      </c>
    </row>
    <row r="64" spans="2:9" ht="15" customHeight="1" x14ac:dyDescent="0.2">
      <c r="B64" t="s">
        <v>141</v>
      </c>
      <c r="C64" s="12">
        <v>9</v>
      </c>
      <c r="D64" s="8">
        <v>1.53</v>
      </c>
      <c r="E64" s="12">
        <v>3</v>
      </c>
      <c r="F64" s="8">
        <v>1.1200000000000001</v>
      </c>
      <c r="G64" s="12">
        <v>6</v>
      </c>
      <c r="H64" s="8">
        <v>1.89</v>
      </c>
      <c r="I64" s="12">
        <v>0</v>
      </c>
    </row>
    <row r="65" spans="2:9" ht="15" customHeight="1" x14ac:dyDescent="0.2">
      <c r="B65" t="s">
        <v>103</v>
      </c>
      <c r="C65" s="12">
        <v>9</v>
      </c>
      <c r="D65" s="8">
        <v>1.53</v>
      </c>
      <c r="E65" s="12">
        <v>1</v>
      </c>
      <c r="F65" s="8">
        <v>0.37</v>
      </c>
      <c r="G65" s="12">
        <v>8</v>
      </c>
      <c r="H65" s="8">
        <v>2.52</v>
      </c>
      <c r="I65" s="12">
        <v>0</v>
      </c>
    </row>
    <row r="66" spans="2:9" ht="15" customHeight="1" x14ac:dyDescent="0.2">
      <c r="B66" t="s">
        <v>109</v>
      </c>
      <c r="C66" s="12">
        <v>9</v>
      </c>
      <c r="D66" s="8">
        <v>1.53</v>
      </c>
      <c r="E66" s="12">
        <v>9</v>
      </c>
      <c r="F66" s="8">
        <v>3.35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123</v>
      </c>
      <c r="C67" s="12">
        <v>8</v>
      </c>
      <c r="D67" s="8">
        <v>1.36</v>
      </c>
      <c r="E67" s="12">
        <v>4</v>
      </c>
      <c r="F67" s="8">
        <v>1.49</v>
      </c>
      <c r="G67" s="12">
        <v>4</v>
      </c>
      <c r="H67" s="8">
        <v>1.26</v>
      </c>
      <c r="I67" s="12">
        <v>0</v>
      </c>
    </row>
    <row r="68" spans="2:9" ht="15" customHeight="1" x14ac:dyDescent="0.2">
      <c r="B68" t="s">
        <v>99</v>
      </c>
      <c r="C68" s="12">
        <v>8</v>
      </c>
      <c r="D68" s="8">
        <v>1.36</v>
      </c>
      <c r="E68" s="12">
        <v>3</v>
      </c>
      <c r="F68" s="8">
        <v>1.1200000000000001</v>
      </c>
      <c r="G68" s="12">
        <v>5</v>
      </c>
      <c r="H68" s="8">
        <v>1.58</v>
      </c>
      <c r="I68" s="12">
        <v>0</v>
      </c>
    </row>
    <row r="69" spans="2:9" ht="15" customHeight="1" x14ac:dyDescent="0.2">
      <c r="B69" t="s">
        <v>124</v>
      </c>
      <c r="C69" s="12">
        <v>8</v>
      </c>
      <c r="D69" s="8">
        <v>1.36</v>
      </c>
      <c r="E69" s="12">
        <v>1</v>
      </c>
      <c r="F69" s="8">
        <v>0.37</v>
      </c>
      <c r="G69" s="12">
        <v>7</v>
      </c>
      <c r="H69" s="8">
        <v>2.21</v>
      </c>
      <c r="I69" s="12">
        <v>0</v>
      </c>
    </row>
    <row r="70" spans="2:9" ht="15" customHeight="1" x14ac:dyDescent="0.2">
      <c r="B70" t="s">
        <v>129</v>
      </c>
      <c r="C70" s="12">
        <v>8</v>
      </c>
      <c r="D70" s="8">
        <v>1.36</v>
      </c>
      <c r="E70" s="12">
        <v>5</v>
      </c>
      <c r="F70" s="8">
        <v>1.86</v>
      </c>
      <c r="G70" s="12">
        <v>3</v>
      </c>
      <c r="H70" s="8">
        <v>0.95</v>
      </c>
      <c r="I70" s="12">
        <v>0</v>
      </c>
    </row>
    <row r="72" spans="2:9" ht="15" customHeight="1" x14ac:dyDescent="0.2">
      <c r="B72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6824-5A5B-41E3-A7C1-462B743396DB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185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92</v>
      </c>
      <c r="D6" s="8">
        <v>13.11</v>
      </c>
      <c r="E6" s="12">
        <v>43</v>
      </c>
      <c r="F6" s="8">
        <v>8.9</v>
      </c>
      <c r="G6" s="12">
        <v>49</v>
      </c>
      <c r="H6" s="8">
        <v>23.33</v>
      </c>
      <c r="I6" s="12">
        <v>0</v>
      </c>
    </row>
    <row r="7" spans="2:9" ht="15" customHeight="1" x14ac:dyDescent="0.2">
      <c r="B7" t="s">
        <v>28</v>
      </c>
      <c r="C7" s="12">
        <v>223</v>
      </c>
      <c r="D7" s="8">
        <v>31.77</v>
      </c>
      <c r="E7" s="12">
        <v>172</v>
      </c>
      <c r="F7" s="8">
        <v>35.61</v>
      </c>
      <c r="G7" s="12">
        <v>51</v>
      </c>
      <c r="H7" s="8">
        <v>24.29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0.28000000000000003</v>
      </c>
      <c r="E8" s="12">
        <v>2</v>
      </c>
      <c r="F8" s="8">
        <v>0.41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0.95</v>
      </c>
      <c r="I9" s="12">
        <v>0</v>
      </c>
    </row>
    <row r="10" spans="2:9" ht="15" customHeight="1" x14ac:dyDescent="0.2">
      <c r="B10" t="s">
        <v>31</v>
      </c>
      <c r="C10" s="12">
        <v>4</v>
      </c>
      <c r="D10" s="8">
        <v>0.56999999999999995</v>
      </c>
      <c r="E10" s="12">
        <v>1</v>
      </c>
      <c r="F10" s="8">
        <v>0.21</v>
      </c>
      <c r="G10" s="12">
        <v>2</v>
      </c>
      <c r="H10" s="8">
        <v>0.95</v>
      </c>
      <c r="I10" s="12">
        <v>1</v>
      </c>
    </row>
    <row r="11" spans="2:9" ht="15" customHeight="1" x14ac:dyDescent="0.2">
      <c r="B11" t="s">
        <v>32</v>
      </c>
      <c r="C11" s="12">
        <v>161</v>
      </c>
      <c r="D11" s="8">
        <v>22.93</v>
      </c>
      <c r="E11" s="12">
        <v>104</v>
      </c>
      <c r="F11" s="8">
        <v>21.53</v>
      </c>
      <c r="G11" s="12">
        <v>57</v>
      </c>
      <c r="H11" s="8">
        <v>27.14</v>
      </c>
      <c r="I11" s="12">
        <v>0</v>
      </c>
    </row>
    <row r="12" spans="2:9" ht="15" customHeight="1" x14ac:dyDescent="0.2">
      <c r="B12" t="s">
        <v>33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0.48</v>
      </c>
      <c r="I12" s="12">
        <v>0</v>
      </c>
    </row>
    <row r="13" spans="2:9" ht="15" customHeight="1" x14ac:dyDescent="0.2">
      <c r="B13" t="s">
        <v>34</v>
      </c>
      <c r="C13" s="12">
        <v>17</v>
      </c>
      <c r="D13" s="8">
        <v>2.42</v>
      </c>
      <c r="E13" s="12">
        <v>10</v>
      </c>
      <c r="F13" s="8">
        <v>2.0699999999999998</v>
      </c>
      <c r="G13" s="12">
        <v>7</v>
      </c>
      <c r="H13" s="8">
        <v>3.33</v>
      </c>
      <c r="I13" s="12">
        <v>0</v>
      </c>
    </row>
    <row r="14" spans="2:9" ht="15" customHeight="1" x14ac:dyDescent="0.2">
      <c r="B14" t="s">
        <v>35</v>
      </c>
      <c r="C14" s="12">
        <v>18</v>
      </c>
      <c r="D14" s="8">
        <v>2.56</v>
      </c>
      <c r="E14" s="12">
        <v>11</v>
      </c>
      <c r="F14" s="8">
        <v>2.2799999999999998</v>
      </c>
      <c r="G14" s="12">
        <v>7</v>
      </c>
      <c r="H14" s="8">
        <v>3.33</v>
      </c>
      <c r="I14" s="12">
        <v>0</v>
      </c>
    </row>
    <row r="15" spans="2:9" ht="15" customHeight="1" x14ac:dyDescent="0.2">
      <c r="B15" t="s">
        <v>36</v>
      </c>
      <c r="C15" s="12">
        <v>57</v>
      </c>
      <c r="D15" s="8">
        <v>8.1199999999999992</v>
      </c>
      <c r="E15" s="12">
        <v>51</v>
      </c>
      <c r="F15" s="8">
        <v>10.56</v>
      </c>
      <c r="G15" s="12">
        <v>4</v>
      </c>
      <c r="H15" s="8">
        <v>1.9</v>
      </c>
      <c r="I15" s="12">
        <v>0</v>
      </c>
    </row>
    <row r="16" spans="2:9" ht="15" customHeight="1" x14ac:dyDescent="0.2">
      <c r="B16" t="s">
        <v>37</v>
      </c>
      <c r="C16" s="12">
        <v>63</v>
      </c>
      <c r="D16" s="8">
        <v>8.9700000000000006</v>
      </c>
      <c r="E16" s="12">
        <v>53</v>
      </c>
      <c r="F16" s="8">
        <v>10.97</v>
      </c>
      <c r="G16" s="12">
        <v>9</v>
      </c>
      <c r="H16" s="8">
        <v>4.29</v>
      </c>
      <c r="I16" s="12">
        <v>0</v>
      </c>
    </row>
    <row r="17" spans="2:9" ht="15" customHeight="1" x14ac:dyDescent="0.2">
      <c r="B17" t="s">
        <v>38</v>
      </c>
      <c r="C17" s="12">
        <v>17</v>
      </c>
      <c r="D17" s="8">
        <v>2.42</v>
      </c>
      <c r="E17" s="12">
        <v>7</v>
      </c>
      <c r="F17" s="8">
        <v>1.45</v>
      </c>
      <c r="G17" s="12">
        <v>9</v>
      </c>
      <c r="H17" s="8">
        <v>4.29</v>
      </c>
      <c r="I17" s="12">
        <v>0</v>
      </c>
    </row>
    <row r="18" spans="2:9" ht="15" customHeight="1" x14ac:dyDescent="0.2">
      <c r="B18" t="s">
        <v>39</v>
      </c>
      <c r="C18" s="12">
        <v>19</v>
      </c>
      <c r="D18" s="8">
        <v>2.71</v>
      </c>
      <c r="E18" s="12">
        <v>13</v>
      </c>
      <c r="F18" s="8">
        <v>2.69</v>
      </c>
      <c r="G18" s="12">
        <v>6</v>
      </c>
      <c r="H18" s="8">
        <v>2.86</v>
      </c>
      <c r="I18" s="12">
        <v>0</v>
      </c>
    </row>
    <row r="19" spans="2:9" ht="15" customHeight="1" x14ac:dyDescent="0.2">
      <c r="B19" t="s">
        <v>40</v>
      </c>
      <c r="C19" s="12">
        <v>26</v>
      </c>
      <c r="D19" s="8">
        <v>3.7</v>
      </c>
      <c r="E19" s="12">
        <v>16</v>
      </c>
      <c r="F19" s="8">
        <v>3.31</v>
      </c>
      <c r="G19" s="12">
        <v>6</v>
      </c>
      <c r="H19" s="8">
        <v>2.86</v>
      </c>
      <c r="I19" s="12">
        <v>0</v>
      </c>
    </row>
    <row r="20" spans="2:9" ht="15" customHeight="1" x14ac:dyDescent="0.2">
      <c r="B20" s="9" t="s">
        <v>166</v>
      </c>
      <c r="C20" s="12">
        <f>SUM(LTBL_09342[総数／事業所数])</f>
        <v>702</v>
      </c>
      <c r="E20" s="12">
        <f>SUBTOTAL(109,LTBL_09342[個人／事業所数])</f>
        <v>483</v>
      </c>
      <c r="G20" s="12">
        <f>SUBTOTAL(109,LTBL_09342[法人／事業所数])</f>
        <v>210</v>
      </c>
      <c r="I20" s="12">
        <f>SUBTOTAL(109,LTBL_09342[法人以外の団体／事業所数])</f>
        <v>1</v>
      </c>
    </row>
    <row r="21" spans="2:9" ht="15" customHeight="1" x14ac:dyDescent="0.2">
      <c r="E21" s="11">
        <f>LTBL_09342[[#Totals],[個人／事業所数]]/LTBL_09342[[#Totals],[総数／事業所数]]</f>
        <v>0.68803418803418803</v>
      </c>
      <c r="G21" s="11">
        <f>LTBL_09342[[#Totals],[法人／事業所数]]/LTBL_09342[[#Totals],[総数／事業所数]]</f>
        <v>0.29914529914529914</v>
      </c>
      <c r="I21" s="11">
        <f>LTBL_09342[[#Totals],[法人以外の団体／事業所数]]/LTBL_09342[[#Totals],[総数／事業所数]]</f>
        <v>1.4245014245014246E-3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83</v>
      </c>
      <c r="C24" s="12">
        <v>167</v>
      </c>
      <c r="D24" s="8">
        <v>23.79</v>
      </c>
      <c r="E24" s="12">
        <v>152</v>
      </c>
      <c r="F24" s="8">
        <v>31.47</v>
      </c>
      <c r="G24" s="12">
        <v>15</v>
      </c>
      <c r="H24" s="8">
        <v>7.14</v>
      </c>
      <c r="I24" s="12">
        <v>0</v>
      </c>
    </row>
    <row r="25" spans="2:9" ht="15" customHeight="1" x14ac:dyDescent="0.2">
      <c r="B25" t="s">
        <v>58</v>
      </c>
      <c r="C25" s="12">
        <v>73</v>
      </c>
      <c r="D25" s="8">
        <v>10.4</v>
      </c>
      <c r="E25" s="12">
        <v>50</v>
      </c>
      <c r="F25" s="8">
        <v>10.35</v>
      </c>
      <c r="G25" s="12">
        <v>23</v>
      </c>
      <c r="H25" s="8">
        <v>10.95</v>
      </c>
      <c r="I25" s="12">
        <v>0</v>
      </c>
    </row>
    <row r="26" spans="2:9" ht="15" customHeight="1" x14ac:dyDescent="0.2">
      <c r="B26" t="s">
        <v>64</v>
      </c>
      <c r="C26" s="12">
        <v>54</v>
      </c>
      <c r="D26" s="8">
        <v>7.69</v>
      </c>
      <c r="E26" s="12">
        <v>49</v>
      </c>
      <c r="F26" s="8">
        <v>10.14</v>
      </c>
      <c r="G26" s="12">
        <v>5</v>
      </c>
      <c r="H26" s="8">
        <v>2.38</v>
      </c>
      <c r="I26" s="12">
        <v>0</v>
      </c>
    </row>
    <row r="27" spans="2:9" ht="15" customHeight="1" x14ac:dyDescent="0.2">
      <c r="B27" t="s">
        <v>63</v>
      </c>
      <c r="C27" s="12">
        <v>50</v>
      </c>
      <c r="D27" s="8">
        <v>7.12</v>
      </c>
      <c r="E27" s="12">
        <v>48</v>
      </c>
      <c r="F27" s="8">
        <v>9.94</v>
      </c>
      <c r="G27" s="12">
        <v>2</v>
      </c>
      <c r="H27" s="8">
        <v>0.95</v>
      </c>
      <c r="I27" s="12">
        <v>0</v>
      </c>
    </row>
    <row r="28" spans="2:9" ht="15" customHeight="1" x14ac:dyDescent="0.2">
      <c r="B28" t="s">
        <v>49</v>
      </c>
      <c r="C28" s="12">
        <v>46</v>
      </c>
      <c r="D28" s="8">
        <v>6.55</v>
      </c>
      <c r="E28" s="12">
        <v>22</v>
      </c>
      <c r="F28" s="8">
        <v>4.55</v>
      </c>
      <c r="G28" s="12">
        <v>24</v>
      </c>
      <c r="H28" s="8">
        <v>11.43</v>
      </c>
      <c r="I28" s="12">
        <v>0</v>
      </c>
    </row>
    <row r="29" spans="2:9" ht="15" customHeight="1" x14ac:dyDescent="0.2">
      <c r="B29" t="s">
        <v>56</v>
      </c>
      <c r="C29" s="12">
        <v>33</v>
      </c>
      <c r="D29" s="8">
        <v>4.7</v>
      </c>
      <c r="E29" s="12">
        <v>26</v>
      </c>
      <c r="F29" s="8">
        <v>5.38</v>
      </c>
      <c r="G29" s="12">
        <v>7</v>
      </c>
      <c r="H29" s="8">
        <v>3.33</v>
      </c>
      <c r="I29" s="12">
        <v>0</v>
      </c>
    </row>
    <row r="30" spans="2:9" ht="15" customHeight="1" x14ac:dyDescent="0.2">
      <c r="B30" t="s">
        <v>50</v>
      </c>
      <c r="C30" s="12">
        <v>32</v>
      </c>
      <c r="D30" s="8">
        <v>4.5599999999999996</v>
      </c>
      <c r="E30" s="12">
        <v>15</v>
      </c>
      <c r="F30" s="8">
        <v>3.11</v>
      </c>
      <c r="G30" s="12">
        <v>17</v>
      </c>
      <c r="H30" s="8">
        <v>8.1</v>
      </c>
      <c r="I30" s="12">
        <v>0</v>
      </c>
    </row>
    <row r="31" spans="2:9" ht="15" customHeight="1" x14ac:dyDescent="0.2">
      <c r="B31" t="s">
        <v>65</v>
      </c>
      <c r="C31" s="12">
        <v>17</v>
      </c>
      <c r="D31" s="8">
        <v>2.42</v>
      </c>
      <c r="E31" s="12">
        <v>7</v>
      </c>
      <c r="F31" s="8">
        <v>1.45</v>
      </c>
      <c r="G31" s="12">
        <v>9</v>
      </c>
      <c r="H31" s="8">
        <v>4.29</v>
      </c>
      <c r="I31" s="12">
        <v>0</v>
      </c>
    </row>
    <row r="32" spans="2:9" ht="15" customHeight="1" x14ac:dyDescent="0.2">
      <c r="B32" t="s">
        <v>57</v>
      </c>
      <c r="C32" s="12">
        <v>16</v>
      </c>
      <c r="D32" s="8">
        <v>2.2799999999999998</v>
      </c>
      <c r="E32" s="12">
        <v>14</v>
      </c>
      <c r="F32" s="8">
        <v>2.9</v>
      </c>
      <c r="G32" s="12">
        <v>2</v>
      </c>
      <c r="H32" s="8">
        <v>0.95</v>
      </c>
      <c r="I32" s="12">
        <v>0</v>
      </c>
    </row>
    <row r="33" spans="2:9" ht="15" customHeight="1" x14ac:dyDescent="0.2">
      <c r="B33" t="s">
        <v>68</v>
      </c>
      <c r="C33" s="12">
        <v>16</v>
      </c>
      <c r="D33" s="8">
        <v>2.2799999999999998</v>
      </c>
      <c r="E33" s="12">
        <v>13</v>
      </c>
      <c r="F33" s="8">
        <v>2.69</v>
      </c>
      <c r="G33" s="12">
        <v>3</v>
      </c>
      <c r="H33" s="8">
        <v>1.43</v>
      </c>
      <c r="I33" s="12">
        <v>0</v>
      </c>
    </row>
    <row r="34" spans="2:9" ht="15" customHeight="1" x14ac:dyDescent="0.2">
      <c r="B34" t="s">
        <v>55</v>
      </c>
      <c r="C34" s="12">
        <v>15</v>
      </c>
      <c r="D34" s="8">
        <v>2.14</v>
      </c>
      <c r="E34" s="12">
        <v>8</v>
      </c>
      <c r="F34" s="8">
        <v>1.66</v>
      </c>
      <c r="G34" s="12">
        <v>7</v>
      </c>
      <c r="H34" s="8">
        <v>3.33</v>
      </c>
      <c r="I34" s="12">
        <v>0</v>
      </c>
    </row>
    <row r="35" spans="2:9" ht="15" customHeight="1" x14ac:dyDescent="0.2">
      <c r="B35" t="s">
        <v>51</v>
      </c>
      <c r="C35" s="12">
        <v>14</v>
      </c>
      <c r="D35" s="8">
        <v>1.99</v>
      </c>
      <c r="E35" s="12">
        <v>6</v>
      </c>
      <c r="F35" s="8">
        <v>1.24</v>
      </c>
      <c r="G35" s="12">
        <v>8</v>
      </c>
      <c r="H35" s="8">
        <v>3.81</v>
      </c>
      <c r="I35" s="12">
        <v>0</v>
      </c>
    </row>
    <row r="36" spans="2:9" ht="15" customHeight="1" x14ac:dyDescent="0.2">
      <c r="B36" t="s">
        <v>60</v>
      </c>
      <c r="C36" s="12">
        <v>14</v>
      </c>
      <c r="D36" s="8">
        <v>1.99</v>
      </c>
      <c r="E36" s="12">
        <v>10</v>
      </c>
      <c r="F36" s="8">
        <v>2.0699999999999998</v>
      </c>
      <c r="G36" s="12">
        <v>4</v>
      </c>
      <c r="H36" s="8">
        <v>1.9</v>
      </c>
      <c r="I36" s="12">
        <v>0</v>
      </c>
    </row>
    <row r="37" spans="2:9" ht="15" customHeight="1" x14ac:dyDescent="0.2">
      <c r="B37" t="s">
        <v>66</v>
      </c>
      <c r="C37" s="12">
        <v>14</v>
      </c>
      <c r="D37" s="8">
        <v>1.99</v>
      </c>
      <c r="E37" s="12">
        <v>13</v>
      </c>
      <c r="F37" s="8">
        <v>2.69</v>
      </c>
      <c r="G37" s="12">
        <v>1</v>
      </c>
      <c r="H37" s="8">
        <v>0.48</v>
      </c>
      <c r="I37" s="12">
        <v>0</v>
      </c>
    </row>
    <row r="38" spans="2:9" ht="15" customHeight="1" x14ac:dyDescent="0.2">
      <c r="B38" t="s">
        <v>61</v>
      </c>
      <c r="C38" s="12">
        <v>11</v>
      </c>
      <c r="D38" s="8">
        <v>1.57</v>
      </c>
      <c r="E38" s="12">
        <v>8</v>
      </c>
      <c r="F38" s="8">
        <v>1.66</v>
      </c>
      <c r="G38" s="12">
        <v>3</v>
      </c>
      <c r="H38" s="8">
        <v>1.43</v>
      </c>
      <c r="I38" s="12">
        <v>0</v>
      </c>
    </row>
    <row r="39" spans="2:9" ht="15" customHeight="1" x14ac:dyDescent="0.2">
      <c r="B39" t="s">
        <v>73</v>
      </c>
      <c r="C39" s="12">
        <v>9</v>
      </c>
      <c r="D39" s="8">
        <v>1.28</v>
      </c>
      <c r="E39" s="12">
        <v>0</v>
      </c>
      <c r="F39" s="8">
        <v>0</v>
      </c>
      <c r="G39" s="12">
        <v>9</v>
      </c>
      <c r="H39" s="8">
        <v>4.29</v>
      </c>
      <c r="I39" s="12">
        <v>0</v>
      </c>
    </row>
    <row r="40" spans="2:9" ht="15" customHeight="1" x14ac:dyDescent="0.2">
      <c r="B40" t="s">
        <v>52</v>
      </c>
      <c r="C40" s="12">
        <v>7</v>
      </c>
      <c r="D40" s="8">
        <v>1</v>
      </c>
      <c r="E40" s="12">
        <v>5</v>
      </c>
      <c r="F40" s="8">
        <v>1.04</v>
      </c>
      <c r="G40" s="12">
        <v>2</v>
      </c>
      <c r="H40" s="8">
        <v>0.95</v>
      </c>
      <c r="I40" s="12">
        <v>0</v>
      </c>
    </row>
    <row r="41" spans="2:9" ht="15" customHeight="1" x14ac:dyDescent="0.2">
      <c r="B41" t="s">
        <v>84</v>
      </c>
      <c r="C41" s="12">
        <v>7</v>
      </c>
      <c r="D41" s="8">
        <v>1</v>
      </c>
      <c r="E41" s="12">
        <v>2</v>
      </c>
      <c r="F41" s="8">
        <v>0.41</v>
      </c>
      <c r="G41" s="12">
        <v>5</v>
      </c>
      <c r="H41" s="8">
        <v>2.38</v>
      </c>
      <c r="I41" s="12">
        <v>0</v>
      </c>
    </row>
    <row r="42" spans="2:9" ht="15" customHeight="1" x14ac:dyDescent="0.2">
      <c r="B42" t="s">
        <v>69</v>
      </c>
      <c r="C42" s="12">
        <v>7</v>
      </c>
      <c r="D42" s="8">
        <v>1</v>
      </c>
      <c r="E42" s="12">
        <v>2</v>
      </c>
      <c r="F42" s="8">
        <v>0.41</v>
      </c>
      <c r="G42" s="12">
        <v>5</v>
      </c>
      <c r="H42" s="8">
        <v>2.38</v>
      </c>
      <c r="I42" s="12">
        <v>0</v>
      </c>
    </row>
    <row r="43" spans="2:9" ht="15" customHeight="1" x14ac:dyDescent="0.2">
      <c r="B43" t="s">
        <v>62</v>
      </c>
      <c r="C43" s="12">
        <v>7</v>
      </c>
      <c r="D43" s="8">
        <v>1</v>
      </c>
      <c r="E43" s="12">
        <v>3</v>
      </c>
      <c r="F43" s="8">
        <v>0.62</v>
      </c>
      <c r="G43" s="12">
        <v>4</v>
      </c>
      <c r="H43" s="8">
        <v>1.9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142</v>
      </c>
      <c r="C47" s="12">
        <v>165</v>
      </c>
      <c r="D47" s="8">
        <v>23.5</v>
      </c>
      <c r="E47" s="12">
        <v>152</v>
      </c>
      <c r="F47" s="8">
        <v>31.47</v>
      </c>
      <c r="G47" s="12">
        <v>13</v>
      </c>
      <c r="H47" s="8">
        <v>6.19</v>
      </c>
      <c r="I47" s="12">
        <v>0</v>
      </c>
    </row>
    <row r="48" spans="2:9" ht="15" customHeight="1" x14ac:dyDescent="0.2">
      <c r="B48" t="s">
        <v>143</v>
      </c>
      <c r="C48" s="12">
        <v>36</v>
      </c>
      <c r="D48" s="8">
        <v>5.13</v>
      </c>
      <c r="E48" s="12">
        <v>29</v>
      </c>
      <c r="F48" s="8">
        <v>6</v>
      </c>
      <c r="G48" s="12">
        <v>7</v>
      </c>
      <c r="H48" s="8">
        <v>3.33</v>
      </c>
      <c r="I48" s="12">
        <v>0</v>
      </c>
    </row>
    <row r="49" spans="2:9" ht="15" customHeight="1" x14ac:dyDescent="0.2">
      <c r="B49" t="s">
        <v>111</v>
      </c>
      <c r="C49" s="12">
        <v>29</v>
      </c>
      <c r="D49" s="8">
        <v>4.13</v>
      </c>
      <c r="E49" s="12">
        <v>26</v>
      </c>
      <c r="F49" s="8">
        <v>5.38</v>
      </c>
      <c r="G49" s="12">
        <v>3</v>
      </c>
      <c r="H49" s="8">
        <v>1.43</v>
      </c>
      <c r="I49" s="12">
        <v>0</v>
      </c>
    </row>
    <row r="50" spans="2:9" ht="15" customHeight="1" x14ac:dyDescent="0.2">
      <c r="B50" t="s">
        <v>97</v>
      </c>
      <c r="C50" s="12">
        <v>21</v>
      </c>
      <c r="D50" s="8">
        <v>2.99</v>
      </c>
      <c r="E50" s="12">
        <v>16</v>
      </c>
      <c r="F50" s="8">
        <v>3.31</v>
      </c>
      <c r="G50" s="12">
        <v>5</v>
      </c>
      <c r="H50" s="8">
        <v>2.38</v>
      </c>
      <c r="I50" s="12">
        <v>0</v>
      </c>
    </row>
    <row r="51" spans="2:9" ht="15" customHeight="1" x14ac:dyDescent="0.2">
      <c r="B51" t="s">
        <v>110</v>
      </c>
      <c r="C51" s="12">
        <v>20</v>
      </c>
      <c r="D51" s="8">
        <v>2.85</v>
      </c>
      <c r="E51" s="12">
        <v>20</v>
      </c>
      <c r="F51" s="8">
        <v>4.1399999999999997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108</v>
      </c>
      <c r="C52" s="12">
        <v>16</v>
      </c>
      <c r="D52" s="8">
        <v>2.2799999999999998</v>
      </c>
      <c r="E52" s="12">
        <v>16</v>
      </c>
      <c r="F52" s="8">
        <v>3.31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114</v>
      </c>
      <c r="C53" s="12">
        <v>16</v>
      </c>
      <c r="D53" s="8">
        <v>2.2799999999999998</v>
      </c>
      <c r="E53" s="12">
        <v>13</v>
      </c>
      <c r="F53" s="8">
        <v>2.69</v>
      </c>
      <c r="G53" s="12">
        <v>3</v>
      </c>
      <c r="H53" s="8">
        <v>1.43</v>
      </c>
      <c r="I53" s="12">
        <v>0</v>
      </c>
    </row>
    <row r="54" spans="2:9" ht="15" customHeight="1" x14ac:dyDescent="0.2">
      <c r="B54" t="s">
        <v>104</v>
      </c>
      <c r="C54" s="12">
        <v>14</v>
      </c>
      <c r="D54" s="8">
        <v>1.99</v>
      </c>
      <c r="E54" s="12">
        <v>6</v>
      </c>
      <c r="F54" s="8">
        <v>1.24</v>
      </c>
      <c r="G54" s="12">
        <v>8</v>
      </c>
      <c r="H54" s="8">
        <v>3.81</v>
      </c>
      <c r="I54" s="12">
        <v>0</v>
      </c>
    </row>
    <row r="55" spans="2:9" ht="15" customHeight="1" x14ac:dyDescent="0.2">
      <c r="B55" t="s">
        <v>102</v>
      </c>
      <c r="C55" s="12">
        <v>13</v>
      </c>
      <c r="D55" s="8">
        <v>1.85</v>
      </c>
      <c r="E55" s="12">
        <v>12</v>
      </c>
      <c r="F55" s="8">
        <v>2.48</v>
      </c>
      <c r="G55" s="12">
        <v>1</v>
      </c>
      <c r="H55" s="8">
        <v>0.48</v>
      </c>
      <c r="I55" s="12">
        <v>0</v>
      </c>
    </row>
    <row r="56" spans="2:9" ht="15" customHeight="1" x14ac:dyDescent="0.2">
      <c r="B56" t="s">
        <v>95</v>
      </c>
      <c r="C56" s="12">
        <v>11</v>
      </c>
      <c r="D56" s="8">
        <v>1.57</v>
      </c>
      <c r="E56" s="12">
        <v>1</v>
      </c>
      <c r="F56" s="8">
        <v>0.21</v>
      </c>
      <c r="G56" s="12">
        <v>10</v>
      </c>
      <c r="H56" s="8">
        <v>4.76</v>
      </c>
      <c r="I56" s="12">
        <v>0</v>
      </c>
    </row>
    <row r="57" spans="2:9" ht="15" customHeight="1" x14ac:dyDescent="0.2">
      <c r="B57" t="s">
        <v>106</v>
      </c>
      <c r="C57" s="12">
        <v>11</v>
      </c>
      <c r="D57" s="8">
        <v>1.57</v>
      </c>
      <c r="E57" s="12">
        <v>10</v>
      </c>
      <c r="F57" s="8">
        <v>2.0699999999999998</v>
      </c>
      <c r="G57" s="12">
        <v>1</v>
      </c>
      <c r="H57" s="8">
        <v>0.48</v>
      </c>
      <c r="I57" s="12">
        <v>0</v>
      </c>
    </row>
    <row r="58" spans="2:9" ht="15" customHeight="1" x14ac:dyDescent="0.2">
      <c r="B58" t="s">
        <v>112</v>
      </c>
      <c r="C58" s="12">
        <v>11</v>
      </c>
      <c r="D58" s="8">
        <v>1.57</v>
      </c>
      <c r="E58" s="12">
        <v>4</v>
      </c>
      <c r="F58" s="8">
        <v>0.83</v>
      </c>
      <c r="G58" s="12">
        <v>7</v>
      </c>
      <c r="H58" s="8">
        <v>3.33</v>
      </c>
      <c r="I58" s="12">
        <v>0</v>
      </c>
    </row>
    <row r="59" spans="2:9" ht="15" customHeight="1" x14ac:dyDescent="0.2">
      <c r="B59" t="s">
        <v>96</v>
      </c>
      <c r="C59" s="12">
        <v>10</v>
      </c>
      <c r="D59" s="8">
        <v>1.42</v>
      </c>
      <c r="E59" s="12">
        <v>4</v>
      </c>
      <c r="F59" s="8">
        <v>0.83</v>
      </c>
      <c r="G59" s="12">
        <v>6</v>
      </c>
      <c r="H59" s="8">
        <v>2.86</v>
      </c>
      <c r="I59" s="12">
        <v>0</v>
      </c>
    </row>
    <row r="60" spans="2:9" ht="15" customHeight="1" x14ac:dyDescent="0.2">
      <c r="B60" t="s">
        <v>129</v>
      </c>
      <c r="C60" s="12">
        <v>10</v>
      </c>
      <c r="D60" s="8">
        <v>1.42</v>
      </c>
      <c r="E60" s="12">
        <v>8</v>
      </c>
      <c r="F60" s="8">
        <v>1.66</v>
      </c>
      <c r="G60" s="12">
        <v>2</v>
      </c>
      <c r="H60" s="8">
        <v>0.95</v>
      </c>
      <c r="I60" s="12">
        <v>0</v>
      </c>
    </row>
    <row r="61" spans="2:9" ht="15" customHeight="1" x14ac:dyDescent="0.2">
      <c r="B61" t="s">
        <v>139</v>
      </c>
      <c r="C61" s="12">
        <v>9</v>
      </c>
      <c r="D61" s="8">
        <v>1.28</v>
      </c>
      <c r="E61" s="12">
        <v>7</v>
      </c>
      <c r="F61" s="8">
        <v>1.45</v>
      </c>
      <c r="G61" s="12">
        <v>2</v>
      </c>
      <c r="H61" s="8">
        <v>0.95</v>
      </c>
      <c r="I61" s="12">
        <v>0</v>
      </c>
    </row>
    <row r="62" spans="2:9" ht="15" customHeight="1" x14ac:dyDescent="0.2">
      <c r="B62" t="s">
        <v>136</v>
      </c>
      <c r="C62" s="12">
        <v>9</v>
      </c>
      <c r="D62" s="8">
        <v>1.28</v>
      </c>
      <c r="E62" s="12">
        <v>7</v>
      </c>
      <c r="F62" s="8">
        <v>1.45</v>
      </c>
      <c r="G62" s="12">
        <v>2</v>
      </c>
      <c r="H62" s="8">
        <v>0.95</v>
      </c>
      <c r="I62" s="12">
        <v>0</v>
      </c>
    </row>
    <row r="63" spans="2:9" ht="15" customHeight="1" x14ac:dyDescent="0.2">
      <c r="B63" t="s">
        <v>100</v>
      </c>
      <c r="C63" s="12">
        <v>9</v>
      </c>
      <c r="D63" s="8">
        <v>1.28</v>
      </c>
      <c r="E63" s="12">
        <v>5</v>
      </c>
      <c r="F63" s="8">
        <v>1.04</v>
      </c>
      <c r="G63" s="12">
        <v>4</v>
      </c>
      <c r="H63" s="8">
        <v>1.9</v>
      </c>
      <c r="I63" s="12">
        <v>0</v>
      </c>
    </row>
    <row r="64" spans="2:9" ht="15" customHeight="1" x14ac:dyDescent="0.2">
      <c r="B64" t="s">
        <v>98</v>
      </c>
      <c r="C64" s="12">
        <v>8</v>
      </c>
      <c r="D64" s="8">
        <v>1.1399999999999999</v>
      </c>
      <c r="E64" s="12">
        <v>4</v>
      </c>
      <c r="F64" s="8">
        <v>0.83</v>
      </c>
      <c r="G64" s="12">
        <v>4</v>
      </c>
      <c r="H64" s="8">
        <v>1.9</v>
      </c>
      <c r="I64" s="12">
        <v>0</v>
      </c>
    </row>
    <row r="65" spans="2:9" ht="15" customHeight="1" x14ac:dyDescent="0.2">
      <c r="B65" t="s">
        <v>135</v>
      </c>
      <c r="C65" s="12">
        <v>8</v>
      </c>
      <c r="D65" s="8">
        <v>1.1399999999999999</v>
      </c>
      <c r="E65" s="12">
        <v>4</v>
      </c>
      <c r="F65" s="8">
        <v>0.83</v>
      </c>
      <c r="G65" s="12">
        <v>4</v>
      </c>
      <c r="H65" s="8">
        <v>1.9</v>
      </c>
      <c r="I65" s="12">
        <v>0</v>
      </c>
    </row>
    <row r="66" spans="2:9" ht="15" customHeight="1" x14ac:dyDescent="0.2">
      <c r="B66" t="s">
        <v>144</v>
      </c>
      <c r="C66" s="12">
        <v>8</v>
      </c>
      <c r="D66" s="8">
        <v>1.1399999999999999</v>
      </c>
      <c r="E66" s="12">
        <v>6</v>
      </c>
      <c r="F66" s="8">
        <v>1.24</v>
      </c>
      <c r="G66" s="12">
        <v>2</v>
      </c>
      <c r="H66" s="8">
        <v>0.95</v>
      </c>
      <c r="I66" s="12">
        <v>0</v>
      </c>
    </row>
    <row r="67" spans="2:9" ht="15" customHeight="1" x14ac:dyDescent="0.2">
      <c r="B67" t="s">
        <v>131</v>
      </c>
      <c r="C67" s="12">
        <v>8</v>
      </c>
      <c r="D67" s="8">
        <v>1.1399999999999999</v>
      </c>
      <c r="E67" s="12">
        <v>8</v>
      </c>
      <c r="F67" s="8">
        <v>1.66</v>
      </c>
      <c r="G67" s="12">
        <v>0</v>
      </c>
      <c r="H67" s="8">
        <v>0</v>
      </c>
      <c r="I67" s="12">
        <v>0</v>
      </c>
    </row>
    <row r="69" spans="2:9" ht="15" customHeight="1" x14ac:dyDescent="0.2">
      <c r="B69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F7CC-31E0-4C25-BD12-7313E2156061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186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51</v>
      </c>
      <c r="D6" s="8">
        <v>14.66</v>
      </c>
      <c r="E6" s="12">
        <v>19</v>
      </c>
      <c r="F6" s="8">
        <v>9</v>
      </c>
      <c r="G6" s="12">
        <v>32</v>
      </c>
      <c r="H6" s="8">
        <v>23.53</v>
      </c>
      <c r="I6" s="12">
        <v>0</v>
      </c>
    </row>
    <row r="7" spans="2:9" ht="15" customHeight="1" x14ac:dyDescent="0.2">
      <c r="B7" t="s">
        <v>28</v>
      </c>
      <c r="C7" s="12">
        <v>57</v>
      </c>
      <c r="D7" s="8">
        <v>16.38</v>
      </c>
      <c r="E7" s="12">
        <v>33</v>
      </c>
      <c r="F7" s="8">
        <v>15.64</v>
      </c>
      <c r="G7" s="12">
        <v>24</v>
      </c>
      <c r="H7" s="8">
        <v>17.649999999999999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1.1499999999999999</v>
      </c>
      <c r="E8" s="12">
        <v>0</v>
      </c>
      <c r="F8" s="8">
        <v>0</v>
      </c>
      <c r="G8" s="12">
        <v>4</v>
      </c>
      <c r="H8" s="8">
        <v>2.94</v>
      </c>
      <c r="I8" s="12">
        <v>0</v>
      </c>
    </row>
    <row r="9" spans="2:9" ht="15" customHeight="1" x14ac:dyDescent="0.2">
      <c r="B9" t="s">
        <v>30</v>
      </c>
      <c r="C9" s="12">
        <v>3</v>
      </c>
      <c r="D9" s="8">
        <v>0.86</v>
      </c>
      <c r="E9" s="12">
        <v>0</v>
      </c>
      <c r="F9" s="8">
        <v>0</v>
      </c>
      <c r="G9" s="12">
        <v>3</v>
      </c>
      <c r="H9" s="8">
        <v>2.21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0.28999999999999998</v>
      </c>
      <c r="E10" s="12">
        <v>0</v>
      </c>
      <c r="F10" s="8">
        <v>0</v>
      </c>
      <c r="G10" s="12">
        <v>1</v>
      </c>
      <c r="H10" s="8">
        <v>0.74</v>
      </c>
      <c r="I10" s="12">
        <v>0</v>
      </c>
    </row>
    <row r="11" spans="2:9" ht="15" customHeight="1" x14ac:dyDescent="0.2">
      <c r="B11" t="s">
        <v>32</v>
      </c>
      <c r="C11" s="12">
        <v>106</v>
      </c>
      <c r="D11" s="8">
        <v>30.46</v>
      </c>
      <c r="E11" s="12">
        <v>69</v>
      </c>
      <c r="F11" s="8">
        <v>32.700000000000003</v>
      </c>
      <c r="G11" s="12">
        <v>37</v>
      </c>
      <c r="H11" s="8">
        <v>27.21</v>
      </c>
      <c r="I11" s="12">
        <v>0</v>
      </c>
    </row>
    <row r="12" spans="2:9" ht="15" customHeight="1" x14ac:dyDescent="0.2">
      <c r="B12" t="s">
        <v>33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0.74</v>
      </c>
      <c r="I12" s="12">
        <v>0</v>
      </c>
    </row>
    <row r="13" spans="2:9" ht="15" customHeight="1" x14ac:dyDescent="0.2">
      <c r="B13" t="s">
        <v>34</v>
      </c>
      <c r="C13" s="12">
        <v>10</v>
      </c>
      <c r="D13" s="8">
        <v>2.87</v>
      </c>
      <c r="E13" s="12">
        <v>5</v>
      </c>
      <c r="F13" s="8">
        <v>2.37</v>
      </c>
      <c r="G13" s="12">
        <v>5</v>
      </c>
      <c r="H13" s="8">
        <v>3.68</v>
      </c>
      <c r="I13" s="12">
        <v>0</v>
      </c>
    </row>
    <row r="14" spans="2:9" ht="15" customHeight="1" x14ac:dyDescent="0.2">
      <c r="B14" t="s">
        <v>35</v>
      </c>
      <c r="C14" s="12">
        <v>15</v>
      </c>
      <c r="D14" s="8">
        <v>4.3099999999999996</v>
      </c>
      <c r="E14" s="12">
        <v>11</v>
      </c>
      <c r="F14" s="8">
        <v>5.21</v>
      </c>
      <c r="G14" s="12">
        <v>4</v>
      </c>
      <c r="H14" s="8">
        <v>2.94</v>
      </c>
      <c r="I14" s="12">
        <v>0</v>
      </c>
    </row>
    <row r="15" spans="2:9" ht="15" customHeight="1" x14ac:dyDescent="0.2">
      <c r="B15" t="s">
        <v>36</v>
      </c>
      <c r="C15" s="12">
        <v>31</v>
      </c>
      <c r="D15" s="8">
        <v>8.91</v>
      </c>
      <c r="E15" s="12">
        <v>23</v>
      </c>
      <c r="F15" s="8">
        <v>10.9</v>
      </c>
      <c r="G15" s="12">
        <v>7</v>
      </c>
      <c r="H15" s="8">
        <v>5.15</v>
      </c>
      <c r="I15" s="12">
        <v>0</v>
      </c>
    </row>
    <row r="16" spans="2:9" ht="15" customHeight="1" x14ac:dyDescent="0.2">
      <c r="B16" t="s">
        <v>37</v>
      </c>
      <c r="C16" s="12">
        <v>40</v>
      </c>
      <c r="D16" s="8">
        <v>11.49</v>
      </c>
      <c r="E16" s="12">
        <v>34</v>
      </c>
      <c r="F16" s="8">
        <v>16.11</v>
      </c>
      <c r="G16" s="12">
        <v>6</v>
      </c>
      <c r="H16" s="8">
        <v>4.41</v>
      </c>
      <c r="I16" s="12">
        <v>0</v>
      </c>
    </row>
    <row r="17" spans="2:9" ht="15" customHeight="1" x14ac:dyDescent="0.2">
      <c r="B17" t="s">
        <v>38</v>
      </c>
      <c r="C17" s="12">
        <v>6</v>
      </c>
      <c r="D17" s="8">
        <v>1.72</v>
      </c>
      <c r="E17" s="12">
        <v>4</v>
      </c>
      <c r="F17" s="8">
        <v>1.9</v>
      </c>
      <c r="G17" s="12">
        <v>2</v>
      </c>
      <c r="H17" s="8">
        <v>1.47</v>
      </c>
      <c r="I17" s="12">
        <v>0</v>
      </c>
    </row>
    <row r="18" spans="2:9" ht="15" customHeight="1" x14ac:dyDescent="0.2">
      <c r="B18" t="s">
        <v>39</v>
      </c>
      <c r="C18" s="12">
        <v>13</v>
      </c>
      <c r="D18" s="8">
        <v>3.74</v>
      </c>
      <c r="E18" s="12">
        <v>7</v>
      </c>
      <c r="F18" s="8">
        <v>3.32</v>
      </c>
      <c r="G18" s="12">
        <v>6</v>
      </c>
      <c r="H18" s="8">
        <v>4.41</v>
      </c>
      <c r="I18" s="12">
        <v>0</v>
      </c>
    </row>
    <row r="19" spans="2:9" ht="15" customHeight="1" x14ac:dyDescent="0.2">
      <c r="B19" t="s">
        <v>40</v>
      </c>
      <c r="C19" s="12">
        <v>10</v>
      </c>
      <c r="D19" s="8">
        <v>2.87</v>
      </c>
      <c r="E19" s="12">
        <v>6</v>
      </c>
      <c r="F19" s="8">
        <v>2.84</v>
      </c>
      <c r="G19" s="12">
        <v>4</v>
      </c>
      <c r="H19" s="8">
        <v>2.94</v>
      </c>
      <c r="I19" s="12">
        <v>0</v>
      </c>
    </row>
    <row r="20" spans="2:9" ht="15" customHeight="1" x14ac:dyDescent="0.2">
      <c r="B20" s="9" t="s">
        <v>166</v>
      </c>
      <c r="C20" s="12">
        <f>SUM(LTBL_09343[総数／事業所数])</f>
        <v>348</v>
      </c>
      <c r="E20" s="12">
        <f>SUBTOTAL(109,LTBL_09343[個人／事業所数])</f>
        <v>211</v>
      </c>
      <c r="G20" s="12">
        <f>SUBTOTAL(109,LTBL_09343[法人／事業所数])</f>
        <v>136</v>
      </c>
      <c r="I20" s="12">
        <f>SUBTOTAL(109,LTBL_09343[法人以外の団体／事業所数])</f>
        <v>0</v>
      </c>
    </row>
    <row r="21" spans="2:9" ht="15" customHeight="1" x14ac:dyDescent="0.2">
      <c r="E21" s="11">
        <f>LTBL_09343[[#Totals],[個人／事業所数]]/LTBL_09343[[#Totals],[総数／事業所数]]</f>
        <v>0.60632183908045978</v>
      </c>
      <c r="G21" s="11">
        <f>LTBL_09343[[#Totals],[法人／事業所数]]/LTBL_09343[[#Totals],[総数／事業所数]]</f>
        <v>0.39080459770114945</v>
      </c>
      <c r="I21" s="11">
        <f>LTBL_09343[[#Totals],[法人以外の団体／事業所数]]/LTBL_09343[[#Totals],[総数／事業所数]]</f>
        <v>0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58</v>
      </c>
      <c r="C24" s="12">
        <v>37</v>
      </c>
      <c r="D24" s="8">
        <v>10.63</v>
      </c>
      <c r="E24" s="12">
        <v>25</v>
      </c>
      <c r="F24" s="8">
        <v>11.85</v>
      </c>
      <c r="G24" s="12">
        <v>12</v>
      </c>
      <c r="H24" s="8">
        <v>8.82</v>
      </c>
      <c r="I24" s="12">
        <v>0</v>
      </c>
    </row>
    <row r="25" spans="2:9" ht="15" customHeight="1" x14ac:dyDescent="0.2">
      <c r="B25" t="s">
        <v>64</v>
      </c>
      <c r="C25" s="12">
        <v>33</v>
      </c>
      <c r="D25" s="8">
        <v>9.48</v>
      </c>
      <c r="E25" s="12">
        <v>31</v>
      </c>
      <c r="F25" s="8">
        <v>14.69</v>
      </c>
      <c r="G25" s="12">
        <v>2</v>
      </c>
      <c r="H25" s="8">
        <v>1.47</v>
      </c>
      <c r="I25" s="12">
        <v>0</v>
      </c>
    </row>
    <row r="26" spans="2:9" ht="15" customHeight="1" x14ac:dyDescent="0.2">
      <c r="B26" t="s">
        <v>63</v>
      </c>
      <c r="C26" s="12">
        <v>28</v>
      </c>
      <c r="D26" s="8">
        <v>8.0500000000000007</v>
      </c>
      <c r="E26" s="12">
        <v>23</v>
      </c>
      <c r="F26" s="8">
        <v>10.9</v>
      </c>
      <c r="G26" s="12">
        <v>5</v>
      </c>
      <c r="H26" s="8">
        <v>3.68</v>
      </c>
      <c r="I26" s="12">
        <v>0</v>
      </c>
    </row>
    <row r="27" spans="2:9" ht="15" customHeight="1" x14ac:dyDescent="0.2">
      <c r="B27" t="s">
        <v>49</v>
      </c>
      <c r="C27" s="12">
        <v>27</v>
      </c>
      <c r="D27" s="8">
        <v>7.76</v>
      </c>
      <c r="E27" s="12">
        <v>8</v>
      </c>
      <c r="F27" s="8">
        <v>3.79</v>
      </c>
      <c r="G27" s="12">
        <v>19</v>
      </c>
      <c r="H27" s="8">
        <v>13.97</v>
      </c>
      <c r="I27" s="12">
        <v>0</v>
      </c>
    </row>
    <row r="28" spans="2:9" ht="15" customHeight="1" x14ac:dyDescent="0.2">
      <c r="B28" t="s">
        <v>56</v>
      </c>
      <c r="C28" s="12">
        <v>26</v>
      </c>
      <c r="D28" s="8">
        <v>7.47</v>
      </c>
      <c r="E28" s="12">
        <v>21</v>
      </c>
      <c r="F28" s="8">
        <v>9.9499999999999993</v>
      </c>
      <c r="G28" s="12">
        <v>5</v>
      </c>
      <c r="H28" s="8">
        <v>3.68</v>
      </c>
      <c r="I28" s="12">
        <v>0</v>
      </c>
    </row>
    <row r="29" spans="2:9" ht="15" customHeight="1" x14ac:dyDescent="0.2">
      <c r="B29" t="s">
        <v>57</v>
      </c>
      <c r="C29" s="12">
        <v>18</v>
      </c>
      <c r="D29" s="8">
        <v>5.17</v>
      </c>
      <c r="E29" s="12">
        <v>11</v>
      </c>
      <c r="F29" s="8">
        <v>5.21</v>
      </c>
      <c r="G29" s="12">
        <v>7</v>
      </c>
      <c r="H29" s="8">
        <v>5.15</v>
      </c>
      <c r="I29" s="12">
        <v>0</v>
      </c>
    </row>
    <row r="30" spans="2:9" ht="15" customHeight="1" x14ac:dyDescent="0.2">
      <c r="B30" t="s">
        <v>50</v>
      </c>
      <c r="C30" s="12">
        <v>17</v>
      </c>
      <c r="D30" s="8">
        <v>4.8899999999999997</v>
      </c>
      <c r="E30" s="12">
        <v>9</v>
      </c>
      <c r="F30" s="8">
        <v>4.2699999999999996</v>
      </c>
      <c r="G30" s="12">
        <v>8</v>
      </c>
      <c r="H30" s="8">
        <v>5.88</v>
      </c>
      <c r="I30" s="12">
        <v>0</v>
      </c>
    </row>
    <row r="31" spans="2:9" ht="15" customHeight="1" x14ac:dyDescent="0.2">
      <c r="B31" t="s">
        <v>83</v>
      </c>
      <c r="C31" s="12">
        <v>15</v>
      </c>
      <c r="D31" s="8">
        <v>4.3099999999999996</v>
      </c>
      <c r="E31" s="12">
        <v>15</v>
      </c>
      <c r="F31" s="8">
        <v>7.11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75</v>
      </c>
      <c r="C32" s="12">
        <v>10</v>
      </c>
      <c r="D32" s="8">
        <v>2.87</v>
      </c>
      <c r="E32" s="12">
        <v>6</v>
      </c>
      <c r="F32" s="8">
        <v>2.84</v>
      </c>
      <c r="G32" s="12">
        <v>4</v>
      </c>
      <c r="H32" s="8">
        <v>2.94</v>
      </c>
      <c r="I32" s="12">
        <v>0</v>
      </c>
    </row>
    <row r="33" spans="2:9" ht="15" customHeight="1" x14ac:dyDescent="0.2">
      <c r="B33" t="s">
        <v>55</v>
      </c>
      <c r="C33" s="12">
        <v>9</v>
      </c>
      <c r="D33" s="8">
        <v>2.59</v>
      </c>
      <c r="E33" s="12">
        <v>8</v>
      </c>
      <c r="F33" s="8">
        <v>3.79</v>
      </c>
      <c r="G33" s="12">
        <v>1</v>
      </c>
      <c r="H33" s="8">
        <v>0.74</v>
      </c>
      <c r="I33" s="12">
        <v>0</v>
      </c>
    </row>
    <row r="34" spans="2:9" ht="15" customHeight="1" x14ac:dyDescent="0.2">
      <c r="B34" t="s">
        <v>60</v>
      </c>
      <c r="C34" s="12">
        <v>9</v>
      </c>
      <c r="D34" s="8">
        <v>2.59</v>
      </c>
      <c r="E34" s="12">
        <v>4</v>
      </c>
      <c r="F34" s="8">
        <v>1.9</v>
      </c>
      <c r="G34" s="12">
        <v>5</v>
      </c>
      <c r="H34" s="8">
        <v>3.68</v>
      </c>
      <c r="I34" s="12">
        <v>0</v>
      </c>
    </row>
    <row r="35" spans="2:9" ht="15" customHeight="1" x14ac:dyDescent="0.2">
      <c r="B35" t="s">
        <v>62</v>
      </c>
      <c r="C35" s="12">
        <v>8</v>
      </c>
      <c r="D35" s="8">
        <v>2.2999999999999998</v>
      </c>
      <c r="E35" s="12">
        <v>4</v>
      </c>
      <c r="F35" s="8">
        <v>1.9</v>
      </c>
      <c r="G35" s="12">
        <v>4</v>
      </c>
      <c r="H35" s="8">
        <v>2.94</v>
      </c>
      <c r="I35" s="12">
        <v>0</v>
      </c>
    </row>
    <row r="36" spans="2:9" ht="15" customHeight="1" x14ac:dyDescent="0.2">
      <c r="B36" t="s">
        <v>66</v>
      </c>
      <c r="C36" s="12">
        <v>8</v>
      </c>
      <c r="D36" s="8">
        <v>2.2999999999999998</v>
      </c>
      <c r="E36" s="12">
        <v>7</v>
      </c>
      <c r="F36" s="8">
        <v>3.32</v>
      </c>
      <c r="G36" s="12">
        <v>1</v>
      </c>
      <c r="H36" s="8">
        <v>0.74</v>
      </c>
      <c r="I36" s="12">
        <v>0</v>
      </c>
    </row>
    <row r="37" spans="2:9" ht="15" customHeight="1" x14ac:dyDescent="0.2">
      <c r="B37" t="s">
        <v>51</v>
      </c>
      <c r="C37" s="12">
        <v>7</v>
      </c>
      <c r="D37" s="8">
        <v>2.0099999999999998</v>
      </c>
      <c r="E37" s="12">
        <v>2</v>
      </c>
      <c r="F37" s="8">
        <v>0.95</v>
      </c>
      <c r="G37" s="12">
        <v>5</v>
      </c>
      <c r="H37" s="8">
        <v>3.68</v>
      </c>
      <c r="I37" s="12">
        <v>0</v>
      </c>
    </row>
    <row r="38" spans="2:9" ht="15" customHeight="1" x14ac:dyDescent="0.2">
      <c r="B38" t="s">
        <v>61</v>
      </c>
      <c r="C38" s="12">
        <v>7</v>
      </c>
      <c r="D38" s="8">
        <v>2.0099999999999998</v>
      </c>
      <c r="E38" s="12">
        <v>7</v>
      </c>
      <c r="F38" s="8">
        <v>3.32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68</v>
      </c>
      <c r="C39" s="12">
        <v>7</v>
      </c>
      <c r="D39" s="8">
        <v>2.0099999999999998</v>
      </c>
      <c r="E39" s="12">
        <v>5</v>
      </c>
      <c r="F39" s="8">
        <v>2.37</v>
      </c>
      <c r="G39" s="12">
        <v>2</v>
      </c>
      <c r="H39" s="8">
        <v>1.47</v>
      </c>
      <c r="I39" s="12">
        <v>0</v>
      </c>
    </row>
    <row r="40" spans="2:9" ht="15" customHeight="1" x14ac:dyDescent="0.2">
      <c r="B40" t="s">
        <v>65</v>
      </c>
      <c r="C40" s="12">
        <v>6</v>
      </c>
      <c r="D40" s="8">
        <v>1.72</v>
      </c>
      <c r="E40" s="12">
        <v>4</v>
      </c>
      <c r="F40" s="8">
        <v>1.9</v>
      </c>
      <c r="G40" s="12">
        <v>2</v>
      </c>
      <c r="H40" s="8">
        <v>1.47</v>
      </c>
      <c r="I40" s="12">
        <v>0</v>
      </c>
    </row>
    <row r="41" spans="2:9" ht="15" customHeight="1" x14ac:dyDescent="0.2">
      <c r="B41" t="s">
        <v>76</v>
      </c>
      <c r="C41" s="12">
        <v>5</v>
      </c>
      <c r="D41" s="8">
        <v>1.44</v>
      </c>
      <c r="E41" s="12">
        <v>1</v>
      </c>
      <c r="F41" s="8">
        <v>0.47</v>
      </c>
      <c r="G41" s="12">
        <v>4</v>
      </c>
      <c r="H41" s="8">
        <v>2.94</v>
      </c>
      <c r="I41" s="12">
        <v>0</v>
      </c>
    </row>
    <row r="42" spans="2:9" ht="15" customHeight="1" x14ac:dyDescent="0.2">
      <c r="B42" t="s">
        <v>67</v>
      </c>
      <c r="C42" s="12">
        <v>5</v>
      </c>
      <c r="D42" s="8">
        <v>1.44</v>
      </c>
      <c r="E42" s="12">
        <v>0</v>
      </c>
      <c r="F42" s="8">
        <v>0</v>
      </c>
      <c r="G42" s="12">
        <v>5</v>
      </c>
      <c r="H42" s="8">
        <v>3.68</v>
      </c>
      <c r="I42" s="12">
        <v>0</v>
      </c>
    </row>
    <row r="43" spans="2:9" ht="15" customHeight="1" x14ac:dyDescent="0.2">
      <c r="B43" t="s">
        <v>72</v>
      </c>
      <c r="C43" s="12">
        <v>4</v>
      </c>
      <c r="D43" s="8">
        <v>1.1499999999999999</v>
      </c>
      <c r="E43" s="12">
        <v>0</v>
      </c>
      <c r="F43" s="8">
        <v>0</v>
      </c>
      <c r="G43" s="12">
        <v>4</v>
      </c>
      <c r="H43" s="8">
        <v>2.94</v>
      </c>
      <c r="I43" s="12">
        <v>0</v>
      </c>
    </row>
    <row r="44" spans="2:9" ht="15" customHeight="1" x14ac:dyDescent="0.2">
      <c r="B44" t="s">
        <v>52</v>
      </c>
      <c r="C44" s="12">
        <v>4</v>
      </c>
      <c r="D44" s="8">
        <v>1.1499999999999999</v>
      </c>
      <c r="E44" s="12">
        <v>2</v>
      </c>
      <c r="F44" s="8">
        <v>0.95</v>
      </c>
      <c r="G44" s="12">
        <v>2</v>
      </c>
      <c r="H44" s="8">
        <v>1.47</v>
      </c>
      <c r="I44" s="12">
        <v>0</v>
      </c>
    </row>
    <row r="45" spans="2:9" ht="15" customHeight="1" x14ac:dyDescent="0.2">
      <c r="B45" t="s">
        <v>73</v>
      </c>
      <c r="C45" s="12">
        <v>4</v>
      </c>
      <c r="D45" s="8">
        <v>1.1499999999999999</v>
      </c>
      <c r="E45" s="12">
        <v>2</v>
      </c>
      <c r="F45" s="8">
        <v>0.95</v>
      </c>
      <c r="G45" s="12">
        <v>2</v>
      </c>
      <c r="H45" s="8">
        <v>1.47</v>
      </c>
      <c r="I45" s="12">
        <v>0</v>
      </c>
    </row>
    <row r="46" spans="2:9" ht="15" customHeight="1" x14ac:dyDescent="0.2">
      <c r="B46" t="s">
        <v>85</v>
      </c>
      <c r="C46" s="12">
        <v>4</v>
      </c>
      <c r="D46" s="8">
        <v>1.1499999999999999</v>
      </c>
      <c r="E46" s="12">
        <v>0</v>
      </c>
      <c r="F46" s="8">
        <v>0</v>
      </c>
      <c r="G46" s="12">
        <v>4</v>
      </c>
      <c r="H46" s="8">
        <v>2.94</v>
      </c>
      <c r="I46" s="12">
        <v>0</v>
      </c>
    </row>
    <row r="47" spans="2:9" ht="15" customHeight="1" x14ac:dyDescent="0.2">
      <c r="B47" t="s">
        <v>53</v>
      </c>
      <c r="C47" s="12">
        <v>4</v>
      </c>
      <c r="D47" s="8">
        <v>1.1499999999999999</v>
      </c>
      <c r="E47" s="12">
        <v>1</v>
      </c>
      <c r="F47" s="8">
        <v>0.47</v>
      </c>
      <c r="G47" s="12">
        <v>3</v>
      </c>
      <c r="H47" s="8">
        <v>2.21</v>
      </c>
      <c r="I47" s="12">
        <v>0</v>
      </c>
    </row>
    <row r="48" spans="2:9" ht="15" customHeight="1" x14ac:dyDescent="0.2">
      <c r="B48" t="s">
        <v>69</v>
      </c>
      <c r="C48" s="12">
        <v>4</v>
      </c>
      <c r="D48" s="8">
        <v>1.1499999999999999</v>
      </c>
      <c r="E48" s="12">
        <v>2</v>
      </c>
      <c r="F48" s="8">
        <v>0.95</v>
      </c>
      <c r="G48" s="12">
        <v>2</v>
      </c>
      <c r="H48" s="8">
        <v>1.47</v>
      </c>
      <c r="I48" s="12">
        <v>0</v>
      </c>
    </row>
    <row r="49" spans="2:9" ht="15" customHeight="1" x14ac:dyDescent="0.2">
      <c r="B49" t="s">
        <v>86</v>
      </c>
      <c r="C49" s="12">
        <v>4</v>
      </c>
      <c r="D49" s="8">
        <v>1.1499999999999999</v>
      </c>
      <c r="E49" s="12">
        <v>1</v>
      </c>
      <c r="F49" s="8">
        <v>0.47</v>
      </c>
      <c r="G49" s="12">
        <v>3</v>
      </c>
      <c r="H49" s="8">
        <v>2.21</v>
      </c>
      <c r="I49" s="12">
        <v>0</v>
      </c>
    </row>
    <row r="52" spans="2:9" ht="33" customHeight="1" x14ac:dyDescent="0.2">
      <c r="B52" t="s">
        <v>168</v>
      </c>
      <c r="C52" s="10" t="s">
        <v>42</v>
      </c>
      <c r="D52" s="10" t="s">
        <v>43</v>
      </c>
      <c r="E52" s="10" t="s">
        <v>44</v>
      </c>
      <c r="F52" s="10" t="s">
        <v>45</v>
      </c>
      <c r="G52" s="10" t="s">
        <v>46</v>
      </c>
      <c r="H52" s="10" t="s">
        <v>47</v>
      </c>
      <c r="I52" s="10" t="s">
        <v>48</v>
      </c>
    </row>
    <row r="53" spans="2:9" ht="15" customHeight="1" x14ac:dyDescent="0.2">
      <c r="B53" t="s">
        <v>110</v>
      </c>
      <c r="C53" s="12">
        <v>16</v>
      </c>
      <c r="D53" s="8">
        <v>4.5999999999999996</v>
      </c>
      <c r="E53" s="12">
        <v>16</v>
      </c>
      <c r="F53" s="8">
        <v>7.58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142</v>
      </c>
      <c r="C54" s="12">
        <v>15</v>
      </c>
      <c r="D54" s="8">
        <v>4.3099999999999996</v>
      </c>
      <c r="E54" s="12">
        <v>15</v>
      </c>
      <c r="F54" s="8">
        <v>7.11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111</v>
      </c>
      <c r="C55" s="12">
        <v>14</v>
      </c>
      <c r="D55" s="8">
        <v>4.0199999999999996</v>
      </c>
      <c r="E55" s="12">
        <v>14</v>
      </c>
      <c r="F55" s="8">
        <v>6.64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102</v>
      </c>
      <c r="C56" s="12">
        <v>13</v>
      </c>
      <c r="D56" s="8">
        <v>3.74</v>
      </c>
      <c r="E56" s="12">
        <v>7</v>
      </c>
      <c r="F56" s="8">
        <v>3.32</v>
      </c>
      <c r="G56" s="12">
        <v>6</v>
      </c>
      <c r="H56" s="8">
        <v>4.41</v>
      </c>
      <c r="I56" s="12">
        <v>0</v>
      </c>
    </row>
    <row r="57" spans="2:9" ht="15" customHeight="1" x14ac:dyDescent="0.2">
      <c r="B57" t="s">
        <v>97</v>
      </c>
      <c r="C57" s="12">
        <v>10</v>
      </c>
      <c r="D57" s="8">
        <v>2.87</v>
      </c>
      <c r="E57" s="12">
        <v>6</v>
      </c>
      <c r="F57" s="8">
        <v>2.84</v>
      </c>
      <c r="G57" s="12">
        <v>4</v>
      </c>
      <c r="H57" s="8">
        <v>2.94</v>
      </c>
      <c r="I57" s="12">
        <v>0</v>
      </c>
    </row>
    <row r="58" spans="2:9" ht="15" customHeight="1" x14ac:dyDescent="0.2">
      <c r="B58" t="s">
        <v>139</v>
      </c>
      <c r="C58" s="12">
        <v>9</v>
      </c>
      <c r="D58" s="8">
        <v>2.59</v>
      </c>
      <c r="E58" s="12">
        <v>6</v>
      </c>
      <c r="F58" s="8">
        <v>2.84</v>
      </c>
      <c r="G58" s="12">
        <v>3</v>
      </c>
      <c r="H58" s="8">
        <v>2.21</v>
      </c>
      <c r="I58" s="12">
        <v>0</v>
      </c>
    </row>
    <row r="59" spans="2:9" ht="15" customHeight="1" x14ac:dyDescent="0.2">
      <c r="B59" t="s">
        <v>100</v>
      </c>
      <c r="C59" s="12">
        <v>9</v>
      </c>
      <c r="D59" s="8">
        <v>2.59</v>
      </c>
      <c r="E59" s="12">
        <v>7</v>
      </c>
      <c r="F59" s="8">
        <v>3.32</v>
      </c>
      <c r="G59" s="12">
        <v>2</v>
      </c>
      <c r="H59" s="8">
        <v>1.47</v>
      </c>
      <c r="I59" s="12">
        <v>0</v>
      </c>
    </row>
    <row r="60" spans="2:9" ht="15" customHeight="1" x14ac:dyDescent="0.2">
      <c r="B60" t="s">
        <v>101</v>
      </c>
      <c r="C60" s="12">
        <v>8</v>
      </c>
      <c r="D60" s="8">
        <v>2.2999999999999998</v>
      </c>
      <c r="E60" s="12">
        <v>8</v>
      </c>
      <c r="F60" s="8">
        <v>3.79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8</v>
      </c>
      <c r="D61" s="8">
        <v>2.2999999999999998</v>
      </c>
      <c r="E61" s="12">
        <v>5</v>
      </c>
      <c r="F61" s="8">
        <v>2.37</v>
      </c>
      <c r="G61" s="12">
        <v>3</v>
      </c>
      <c r="H61" s="8">
        <v>2.21</v>
      </c>
      <c r="I61" s="12">
        <v>0</v>
      </c>
    </row>
    <row r="62" spans="2:9" ht="15" customHeight="1" x14ac:dyDescent="0.2">
      <c r="B62" t="s">
        <v>138</v>
      </c>
      <c r="C62" s="12">
        <v>7</v>
      </c>
      <c r="D62" s="8">
        <v>2.0099999999999998</v>
      </c>
      <c r="E62" s="12">
        <v>2</v>
      </c>
      <c r="F62" s="8">
        <v>0.95</v>
      </c>
      <c r="G62" s="12">
        <v>5</v>
      </c>
      <c r="H62" s="8">
        <v>3.68</v>
      </c>
      <c r="I62" s="12">
        <v>0</v>
      </c>
    </row>
    <row r="63" spans="2:9" ht="15" customHeight="1" x14ac:dyDescent="0.2">
      <c r="B63" t="s">
        <v>136</v>
      </c>
      <c r="C63" s="12">
        <v>7</v>
      </c>
      <c r="D63" s="8">
        <v>2.0099999999999998</v>
      </c>
      <c r="E63" s="12">
        <v>5</v>
      </c>
      <c r="F63" s="8">
        <v>2.37</v>
      </c>
      <c r="G63" s="12">
        <v>2</v>
      </c>
      <c r="H63" s="8">
        <v>1.47</v>
      </c>
      <c r="I63" s="12">
        <v>0</v>
      </c>
    </row>
    <row r="64" spans="2:9" ht="15" customHeight="1" x14ac:dyDescent="0.2">
      <c r="B64" t="s">
        <v>114</v>
      </c>
      <c r="C64" s="12">
        <v>7</v>
      </c>
      <c r="D64" s="8">
        <v>2.0099999999999998</v>
      </c>
      <c r="E64" s="12">
        <v>5</v>
      </c>
      <c r="F64" s="8">
        <v>2.37</v>
      </c>
      <c r="G64" s="12">
        <v>2</v>
      </c>
      <c r="H64" s="8">
        <v>1.47</v>
      </c>
      <c r="I64" s="12">
        <v>0</v>
      </c>
    </row>
    <row r="65" spans="2:9" ht="15" customHeight="1" x14ac:dyDescent="0.2">
      <c r="B65" t="s">
        <v>95</v>
      </c>
      <c r="C65" s="12">
        <v>6</v>
      </c>
      <c r="D65" s="8">
        <v>1.72</v>
      </c>
      <c r="E65" s="12">
        <v>0</v>
      </c>
      <c r="F65" s="8">
        <v>0</v>
      </c>
      <c r="G65" s="12">
        <v>6</v>
      </c>
      <c r="H65" s="8">
        <v>4.41</v>
      </c>
      <c r="I65" s="12">
        <v>0</v>
      </c>
    </row>
    <row r="66" spans="2:9" ht="15" customHeight="1" x14ac:dyDescent="0.2">
      <c r="B66" t="s">
        <v>145</v>
      </c>
      <c r="C66" s="12">
        <v>6</v>
      </c>
      <c r="D66" s="8">
        <v>1.72</v>
      </c>
      <c r="E66" s="12">
        <v>6</v>
      </c>
      <c r="F66" s="8">
        <v>2.84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112</v>
      </c>
      <c r="C67" s="12">
        <v>6</v>
      </c>
      <c r="D67" s="8">
        <v>1.72</v>
      </c>
      <c r="E67" s="12">
        <v>4</v>
      </c>
      <c r="F67" s="8">
        <v>1.9</v>
      </c>
      <c r="G67" s="12">
        <v>2</v>
      </c>
      <c r="H67" s="8">
        <v>1.47</v>
      </c>
      <c r="I67" s="12">
        <v>0</v>
      </c>
    </row>
    <row r="68" spans="2:9" ht="15" customHeight="1" x14ac:dyDescent="0.2">
      <c r="B68" t="s">
        <v>113</v>
      </c>
      <c r="C68" s="12">
        <v>6</v>
      </c>
      <c r="D68" s="8">
        <v>1.72</v>
      </c>
      <c r="E68" s="12">
        <v>5</v>
      </c>
      <c r="F68" s="8">
        <v>2.37</v>
      </c>
      <c r="G68" s="12">
        <v>1</v>
      </c>
      <c r="H68" s="8">
        <v>0.74</v>
      </c>
      <c r="I68" s="12">
        <v>0</v>
      </c>
    </row>
    <row r="69" spans="2:9" ht="15" customHeight="1" x14ac:dyDescent="0.2">
      <c r="B69" t="s">
        <v>135</v>
      </c>
      <c r="C69" s="12">
        <v>5</v>
      </c>
      <c r="D69" s="8">
        <v>1.44</v>
      </c>
      <c r="E69" s="12">
        <v>4</v>
      </c>
      <c r="F69" s="8">
        <v>1.9</v>
      </c>
      <c r="G69" s="12">
        <v>1</v>
      </c>
      <c r="H69" s="8">
        <v>0.74</v>
      </c>
      <c r="I69" s="12">
        <v>0</v>
      </c>
    </row>
    <row r="70" spans="2:9" ht="15" customHeight="1" x14ac:dyDescent="0.2">
      <c r="B70" t="s">
        <v>144</v>
      </c>
      <c r="C70" s="12">
        <v>5</v>
      </c>
      <c r="D70" s="8">
        <v>1.44</v>
      </c>
      <c r="E70" s="12">
        <v>1</v>
      </c>
      <c r="F70" s="8">
        <v>0.47</v>
      </c>
      <c r="G70" s="12">
        <v>4</v>
      </c>
      <c r="H70" s="8">
        <v>2.94</v>
      </c>
      <c r="I70" s="12">
        <v>0</v>
      </c>
    </row>
    <row r="71" spans="2:9" ht="15" customHeight="1" x14ac:dyDescent="0.2">
      <c r="B71" t="s">
        <v>104</v>
      </c>
      <c r="C71" s="12">
        <v>5</v>
      </c>
      <c r="D71" s="8">
        <v>1.44</v>
      </c>
      <c r="E71" s="12">
        <v>3</v>
      </c>
      <c r="F71" s="8">
        <v>1.42</v>
      </c>
      <c r="G71" s="12">
        <v>2</v>
      </c>
      <c r="H71" s="8">
        <v>1.47</v>
      </c>
      <c r="I71" s="12">
        <v>0</v>
      </c>
    </row>
    <row r="72" spans="2:9" ht="15" customHeight="1" x14ac:dyDescent="0.2">
      <c r="B72" t="s">
        <v>108</v>
      </c>
      <c r="C72" s="12">
        <v>5</v>
      </c>
      <c r="D72" s="8">
        <v>1.44</v>
      </c>
      <c r="E72" s="12">
        <v>4</v>
      </c>
      <c r="F72" s="8">
        <v>1.9</v>
      </c>
      <c r="G72" s="12">
        <v>1</v>
      </c>
      <c r="H72" s="8">
        <v>0.74</v>
      </c>
      <c r="I72" s="12">
        <v>0</v>
      </c>
    </row>
    <row r="73" spans="2:9" ht="15" customHeight="1" x14ac:dyDescent="0.2">
      <c r="B73" t="s">
        <v>130</v>
      </c>
      <c r="C73" s="12">
        <v>5</v>
      </c>
      <c r="D73" s="8">
        <v>1.44</v>
      </c>
      <c r="E73" s="12">
        <v>5</v>
      </c>
      <c r="F73" s="8">
        <v>2.37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146</v>
      </c>
      <c r="C74" s="12">
        <v>5</v>
      </c>
      <c r="D74" s="8">
        <v>1.44</v>
      </c>
      <c r="E74" s="12">
        <v>2</v>
      </c>
      <c r="F74" s="8">
        <v>0.95</v>
      </c>
      <c r="G74" s="12">
        <v>3</v>
      </c>
      <c r="H74" s="8">
        <v>2.21</v>
      </c>
      <c r="I74" s="12">
        <v>0</v>
      </c>
    </row>
    <row r="75" spans="2:9" ht="15" customHeight="1" x14ac:dyDescent="0.2">
      <c r="B75" t="s">
        <v>109</v>
      </c>
      <c r="C75" s="12">
        <v>5</v>
      </c>
      <c r="D75" s="8">
        <v>1.44</v>
      </c>
      <c r="E75" s="12">
        <v>5</v>
      </c>
      <c r="F75" s="8">
        <v>2.37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2661-B9CB-467A-AC6B-579A38126CBC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187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55</v>
      </c>
      <c r="D6" s="8">
        <v>23.81</v>
      </c>
      <c r="E6" s="12">
        <v>27</v>
      </c>
      <c r="F6" s="8">
        <v>20.3</v>
      </c>
      <c r="G6" s="12">
        <v>28</v>
      </c>
      <c r="H6" s="8">
        <v>29.17</v>
      </c>
      <c r="I6" s="12">
        <v>0</v>
      </c>
    </row>
    <row r="7" spans="2:9" ht="15" customHeight="1" x14ac:dyDescent="0.2">
      <c r="B7" t="s">
        <v>28</v>
      </c>
      <c r="C7" s="12">
        <v>33</v>
      </c>
      <c r="D7" s="8">
        <v>14.29</v>
      </c>
      <c r="E7" s="12">
        <v>14</v>
      </c>
      <c r="F7" s="8">
        <v>10.53</v>
      </c>
      <c r="G7" s="12">
        <v>19</v>
      </c>
      <c r="H7" s="8">
        <v>19.79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0.87</v>
      </c>
      <c r="E8" s="12">
        <v>0</v>
      </c>
      <c r="F8" s="8">
        <v>0</v>
      </c>
      <c r="G8" s="12">
        <v>1</v>
      </c>
      <c r="H8" s="8">
        <v>1.04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4</v>
      </c>
      <c r="D10" s="8">
        <v>1.73</v>
      </c>
      <c r="E10" s="12">
        <v>0</v>
      </c>
      <c r="F10" s="8">
        <v>0</v>
      </c>
      <c r="G10" s="12">
        <v>4</v>
      </c>
      <c r="H10" s="8">
        <v>4.17</v>
      </c>
      <c r="I10" s="12">
        <v>0</v>
      </c>
    </row>
    <row r="11" spans="2:9" ht="15" customHeight="1" x14ac:dyDescent="0.2">
      <c r="B11" t="s">
        <v>32</v>
      </c>
      <c r="C11" s="12">
        <v>57</v>
      </c>
      <c r="D11" s="8">
        <v>24.68</v>
      </c>
      <c r="E11" s="12">
        <v>38</v>
      </c>
      <c r="F11" s="8">
        <v>28.57</v>
      </c>
      <c r="G11" s="12">
        <v>18</v>
      </c>
      <c r="H11" s="8">
        <v>18.75</v>
      </c>
      <c r="I11" s="12">
        <v>1</v>
      </c>
    </row>
    <row r="12" spans="2:9" ht="15" customHeight="1" x14ac:dyDescent="0.2">
      <c r="B12" t="s">
        <v>33</v>
      </c>
      <c r="C12" s="12">
        <v>1</v>
      </c>
      <c r="D12" s="8">
        <v>0.43</v>
      </c>
      <c r="E12" s="12">
        <v>0</v>
      </c>
      <c r="F12" s="8">
        <v>0</v>
      </c>
      <c r="G12" s="12">
        <v>1</v>
      </c>
      <c r="H12" s="8">
        <v>1.04</v>
      </c>
      <c r="I12" s="12">
        <v>0</v>
      </c>
    </row>
    <row r="13" spans="2:9" ht="15" customHeight="1" x14ac:dyDescent="0.2">
      <c r="B13" t="s">
        <v>34</v>
      </c>
      <c r="C13" s="12">
        <v>4</v>
      </c>
      <c r="D13" s="8">
        <v>1.73</v>
      </c>
      <c r="E13" s="12">
        <v>1</v>
      </c>
      <c r="F13" s="8">
        <v>0.75</v>
      </c>
      <c r="G13" s="12">
        <v>3</v>
      </c>
      <c r="H13" s="8">
        <v>3.13</v>
      </c>
      <c r="I13" s="12">
        <v>0</v>
      </c>
    </row>
    <row r="14" spans="2:9" ht="15" customHeight="1" x14ac:dyDescent="0.2">
      <c r="B14" t="s">
        <v>35</v>
      </c>
      <c r="C14" s="12">
        <v>8</v>
      </c>
      <c r="D14" s="8">
        <v>3.46</v>
      </c>
      <c r="E14" s="12">
        <v>8</v>
      </c>
      <c r="F14" s="8">
        <v>6.02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36</v>
      </c>
      <c r="C15" s="12">
        <v>16</v>
      </c>
      <c r="D15" s="8">
        <v>6.93</v>
      </c>
      <c r="E15" s="12">
        <v>10</v>
      </c>
      <c r="F15" s="8">
        <v>7.52</v>
      </c>
      <c r="G15" s="12">
        <v>6</v>
      </c>
      <c r="H15" s="8">
        <v>6.25</v>
      </c>
      <c r="I15" s="12">
        <v>0</v>
      </c>
    </row>
    <row r="16" spans="2:9" ht="15" customHeight="1" x14ac:dyDescent="0.2">
      <c r="B16" t="s">
        <v>37</v>
      </c>
      <c r="C16" s="12">
        <v>19</v>
      </c>
      <c r="D16" s="8">
        <v>8.23</v>
      </c>
      <c r="E16" s="12">
        <v>18</v>
      </c>
      <c r="F16" s="8">
        <v>13.53</v>
      </c>
      <c r="G16" s="12">
        <v>1</v>
      </c>
      <c r="H16" s="8">
        <v>1.04</v>
      </c>
      <c r="I16" s="12">
        <v>0</v>
      </c>
    </row>
    <row r="17" spans="2:9" ht="15" customHeight="1" x14ac:dyDescent="0.2">
      <c r="B17" t="s">
        <v>38</v>
      </c>
      <c r="C17" s="12">
        <v>11</v>
      </c>
      <c r="D17" s="8">
        <v>4.76</v>
      </c>
      <c r="E17" s="12">
        <v>5</v>
      </c>
      <c r="F17" s="8">
        <v>3.76</v>
      </c>
      <c r="G17" s="12">
        <v>6</v>
      </c>
      <c r="H17" s="8">
        <v>6.25</v>
      </c>
      <c r="I17" s="12">
        <v>0</v>
      </c>
    </row>
    <row r="18" spans="2:9" ht="15" customHeight="1" x14ac:dyDescent="0.2">
      <c r="B18" t="s">
        <v>39</v>
      </c>
      <c r="C18" s="12">
        <v>8</v>
      </c>
      <c r="D18" s="8">
        <v>3.46</v>
      </c>
      <c r="E18" s="12">
        <v>4</v>
      </c>
      <c r="F18" s="8">
        <v>3.01</v>
      </c>
      <c r="G18" s="12">
        <v>4</v>
      </c>
      <c r="H18" s="8">
        <v>4.17</v>
      </c>
      <c r="I18" s="12">
        <v>0</v>
      </c>
    </row>
    <row r="19" spans="2:9" ht="15" customHeight="1" x14ac:dyDescent="0.2">
      <c r="B19" t="s">
        <v>40</v>
      </c>
      <c r="C19" s="12">
        <v>13</v>
      </c>
      <c r="D19" s="8">
        <v>5.63</v>
      </c>
      <c r="E19" s="12">
        <v>8</v>
      </c>
      <c r="F19" s="8">
        <v>6.02</v>
      </c>
      <c r="G19" s="12">
        <v>5</v>
      </c>
      <c r="H19" s="8">
        <v>5.21</v>
      </c>
      <c r="I19" s="12">
        <v>0</v>
      </c>
    </row>
    <row r="20" spans="2:9" ht="15" customHeight="1" x14ac:dyDescent="0.2">
      <c r="B20" s="9" t="s">
        <v>166</v>
      </c>
      <c r="C20" s="12">
        <f>SUM(LTBL_09344[総数／事業所数])</f>
        <v>231</v>
      </c>
      <c r="E20" s="12">
        <f>SUBTOTAL(109,LTBL_09344[個人／事業所数])</f>
        <v>133</v>
      </c>
      <c r="G20" s="12">
        <f>SUBTOTAL(109,LTBL_09344[法人／事業所数])</f>
        <v>96</v>
      </c>
      <c r="I20" s="12">
        <f>SUBTOTAL(109,LTBL_09344[法人以外の団体／事業所数])</f>
        <v>1</v>
      </c>
    </row>
    <row r="21" spans="2:9" ht="15" customHeight="1" x14ac:dyDescent="0.2">
      <c r="E21" s="11">
        <f>LTBL_09344[[#Totals],[個人／事業所数]]/LTBL_09344[[#Totals],[総数／事業所数]]</f>
        <v>0.5757575757575758</v>
      </c>
      <c r="G21" s="11">
        <f>LTBL_09344[[#Totals],[法人／事業所数]]/LTBL_09344[[#Totals],[総数／事業所数]]</f>
        <v>0.41558441558441561</v>
      </c>
      <c r="I21" s="11">
        <f>LTBL_09344[[#Totals],[法人以外の団体／事業所数]]/LTBL_09344[[#Totals],[総数／事業所数]]</f>
        <v>4.329004329004329E-3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49</v>
      </c>
      <c r="C24" s="12">
        <v>24</v>
      </c>
      <c r="D24" s="8">
        <v>10.39</v>
      </c>
      <c r="E24" s="12">
        <v>10</v>
      </c>
      <c r="F24" s="8">
        <v>7.52</v>
      </c>
      <c r="G24" s="12">
        <v>14</v>
      </c>
      <c r="H24" s="8">
        <v>14.58</v>
      </c>
      <c r="I24" s="12">
        <v>0</v>
      </c>
    </row>
    <row r="25" spans="2:9" ht="15" customHeight="1" x14ac:dyDescent="0.2">
      <c r="B25" t="s">
        <v>50</v>
      </c>
      <c r="C25" s="12">
        <v>21</v>
      </c>
      <c r="D25" s="8">
        <v>9.09</v>
      </c>
      <c r="E25" s="12">
        <v>10</v>
      </c>
      <c r="F25" s="8">
        <v>7.52</v>
      </c>
      <c r="G25" s="12">
        <v>11</v>
      </c>
      <c r="H25" s="8">
        <v>11.46</v>
      </c>
      <c r="I25" s="12">
        <v>0</v>
      </c>
    </row>
    <row r="26" spans="2:9" ht="15" customHeight="1" x14ac:dyDescent="0.2">
      <c r="B26" t="s">
        <v>58</v>
      </c>
      <c r="C26" s="12">
        <v>21</v>
      </c>
      <c r="D26" s="8">
        <v>9.09</v>
      </c>
      <c r="E26" s="12">
        <v>12</v>
      </c>
      <c r="F26" s="8">
        <v>9.02</v>
      </c>
      <c r="G26" s="12">
        <v>9</v>
      </c>
      <c r="H26" s="8">
        <v>9.3800000000000008</v>
      </c>
      <c r="I26" s="12">
        <v>0</v>
      </c>
    </row>
    <row r="27" spans="2:9" ht="15" customHeight="1" x14ac:dyDescent="0.2">
      <c r="B27" t="s">
        <v>64</v>
      </c>
      <c r="C27" s="12">
        <v>18</v>
      </c>
      <c r="D27" s="8">
        <v>7.79</v>
      </c>
      <c r="E27" s="12">
        <v>18</v>
      </c>
      <c r="F27" s="8">
        <v>13.53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56</v>
      </c>
      <c r="C28" s="12">
        <v>17</v>
      </c>
      <c r="D28" s="8">
        <v>7.36</v>
      </c>
      <c r="E28" s="12">
        <v>13</v>
      </c>
      <c r="F28" s="8">
        <v>9.77</v>
      </c>
      <c r="G28" s="12">
        <v>3</v>
      </c>
      <c r="H28" s="8">
        <v>3.13</v>
      </c>
      <c r="I28" s="12">
        <v>1</v>
      </c>
    </row>
    <row r="29" spans="2:9" ht="15" customHeight="1" x14ac:dyDescent="0.2">
      <c r="B29" t="s">
        <v>63</v>
      </c>
      <c r="C29" s="12">
        <v>14</v>
      </c>
      <c r="D29" s="8">
        <v>6.06</v>
      </c>
      <c r="E29" s="12">
        <v>10</v>
      </c>
      <c r="F29" s="8">
        <v>7.52</v>
      </c>
      <c r="G29" s="12">
        <v>4</v>
      </c>
      <c r="H29" s="8">
        <v>4.17</v>
      </c>
      <c r="I29" s="12">
        <v>0</v>
      </c>
    </row>
    <row r="30" spans="2:9" ht="15" customHeight="1" x14ac:dyDescent="0.2">
      <c r="B30" t="s">
        <v>65</v>
      </c>
      <c r="C30" s="12">
        <v>11</v>
      </c>
      <c r="D30" s="8">
        <v>4.76</v>
      </c>
      <c r="E30" s="12">
        <v>5</v>
      </c>
      <c r="F30" s="8">
        <v>3.76</v>
      </c>
      <c r="G30" s="12">
        <v>6</v>
      </c>
      <c r="H30" s="8">
        <v>6.25</v>
      </c>
      <c r="I30" s="12">
        <v>0</v>
      </c>
    </row>
    <row r="31" spans="2:9" ht="15" customHeight="1" x14ac:dyDescent="0.2">
      <c r="B31" t="s">
        <v>51</v>
      </c>
      <c r="C31" s="12">
        <v>10</v>
      </c>
      <c r="D31" s="8">
        <v>4.33</v>
      </c>
      <c r="E31" s="12">
        <v>7</v>
      </c>
      <c r="F31" s="8">
        <v>5.26</v>
      </c>
      <c r="G31" s="12">
        <v>3</v>
      </c>
      <c r="H31" s="8">
        <v>3.13</v>
      </c>
      <c r="I31" s="12">
        <v>0</v>
      </c>
    </row>
    <row r="32" spans="2:9" ht="15" customHeight="1" x14ac:dyDescent="0.2">
      <c r="B32" t="s">
        <v>68</v>
      </c>
      <c r="C32" s="12">
        <v>8</v>
      </c>
      <c r="D32" s="8">
        <v>3.46</v>
      </c>
      <c r="E32" s="12">
        <v>6</v>
      </c>
      <c r="F32" s="8">
        <v>4.51</v>
      </c>
      <c r="G32" s="12">
        <v>2</v>
      </c>
      <c r="H32" s="8">
        <v>2.08</v>
      </c>
      <c r="I32" s="12">
        <v>0</v>
      </c>
    </row>
    <row r="33" spans="2:9" ht="15" customHeight="1" x14ac:dyDescent="0.2">
      <c r="B33" t="s">
        <v>57</v>
      </c>
      <c r="C33" s="12">
        <v>7</v>
      </c>
      <c r="D33" s="8">
        <v>3.03</v>
      </c>
      <c r="E33" s="12">
        <v>6</v>
      </c>
      <c r="F33" s="8">
        <v>4.51</v>
      </c>
      <c r="G33" s="12">
        <v>1</v>
      </c>
      <c r="H33" s="8">
        <v>1.04</v>
      </c>
      <c r="I33" s="12">
        <v>0</v>
      </c>
    </row>
    <row r="34" spans="2:9" ht="15" customHeight="1" x14ac:dyDescent="0.2">
      <c r="B34" t="s">
        <v>83</v>
      </c>
      <c r="C34" s="12">
        <v>6</v>
      </c>
      <c r="D34" s="8">
        <v>2.6</v>
      </c>
      <c r="E34" s="12">
        <v>5</v>
      </c>
      <c r="F34" s="8">
        <v>3.76</v>
      </c>
      <c r="G34" s="12">
        <v>1</v>
      </c>
      <c r="H34" s="8">
        <v>1.04</v>
      </c>
      <c r="I34" s="12">
        <v>0</v>
      </c>
    </row>
    <row r="35" spans="2:9" ht="15" customHeight="1" x14ac:dyDescent="0.2">
      <c r="B35" t="s">
        <v>52</v>
      </c>
      <c r="C35" s="12">
        <v>6</v>
      </c>
      <c r="D35" s="8">
        <v>2.6</v>
      </c>
      <c r="E35" s="12">
        <v>3</v>
      </c>
      <c r="F35" s="8">
        <v>2.2599999999999998</v>
      </c>
      <c r="G35" s="12">
        <v>3</v>
      </c>
      <c r="H35" s="8">
        <v>3.13</v>
      </c>
      <c r="I35" s="12">
        <v>0</v>
      </c>
    </row>
    <row r="36" spans="2:9" ht="15" customHeight="1" x14ac:dyDescent="0.2">
      <c r="B36" t="s">
        <v>84</v>
      </c>
      <c r="C36" s="12">
        <v>6</v>
      </c>
      <c r="D36" s="8">
        <v>2.6</v>
      </c>
      <c r="E36" s="12">
        <v>3</v>
      </c>
      <c r="F36" s="8">
        <v>2.2599999999999998</v>
      </c>
      <c r="G36" s="12">
        <v>3</v>
      </c>
      <c r="H36" s="8">
        <v>3.13</v>
      </c>
      <c r="I36" s="12">
        <v>0</v>
      </c>
    </row>
    <row r="37" spans="2:9" ht="15" customHeight="1" x14ac:dyDescent="0.2">
      <c r="B37" t="s">
        <v>55</v>
      </c>
      <c r="C37" s="12">
        <v>6</v>
      </c>
      <c r="D37" s="8">
        <v>2.6</v>
      </c>
      <c r="E37" s="12">
        <v>6</v>
      </c>
      <c r="F37" s="8">
        <v>4.51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6</v>
      </c>
      <c r="D38" s="8">
        <v>2.6</v>
      </c>
      <c r="E38" s="12">
        <v>6</v>
      </c>
      <c r="F38" s="8">
        <v>4.51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66</v>
      </c>
      <c r="C39" s="12">
        <v>4</v>
      </c>
      <c r="D39" s="8">
        <v>1.73</v>
      </c>
      <c r="E39" s="12">
        <v>4</v>
      </c>
      <c r="F39" s="8">
        <v>3.01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4</v>
      </c>
      <c r="D40" s="8">
        <v>1.73</v>
      </c>
      <c r="E40" s="12">
        <v>0</v>
      </c>
      <c r="F40" s="8">
        <v>0</v>
      </c>
      <c r="G40" s="12">
        <v>4</v>
      </c>
      <c r="H40" s="8">
        <v>4.17</v>
      </c>
      <c r="I40" s="12">
        <v>0</v>
      </c>
    </row>
    <row r="41" spans="2:9" ht="15" customHeight="1" x14ac:dyDescent="0.2">
      <c r="B41" t="s">
        <v>72</v>
      </c>
      <c r="C41" s="12">
        <v>3</v>
      </c>
      <c r="D41" s="8">
        <v>1.3</v>
      </c>
      <c r="E41" s="12">
        <v>0</v>
      </c>
      <c r="F41" s="8">
        <v>0</v>
      </c>
      <c r="G41" s="12">
        <v>3</v>
      </c>
      <c r="H41" s="8">
        <v>3.13</v>
      </c>
      <c r="I41" s="12">
        <v>0</v>
      </c>
    </row>
    <row r="42" spans="2:9" ht="15" customHeight="1" x14ac:dyDescent="0.2">
      <c r="B42" t="s">
        <v>87</v>
      </c>
      <c r="C42" s="12">
        <v>3</v>
      </c>
      <c r="D42" s="8">
        <v>1.3</v>
      </c>
      <c r="E42" s="12">
        <v>1</v>
      </c>
      <c r="F42" s="8">
        <v>0.75</v>
      </c>
      <c r="G42" s="12">
        <v>2</v>
      </c>
      <c r="H42" s="8">
        <v>2.08</v>
      </c>
      <c r="I42" s="12">
        <v>0</v>
      </c>
    </row>
    <row r="43" spans="2:9" ht="15" customHeight="1" x14ac:dyDescent="0.2">
      <c r="B43" t="s">
        <v>71</v>
      </c>
      <c r="C43" s="12">
        <v>2</v>
      </c>
      <c r="D43" s="8">
        <v>0.87</v>
      </c>
      <c r="E43" s="12">
        <v>2</v>
      </c>
      <c r="F43" s="8">
        <v>1.5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74</v>
      </c>
      <c r="C44" s="12">
        <v>2</v>
      </c>
      <c r="D44" s="8">
        <v>0.87</v>
      </c>
      <c r="E44" s="12">
        <v>1</v>
      </c>
      <c r="F44" s="8">
        <v>0.75</v>
      </c>
      <c r="G44" s="12">
        <v>1</v>
      </c>
      <c r="H44" s="8">
        <v>1.04</v>
      </c>
      <c r="I44" s="12">
        <v>0</v>
      </c>
    </row>
    <row r="45" spans="2:9" ht="15" customHeight="1" x14ac:dyDescent="0.2">
      <c r="B45" t="s">
        <v>73</v>
      </c>
      <c r="C45" s="12">
        <v>2</v>
      </c>
      <c r="D45" s="8">
        <v>0.87</v>
      </c>
      <c r="E45" s="12">
        <v>0</v>
      </c>
      <c r="F45" s="8">
        <v>0</v>
      </c>
      <c r="G45" s="12">
        <v>2</v>
      </c>
      <c r="H45" s="8">
        <v>2.08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0.87</v>
      </c>
      <c r="E46" s="12">
        <v>0</v>
      </c>
      <c r="F46" s="8">
        <v>0</v>
      </c>
      <c r="G46" s="12">
        <v>2</v>
      </c>
      <c r="H46" s="8">
        <v>2.08</v>
      </c>
      <c r="I46" s="12">
        <v>0</v>
      </c>
    </row>
    <row r="47" spans="2:9" ht="15" customHeight="1" x14ac:dyDescent="0.2">
      <c r="B47" t="s">
        <v>76</v>
      </c>
      <c r="C47" s="12">
        <v>2</v>
      </c>
      <c r="D47" s="8">
        <v>0.87</v>
      </c>
      <c r="E47" s="12">
        <v>1</v>
      </c>
      <c r="F47" s="8">
        <v>0.75</v>
      </c>
      <c r="G47" s="12">
        <v>1</v>
      </c>
      <c r="H47" s="8">
        <v>1.04</v>
      </c>
      <c r="I47" s="12">
        <v>0</v>
      </c>
    </row>
    <row r="48" spans="2:9" ht="15" customHeight="1" x14ac:dyDescent="0.2">
      <c r="B48" t="s">
        <v>54</v>
      </c>
      <c r="C48" s="12">
        <v>2</v>
      </c>
      <c r="D48" s="8">
        <v>0.87</v>
      </c>
      <c r="E48" s="12">
        <v>0</v>
      </c>
      <c r="F48" s="8">
        <v>0</v>
      </c>
      <c r="G48" s="12">
        <v>2</v>
      </c>
      <c r="H48" s="8">
        <v>2.08</v>
      </c>
      <c r="I48" s="12">
        <v>0</v>
      </c>
    </row>
    <row r="49" spans="2:9" ht="15" customHeight="1" x14ac:dyDescent="0.2">
      <c r="B49" t="s">
        <v>60</v>
      </c>
      <c r="C49" s="12">
        <v>2</v>
      </c>
      <c r="D49" s="8">
        <v>0.87</v>
      </c>
      <c r="E49" s="12">
        <v>0</v>
      </c>
      <c r="F49" s="8">
        <v>0</v>
      </c>
      <c r="G49" s="12">
        <v>2</v>
      </c>
      <c r="H49" s="8">
        <v>2.08</v>
      </c>
      <c r="I49" s="12">
        <v>0</v>
      </c>
    </row>
    <row r="50" spans="2:9" ht="15" customHeight="1" x14ac:dyDescent="0.2">
      <c r="B50" t="s">
        <v>62</v>
      </c>
      <c r="C50" s="12">
        <v>2</v>
      </c>
      <c r="D50" s="8">
        <v>0.87</v>
      </c>
      <c r="E50" s="12">
        <v>2</v>
      </c>
      <c r="F50" s="8">
        <v>1.5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168</v>
      </c>
      <c r="C53" s="10" t="s">
        <v>42</v>
      </c>
      <c r="D53" s="10" t="s">
        <v>43</v>
      </c>
      <c r="E53" s="10" t="s">
        <v>44</v>
      </c>
      <c r="F53" s="10" t="s">
        <v>45</v>
      </c>
      <c r="G53" s="10" t="s">
        <v>46</v>
      </c>
      <c r="H53" s="10" t="s">
        <v>47</v>
      </c>
      <c r="I53" s="10" t="s">
        <v>48</v>
      </c>
    </row>
    <row r="54" spans="2:9" ht="15" customHeight="1" x14ac:dyDescent="0.2">
      <c r="B54" t="s">
        <v>95</v>
      </c>
      <c r="C54" s="12">
        <v>11</v>
      </c>
      <c r="D54" s="8">
        <v>4.76</v>
      </c>
      <c r="E54" s="12">
        <v>3</v>
      </c>
      <c r="F54" s="8">
        <v>2.2599999999999998</v>
      </c>
      <c r="G54" s="12">
        <v>8</v>
      </c>
      <c r="H54" s="8">
        <v>8.33</v>
      </c>
      <c r="I54" s="12">
        <v>0</v>
      </c>
    </row>
    <row r="55" spans="2:9" ht="15" customHeight="1" x14ac:dyDescent="0.2">
      <c r="B55" t="s">
        <v>139</v>
      </c>
      <c r="C55" s="12">
        <v>10</v>
      </c>
      <c r="D55" s="8">
        <v>4.33</v>
      </c>
      <c r="E55" s="12">
        <v>6</v>
      </c>
      <c r="F55" s="8">
        <v>4.51</v>
      </c>
      <c r="G55" s="12">
        <v>4</v>
      </c>
      <c r="H55" s="8">
        <v>4.17</v>
      </c>
      <c r="I55" s="12">
        <v>0</v>
      </c>
    </row>
    <row r="56" spans="2:9" ht="15" customHeight="1" x14ac:dyDescent="0.2">
      <c r="B56" t="s">
        <v>110</v>
      </c>
      <c r="C56" s="12">
        <v>9</v>
      </c>
      <c r="D56" s="8">
        <v>3.9</v>
      </c>
      <c r="E56" s="12">
        <v>9</v>
      </c>
      <c r="F56" s="8">
        <v>6.77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111</v>
      </c>
      <c r="C57" s="12">
        <v>8</v>
      </c>
      <c r="D57" s="8">
        <v>3.46</v>
      </c>
      <c r="E57" s="12">
        <v>8</v>
      </c>
      <c r="F57" s="8">
        <v>6.02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114</v>
      </c>
      <c r="C58" s="12">
        <v>8</v>
      </c>
      <c r="D58" s="8">
        <v>3.46</v>
      </c>
      <c r="E58" s="12">
        <v>6</v>
      </c>
      <c r="F58" s="8">
        <v>4.51</v>
      </c>
      <c r="G58" s="12">
        <v>2</v>
      </c>
      <c r="H58" s="8">
        <v>2.08</v>
      </c>
      <c r="I58" s="12">
        <v>0</v>
      </c>
    </row>
    <row r="59" spans="2:9" ht="15" customHeight="1" x14ac:dyDescent="0.2">
      <c r="B59" t="s">
        <v>97</v>
      </c>
      <c r="C59" s="12">
        <v>6</v>
      </c>
      <c r="D59" s="8">
        <v>2.6</v>
      </c>
      <c r="E59" s="12">
        <v>5</v>
      </c>
      <c r="F59" s="8">
        <v>3.76</v>
      </c>
      <c r="G59" s="12">
        <v>1</v>
      </c>
      <c r="H59" s="8">
        <v>1.04</v>
      </c>
      <c r="I59" s="12">
        <v>0</v>
      </c>
    </row>
    <row r="60" spans="2:9" ht="15" customHeight="1" x14ac:dyDescent="0.2">
      <c r="B60" t="s">
        <v>98</v>
      </c>
      <c r="C60" s="12">
        <v>6</v>
      </c>
      <c r="D60" s="8">
        <v>2.6</v>
      </c>
      <c r="E60" s="12">
        <v>5</v>
      </c>
      <c r="F60" s="8">
        <v>3.76</v>
      </c>
      <c r="G60" s="12">
        <v>1</v>
      </c>
      <c r="H60" s="8">
        <v>1.04</v>
      </c>
      <c r="I60" s="12">
        <v>0</v>
      </c>
    </row>
    <row r="61" spans="2:9" ht="15" customHeight="1" x14ac:dyDescent="0.2">
      <c r="B61" t="s">
        <v>100</v>
      </c>
      <c r="C61" s="12">
        <v>6</v>
      </c>
      <c r="D61" s="8">
        <v>2.6</v>
      </c>
      <c r="E61" s="12">
        <v>4</v>
      </c>
      <c r="F61" s="8">
        <v>3.01</v>
      </c>
      <c r="G61" s="12">
        <v>1</v>
      </c>
      <c r="H61" s="8">
        <v>1.04</v>
      </c>
      <c r="I61" s="12">
        <v>1</v>
      </c>
    </row>
    <row r="62" spans="2:9" ht="15" customHeight="1" x14ac:dyDescent="0.2">
      <c r="B62" t="s">
        <v>102</v>
      </c>
      <c r="C62" s="12">
        <v>6</v>
      </c>
      <c r="D62" s="8">
        <v>2.6</v>
      </c>
      <c r="E62" s="12">
        <v>5</v>
      </c>
      <c r="F62" s="8">
        <v>3.76</v>
      </c>
      <c r="G62" s="12">
        <v>1</v>
      </c>
      <c r="H62" s="8">
        <v>1.04</v>
      </c>
      <c r="I62" s="12">
        <v>0</v>
      </c>
    </row>
    <row r="63" spans="2:9" ht="15" customHeight="1" x14ac:dyDescent="0.2">
      <c r="B63" t="s">
        <v>144</v>
      </c>
      <c r="C63" s="12">
        <v>6</v>
      </c>
      <c r="D63" s="8">
        <v>2.6</v>
      </c>
      <c r="E63" s="12">
        <v>3</v>
      </c>
      <c r="F63" s="8">
        <v>2.2599999999999998</v>
      </c>
      <c r="G63" s="12">
        <v>3</v>
      </c>
      <c r="H63" s="8">
        <v>3.13</v>
      </c>
      <c r="I63" s="12">
        <v>0</v>
      </c>
    </row>
    <row r="64" spans="2:9" ht="15" customHeight="1" x14ac:dyDescent="0.2">
      <c r="B64" t="s">
        <v>112</v>
      </c>
      <c r="C64" s="12">
        <v>6</v>
      </c>
      <c r="D64" s="8">
        <v>2.6</v>
      </c>
      <c r="E64" s="12">
        <v>2</v>
      </c>
      <c r="F64" s="8">
        <v>1.5</v>
      </c>
      <c r="G64" s="12">
        <v>4</v>
      </c>
      <c r="H64" s="8">
        <v>4.17</v>
      </c>
      <c r="I64" s="12">
        <v>0</v>
      </c>
    </row>
    <row r="65" spans="2:9" ht="15" customHeight="1" x14ac:dyDescent="0.2">
      <c r="B65" t="s">
        <v>142</v>
      </c>
      <c r="C65" s="12">
        <v>5</v>
      </c>
      <c r="D65" s="8">
        <v>2.16</v>
      </c>
      <c r="E65" s="12">
        <v>5</v>
      </c>
      <c r="F65" s="8">
        <v>3.76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124</v>
      </c>
      <c r="C66" s="12">
        <v>5</v>
      </c>
      <c r="D66" s="8">
        <v>2.16</v>
      </c>
      <c r="E66" s="12">
        <v>3</v>
      </c>
      <c r="F66" s="8">
        <v>2.2599999999999998</v>
      </c>
      <c r="G66" s="12">
        <v>2</v>
      </c>
      <c r="H66" s="8">
        <v>2.08</v>
      </c>
      <c r="I66" s="12">
        <v>0</v>
      </c>
    </row>
    <row r="67" spans="2:9" ht="15" customHeight="1" x14ac:dyDescent="0.2">
      <c r="B67" t="s">
        <v>108</v>
      </c>
      <c r="C67" s="12">
        <v>5</v>
      </c>
      <c r="D67" s="8">
        <v>2.16</v>
      </c>
      <c r="E67" s="12">
        <v>4</v>
      </c>
      <c r="F67" s="8">
        <v>3.01</v>
      </c>
      <c r="G67" s="12">
        <v>1</v>
      </c>
      <c r="H67" s="8">
        <v>1.04</v>
      </c>
      <c r="I67" s="12">
        <v>0</v>
      </c>
    </row>
    <row r="68" spans="2:9" ht="15" customHeight="1" x14ac:dyDescent="0.2">
      <c r="B68" t="s">
        <v>118</v>
      </c>
      <c r="C68" s="12">
        <v>5</v>
      </c>
      <c r="D68" s="8">
        <v>2.16</v>
      </c>
      <c r="E68" s="12">
        <v>3</v>
      </c>
      <c r="F68" s="8">
        <v>2.2599999999999998</v>
      </c>
      <c r="G68" s="12">
        <v>2</v>
      </c>
      <c r="H68" s="8">
        <v>2.08</v>
      </c>
      <c r="I68" s="12">
        <v>0</v>
      </c>
    </row>
    <row r="69" spans="2:9" ht="15" customHeight="1" x14ac:dyDescent="0.2">
      <c r="B69" t="s">
        <v>123</v>
      </c>
      <c r="C69" s="12">
        <v>4</v>
      </c>
      <c r="D69" s="8">
        <v>1.73</v>
      </c>
      <c r="E69" s="12">
        <v>2</v>
      </c>
      <c r="F69" s="8">
        <v>1.5</v>
      </c>
      <c r="G69" s="12">
        <v>2</v>
      </c>
      <c r="H69" s="8">
        <v>2.08</v>
      </c>
      <c r="I69" s="12">
        <v>0</v>
      </c>
    </row>
    <row r="70" spans="2:9" ht="15" customHeight="1" x14ac:dyDescent="0.2">
      <c r="B70" t="s">
        <v>126</v>
      </c>
      <c r="C70" s="12">
        <v>4</v>
      </c>
      <c r="D70" s="8">
        <v>1.73</v>
      </c>
      <c r="E70" s="12">
        <v>2</v>
      </c>
      <c r="F70" s="8">
        <v>1.5</v>
      </c>
      <c r="G70" s="12">
        <v>2</v>
      </c>
      <c r="H70" s="8">
        <v>2.08</v>
      </c>
      <c r="I70" s="12">
        <v>0</v>
      </c>
    </row>
    <row r="71" spans="2:9" ht="15" customHeight="1" x14ac:dyDescent="0.2">
      <c r="B71" t="s">
        <v>136</v>
      </c>
      <c r="C71" s="12">
        <v>4</v>
      </c>
      <c r="D71" s="8">
        <v>1.73</v>
      </c>
      <c r="E71" s="12">
        <v>3</v>
      </c>
      <c r="F71" s="8">
        <v>2.2599999999999998</v>
      </c>
      <c r="G71" s="12">
        <v>1</v>
      </c>
      <c r="H71" s="8">
        <v>1.04</v>
      </c>
      <c r="I71" s="12">
        <v>0</v>
      </c>
    </row>
    <row r="72" spans="2:9" ht="15" customHeight="1" x14ac:dyDescent="0.2">
      <c r="B72" t="s">
        <v>147</v>
      </c>
      <c r="C72" s="12">
        <v>4</v>
      </c>
      <c r="D72" s="8">
        <v>1.73</v>
      </c>
      <c r="E72" s="12">
        <v>4</v>
      </c>
      <c r="F72" s="8">
        <v>3.01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129</v>
      </c>
      <c r="C73" s="12">
        <v>4</v>
      </c>
      <c r="D73" s="8">
        <v>1.73</v>
      </c>
      <c r="E73" s="12">
        <v>2</v>
      </c>
      <c r="F73" s="8">
        <v>1.5</v>
      </c>
      <c r="G73" s="12">
        <v>2</v>
      </c>
      <c r="H73" s="8">
        <v>2.08</v>
      </c>
      <c r="I73" s="12">
        <v>0</v>
      </c>
    </row>
    <row r="75" spans="2:9" ht="15" customHeight="1" x14ac:dyDescent="0.2">
      <c r="B75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CE12-BE70-46BB-9D28-F1B4DB3307F8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188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58</v>
      </c>
      <c r="D6" s="8">
        <v>19.27</v>
      </c>
      <c r="E6" s="12">
        <v>14</v>
      </c>
      <c r="F6" s="8">
        <v>10.29</v>
      </c>
      <c r="G6" s="12">
        <v>44</v>
      </c>
      <c r="H6" s="8">
        <v>27.5</v>
      </c>
      <c r="I6" s="12">
        <v>0</v>
      </c>
    </row>
    <row r="7" spans="2:9" ht="15" customHeight="1" x14ac:dyDescent="0.2">
      <c r="B7" t="s">
        <v>28</v>
      </c>
      <c r="C7" s="12">
        <v>22</v>
      </c>
      <c r="D7" s="8">
        <v>7.31</v>
      </c>
      <c r="E7" s="12">
        <v>4</v>
      </c>
      <c r="F7" s="8">
        <v>2.94</v>
      </c>
      <c r="G7" s="12">
        <v>18</v>
      </c>
      <c r="H7" s="8">
        <v>11.25</v>
      </c>
      <c r="I7" s="12">
        <v>0</v>
      </c>
    </row>
    <row r="8" spans="2:9" ht="15" customHeight="1" x14ac:dyDescent="0.2">
      <c r="B8" t="s">
        <v>29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0.33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2">
      <c r="B10" t="s">
        <v>31</v>
      </c>
      <c r="C10" s="12">
        <v>13</v>
      </c>
      <c r="D10" s="8">
        <v>4.32</v>
      </c>
      <c r="E10" s="12">
        <v>0</v>
      </c>
      <c r="F10" s="8">
        <v>0</v>
      </c>
      <c r="G10" s="12">
        <v>13</v>
      </c>
      <c r="H10" s="8">
        <v>8.1300000000000008</v>
      </c>
      <c r="I10" s="12">
        <v>0</v>
      </c>
    </row>
    <row r="11" spans="2:9" ht="15" customHeight="1" x14ac:dyDescent="0.2">
      <c r="B11" t="s">
        <v>32</v>
      </c>
      <c r="C11" s="12">
        <v>77</v>
      </c>
      <c r="D11" s="8">
        <v>25.58</v>
      </c>
      <c r="E11" s="12">
        <v>34</v>
      </c>
      <c r="F11" s="8">
        <v>25</v>
      </c>
      <c r="G11" s="12">
        <v>43</v>
      </c>
      <c r="H11" s="8">
        <v>26.88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12</v>
      </c>
      <c r="D13" s="8">
        <v>3.99</v>
      </c>
      <c r="E13" s="12">
        <v>1</v>
      </c>
      <c r="F13" s="8">
        <v>0.74</v>
      </c>
      <c r="G13" s="12">
        <v>10</v>
      </c>
      <c r="H13" s="8">
        <v>6.25</v>
      </c>
      <c r="I13" s="12">
        <v>1</v>
      </c>
    </row>
    <row r="14" spans="2:9" ht="15" customHeight="1" x14ac:dyDescent="0.2">
      <c r="B14" t="s">
        <v>35</v>
      </c>
      <c r="C14" s="12">
        <v>8</v>
      </c>
      <c r="D14" s="8">
        <v>2.66</v>
      </c>
      <c r="E14" s="12">
        <v>5</v>
      </c>
      <c r="F14" s="8">
        <v>3.68</v>
      </c>
      <c r="G14" s="12">
        <v>3</v>
      </c>
      <c r="H14" s="8">
        <v>1.88</v>
      </c>
      <c r="I14" s="12">
        <v>0</v>
      </c>
    </row>
    <row r="15" spans="2:9" ht="15" customHeight="1" x14ac:dyDescent="0.2">
      <c r="B15" t="s">
        <v>36</v>
      </c>
      <c r="C15" s="12">
        <v>29</v>
      </c>
      <c r="D15" s="8">
        <v>9.6300000000000008</v>
      </c>
      <c r="E15" s="12">
        <v>21</v>
      </c>
      <c r="F15" s="8">
        <v>15.44</v>
      </c>
      <c r="G15" s="12">
        <v>8</v>
      </c>
      <c r="H15" s="8">
        <v>5</v>
      </c>
      <c r="I15" s="12">
        <v>0</v>
      </c>
    </row>
    <row r="16" spans="2:9" ht="15" customHeight="1" x14ac:dyDescent="0.2">
      <c r="B16" t="s">
        <v>37</v>
      </c>
      <c r="C16" s="12">
        <v>31</v>
      </c>
      <c r="D16" s="8">
        <v>10.3</v>
      </c>
      <c r="E16" s="12">
        <v>28</v>
      </c>
      <c r="F16" s="8">
        <v>20.59</v>
      </c>
      <c r="G16" s="12">
        <v>2</v>
      </c>
      <c r="H16" s="8">
        <v>1.25</v>
      </c>
      <c r="I16" s="12">
        <v>0</v>
      </c>
    </row>
    <row r="17" spans="2:9" ht="15" customHeight="1" x14ac:dyDescent="0.2">
      <c r="B17" t="s">
        <v>38</v>
      </c>
      <c r="C17" s="12">
        <v>15</v>
      </c>
      <c r="D17" s="8">
        <v>4.9800000000000004</v>
      </c>
      <c r="E17" s="12">
        <v>11</v>
      </c>
      <c r="F17" s="8">
        <v>8.09</v>
      </c>
      <c r="G17" s="12">
        <v>2</v>
      </c>
      <c r="H17" s="8">
        <v>1.25</v>
      </c>
      <c r="I17" s="12">
        <v>0</v>
      </c>
    </row>
    <row r="18" spans="2:9" ht="15" customHeight="1" x14ac:dyDescent="0.2">
      <c r="B18" t="s">
        <v>39</v>
      </c>
      <c r="C18" s="12">
        <v>12</v>
      </c>
      <c r="D18" s="8">
        <v>3.99</v>
      </c>
      <c r="E18" s="12">
        <v>9</v>
      </c>
      <c r="F18" s="8">
        <v>6.62</v>
      </c>
      <c r="G18" s="12">
        <v>2</v>
      </c>
      <c r="H18" s="8">
        <v>1.25</v>
      </c>
      <c r="I18" s="12">
        <v>0</v>
      </c>
    </row>
    <row r="19" spans="2:9" ht="15" customHeight="1" x14ac:dyDescent="0.2">
      <c r="B19" t="s">
        <v>40</v>
      </c>
      <c r="C19" s="12">
        <v>23</v>
      </c>
      <c r="D19" s="8">
        <v>7.64</v>
      </c>
      <c r="E19" s="12">
        <v>9</v>
      </c>
      <c r="F19" s="8">
        <v>6.62</v>
      </c>
      <c r="G19" s="12">
        <v>14</v>
      </c>
      <c r="H19" s="8">
        <v>8.75</v>
      </c>
      <c r="I19" s="12">
        <v>0</v>
      </c>
    </row>
    <row r="20" spans="2:9" ht="15" customHeight="1" x14ac:dyDescent="0.2">
      <c r="B20" s="9" t="s">
        <v>166</v>
      </c>
      <c r="C20" s="12">
        <f>SUM(LTBL_09345[総数／事業所数])</f>
        <v>301</v>
      </c>
      <c r="E20" s="12">
        <f>SUBTOTAL(109,LTBL_09345[個人／事業所数])</f>
        <v>136</v>
      </c>
      <c r="G20" s="12">
        <f>SUBTOTAL(109,LTBL_09345[法人／事業所数])</f>
        <v>160</v>
      </c>
      <c r="I20" s="12">
        <f>SUBTOTAL(109,LTBL_09345[法人以外の団体／事業所数])</f>
        <v>1</v>
      </c>
    </row>
    <row r="21" spans="2:9" ht="15" customHeight="1" x14ac:dyDescent="0.2">
      <c r="E21" s="11">
        <f>LTBL_09345[[#Totals],[個人／事業所数]]/LTBL_09345[[#Totals],[総数／事業所数]]</f>
        <v>0.45182724252491696</v>
      </c>
      <c r="G21" s="11">
        <f>LTBL_09345[[#Totals],[法人／事業所数]]/LTBL_09345[[#Totals],[総数／事業所数]]</f>
        <v>0.53156146179401997</v>
      </c>
      <c r="I21" s="11">
        <f>LTBL_09345[[#Totals],[法人以外の団体／事業所数]]/LTBL_09345[[#Totals],[総数／事業所数]]</f>
        <v>3.3222591362126247E-3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30</v>
      </c>
      <c r="D24" s="8">
        <v>9.9700000000000006</v>
      </c>
      <c r="E24" s="12">
        <v>28</v>
      </c>
      <c r="F24" s="8">
        <v>20.59</v>
      </c>
      <c r="G24" s="12">
        <v>2</v>
      </c>
      <c r="H24" s="8">
        <v>1.25</v>
      </c>
      <c r="I24" s="12">
        <v>0</v>
      </c>
    </row>
    <row r="25" spans="2:9" ht="15" customHeight="1" x14ac:dyDescent="0.2">
      <c r="B25" t="s">
        <v>58</v>
      </c>
      <c r="C25" s="12">
        <v>27</v>
      </c>
      <c r="D25" s="8">
        <v>8.9700000000000006</v>
      </c>
      <c r="E25" s="12">
        <v>13</v>
      </c>
      <c r="F25" s="8">
        <v>9.56</v>
      </c>
      <c r="G25" s="12">
        <v>14</v>
      </c>
      <c r="H25" s="8">
        <v>8.75</v>
      </c>
      <c r="I25" s="12">
        <v>0</v>
      </c>
    </row>
    <row r="26" spans="2:9" ht="15" customHeight="1" x14ac:dyDescent="0.2">
      <c r="B26" t="s">
        <v>49</v>
      </c>
      <c r="C26" s="12">
        <v>26</v>
      </c>
      <c r="D26" s="8">
        <v>8.64</v>
      </c>
      <c r="E26" s="12">
        <v>7</v>
      </c>
      <c r="F26" s="8">
        <v>5.15</v>
      </c>
      <c r="G26" s="12">
        <v>19</v>
      </c>
      <c r="H26" s="8">
        <v>11.88</v>
      </c>
      <c r="I26" s="12">
        <v>0</v>
      </c>
    </row>
    <row r="27" spans="2:9" ht="15" customHeight="1" x14ac:dyDescent="0.2">
      <c r="B27" t="s">
        <v>63</v>
      </c>
      <c r="C27" s="12">
        <v>24</v>
      </c>
      <c r="D27" s="8">
        <v>7.97</v>
      </c>
      <c r="E27" s="12">
        <v>20</v>
      </c>
      <c r="F27" s="8">
        <v>14.71</v>
      </c>
      <c r="G27" s="12">
        <v>4</v>
      </c>
      <c r="H27" s="8">
        <v>2.5</v>
      </c>
      <c r="I27" s="12">
        <v>0</v>
      </c>
    </row>
    <row r="28" spans="2:9" ht="15" customHeight="1" x14ac:dyDescent="0.2">
      <c r="B28" t="s">
        <v>56</v>
      </c>
      <c r="C28" s="12">
        <v>21</v>
      </c>
      <c r="D28" s="8">
        <v>6.98</v>
      </c>
      <c r="E28" s="12">
        <v>13</v>
      </c>
      <c r="F28" s="8">
        <v>9.56</v>
      </c>
      <c r="G28" s="12">
        <v>8</v>
      </c>
      <c r="H28" s="8">
        <v>5</v>
      </c>
      <c r="I28" s="12">
        <v>0</v>
      </c>
    </row>
    <row r="29" spans="2:9" ht="15" customHeight="1" x14ac:dyDescent="0.2">
      <c r="B29" t="s">
        <v>50</v>
      </c>
      <c r="C29" s="12">
        <v>19</v>
      </c>
      <c r="D29" s="8">
        <v>6.31</v>
      </c>
      <c r="E29" s="12">
        <v>6</v>
      </c>
      <c r="F29" s="8">
        <v>4.41</v>
      </c>
      <c r="G29" s="12">
        <v>13</v>
      </c>
      <c r="H29" s="8">
        <v>8.1300000000000008</v>
      </c>
      <c r="I29" s="12">
        <v>0</v>
      </c>
    </row>
    <row r="30" spans="2:9" ht="15" customHeight="1" x14ac:dyDescent="0.2">
      <c r="B30" t="s">
        <v>65</v>
      </c>
      <c r="C30" s="12">
        <v>15</v>
      </c>
      <c r="D30" s="8">
        <v>4.9800000000000004</v>
      </c>
      <c r="E30" s="12">
        <v>11</v>
      </c>
      <c r="F30" s="8">
        <v>8.09</v>
      </c>
      <c r="G30" s="12">
        <v>2</v>
      </c>
      <c r="H30" s="8">
        <v>1.25</v>
      </c>
      <c r="I30" s="12">
        <v>0</v>
      </c>
    </row>
    <row r="31" spans="2:9" ht="15" customHeight="1" x14ac:dyDescent="0.2">
      <c r="B31" t="s">
        <v>51</v>
      </c>
      <c r="C31" s="12">
        <v>13</v>
      </c>
      <c r="D31" s="8">
        <v>4.32</v>
      </c>
      <c r="E31" s="12">
        <v>1</v>
      </c>
      <c r="F31" s="8">
        <v>0.74</v>
      </c>
      <c r="G31" s="12">
        <v>12</v>
      </c>
      <c r="H31" s="8">
        <v>7.5</v>
      </c>
      <c r="I31" s="12">
        <v>0</v>
      </c>
    </row>
    <row r="32" spans="2:9" ht="15" customHeight="1" x14ac:dyDescent="0.2">
      <c r="B32" t="s">
        <v>66</v>
      </c>
      <c r="C32" s="12">
        <v>11</v>
      </c>
      <c r="D32" s="8">
        <v>3.65</v>
      </c>
      <c r="E32" s="12">
        <v>9</v>
      </c>
      <c r="F32" s="8">
        <v>6.62</v>
      </c>
      <c r="G32" s="12">
        <v>2</v>
      </c>
      <c r="H32" s="8">
        <v>1.25</v>
      </c>
      <c r="I32" s="12">
        <v>0</v>
      </c>
    </row>
    <row r="33" spans="2:9" ht="15" customHeight="1" x14ac:dyDescent="0.2">
      <c r="B33" t="s">
        <v>68</v>
      </c>
      <c r="C33" s="12">
        <v>11</v>
      </c>
      <c r="D33" s="8">
        <v>3.65</v>
      </c>
      <c r="E33" s="12">
        <v>3</v>
      </c>
      <c r="F33" s="8">
        <v>2.21</v>
      </c>
      <c r="G33" s="12">
        <v>8</v>
      </c>
      <c r="H33" s="8">
        <v>5</v>
      </c>
      <c r="I33" s="12">
        <v>0</v>
      </c>
    </row>
    <row r="34" spans="2:9" ht="15" customHeight="1" x14ac:dyDescent="0.2">
      <c r="B34" t="s">
        <v>53</v>
      </c>
      <c r="C34" s="12">
        <v>9</v>
      </c>
      <c r="D34" s="8">
        <v>2.99</v>
      </c>
      <c r="E34" s="12">
        <v>2</v>
      </c>
      <c r="F34" s="8">
        <v>1.47</v>
      </c>
      <c r="G34" s="12">
        <v>7</v>
      </c>
      <c r="H34" s="8">
        <v>4.38</v>
      </c>
      <c r="I34" s="12">
        <v>0</v>
      </c>
    </row>
    <row r="35" spans="2:9" ht="15" customHeight="1" x14ac:dyDescent="0.2">
      <c r="B35" t="s">
        <v>60</v>
      </c>
      <c r="C35" s="12">
        <v>7</v>
      </c>
      <c r="D35" s="8">
        <v>2.33</v>
      </c>
      <c r="E35" s="12">
        <v>1</v>
      </c>
      <c r="F35" s="8">
        <v>0.74</v>
      </c>
      <c r="G35" s="12">
        <v>5</v>
      </c>
      <c r="H35" s="8">
        <v>3.13</v>
      </c>
      <c r="I35" s="12">
        <v>1</v>
      </c>
    </row>
    <row r="36" spans="2:9" ht="15" customHeight="1" x14ac:dyDescent="0.2">
      <c r="B36" t="s">
        <v>81</v>
      </c>
      <c r="C36" s="12">
        <v>6</v>
      </c>
      <c r="D36" s="8">
        <v>1.99</v>
      </c>
      <c r="E36" s="12">
        <v>0</v>
      </c>
      <c r="F36" s="8">
        <v>0</v>
      </c>
      <c r="G36" s="12">
        <v>6</v>
      </c>
      <c r="H36" s="8">
        <v>3.75</v>
      </c>
      <c r="I36" s="12">
        <v>0</v>
      </c>
    </row>
    <row r="37" spans="2:9" ht="15" customHeight="1" x14ac:dyDescent="0.2">
      <c r="B37" t="s">
        <v>91</v>
      </c>
      <c r="C37" s="12">
        <v>6</v>
      </c>
      <c r="D37" s="8">
        <v>1.99</v>
      </c>
      <c r="E37" s="12">
        <v>5</v>
      </c>
      <c r="F37" s="8">
        <v>3.68</v>
      </c>
      <c r="G37" s="12">
        <v>1</v>
      </c>
      <c r="H37" s="8">
        <v>0.63</v>
      </c>
      <c r="I37" s="12">
        <v>0</v>
      </c>
    </row>
    <row r="38" spans="2:9" ht="15" customHeight="1" x14ac:dyDescent="0.2">
      <c r="B38" t="s">
        <v>69</v>
      </c>
      <c r="C38" s="12">
        <v>5</v>
      </c>
      <c r="D38" s="8">
        <v>1.66</v>
      </c>
      <c r="E38" s="12">
        <v>0</v>
      </c>
      <c r="F38" s="8">
        <v>0</v>
      </c>
      <c r="G38" s="12">
        <v>5</v>
      </c>
      <c r="H38" s="8">
        <v>3.13</v>
      </c>
      <c r="I38" s="12">
        <v>0</v>
      </c>
    </row>
    <row r="39" spans="2:9" ht="15" customHeight="1" x14ac:dyDescent="0.2">
      <c r="B39" t="s">
        <v>88</v>
      </c>
      <c r="C39" s="12">
        <v>4</v>
      </c>
      <c r="D39" s="8">
        <v>1.33</v>
      </c>
      <c r="E39" s="12">
        <v>0</v>
      </c>
      <c r="F39" s="8">
        <v>0</v>
      </c>
      <c r="G39" s="12">
        <v>4</v>
      </c>
      <c r="H39" s="8">
        <v>2.5</v>
      </c>
      <c r="I39" s="12">
        <v>0</v>
      </c>
    </row>
    <row r="40" spans="2:9" ht="15" customHeight="1" x14ac:dyDescent="0.2">
      <c r="B40" t="s">
        <v>82</v>
      </c>
      <c r="C40" s="12">
        <v>4</v>
      </c>
      <c r="D40" s="8">
        <v>1.33</v>
      </c>
      <c r="E40" s="12">
        <v>0</v>
      </c>
      <c r="F40" s="8">
        <v>0</v>
      </c>
      <c r="G40" s="12">
        <v>4</v>
      </c>
      <c r="H40" s="8">
        <v>2.5</v>
      </c>
      <c r="I40" s="12">
        <v>0</v>
      </c>
    </row>
    <row r="41" spans="2:9" ht="15" customHeight="1" x14ac:dyDescent="0.2">
      <c r="B41" t="s">
        <v>89</v>
      </c>
      <c r="C41" s="12">
        <v>4</v>
      </c>
      <c r="D41" s="8">
        <v>1.33</v>
      </c>
      <c r="E41" s="12">
        <v>0</v>
      </c>
      <c r="F41" s="8">
        <v>0</v>
      </c>
      <c r="G41" s="12">
        <v>4</v>
      </c>
      <c r="H41" s="8">
        <v>2.5</v>
      </c>
      <c r="I41" s="12">
        <v>0</v>
      </c>
    </row>
    <row r="42" spans="2:9" ht="15" customHeight="1" x14ac:dyDescent="0.2">
      <c r="B42" t="s">
        <v>57</v>
      </c>
      <c r="C42" s="12">
        <v>4</v>
      </c>
      <c r="D42" s="8">
        <v>1.33</v>
      </c>
      <c r="E42" s="12">
        <v>3</v>
      </c>
      <c r="F42" s="8">
        <v>2.21</v>
      </c>
      <c r="G42" s="12">
        <v>1</v>
      </c>
      <c r="H42" s="8">
        <v>0.63</v>
      </c>
      <c r="I42" s="12">
        <v>0</v>
      </c>
    </row>
    <row r="43" spans="2:9" ht="15" customHeight="1" x14ac:dyDescent="0.2">
      <c r="B43" t="s">
        <v>90</v>
      </c>
      <c r="C43" s="12">
        <v>4</v>
      </c>
      <c r="D43" s="8">
        <v>1.33</v>
      </c>
      <c r="E43" s="12">
        <v>0</v>
      </c>
      <c r="F43" s="8">
        <v>0</v>
      </c>
      <c r="G43" s="12">
        <v>4</v>
      </c>
      <c r="H43" s="8">
        <v>2.5</v>
      </c>
      <c r="I43" s="12">
        <v>0</v>
      </c>
    </row>
    <row r="44" spans="2:9" ht="15" customHeight="1" x14ac:dyDescent="0.2">
      <c r="B44" t="s">
        <v>61</v>
      </c>
      <c r="C44" s="12">
        <v>4</v>
      </c>
      <c r="D44" s="8">
        <v>1.33</v>
      </c>
      <c r="E44" s="12">
        <v>2</v>
      </c>
      <c r="F44" s="8">
        <v>1.47</v>
      </c>
      <c r="G44" s="12">
        <v>2</v>
      </c>
      <c r="H44" s="8">
        <v>1.25</v>
      </c>
      <c r="I44" s="12">
        <v>0</v>
      </c>
    </row>
    <row r="45" spans="2:9" ht="15" customHeight="1" x14ac:dyDescent="0.2">
      <c r="B45" t="s">
        <v>62</v>
      </c>
      <c r="C45" s="12">
        <v>4</v>
      </c>
      <c r="D45" s="8">
        <v>1.33</v>
      </c>
      <c r="E45" s="12">
        <v>3</v>
      </c>
      <c r="F45" s="8">
        <v>2.21</v>
      </c>
      <c r="G45" s="12">
        <v>1</v>
      </c>
      <c r="H45" s="8">
        <v>0.63</v>
      </c>
      <c r="I45" s="12">
        <v>0</v>
      </c>
    </row>
    <row r="46" spans="2:9" ht="15" customHeight="1" x14ac:dyDescent="0.2">
      <c r="B46" t="s">
        <v>87</v>
      </c>
      <c r="C46" s="12">
        <v>4</v>
      </c>
      <c r="D46" s="8">
        <v>1.33</v>
      </c>
      <c r="E46" s="12">
        <v>1</v>
      </c>
      <c r="F46" s="8">
        <v>0.74</v>
      </c>
      <c r="G46" s="12">
        <v>3</v>
      </c>
      <c r="H46" s="8">
        <v>1.88</v>
      </c>
      <c r="I46" s="12">
        <v>0</v>
      </c>
    </row>
    <row r="49" spans="2:9" ht="33" customHeight="1" x14ac:dyDescent="0.2">
      <c r="B49" t="s">
        <v>168</v>
      </c>
      <c r="C49" s="10" t="s">
        <v>42</v>
      </c>
      <c r="D49" s="10" t="s">
        <v>43</v>
      </c>
      <c r="E49" s="10" t="s">
        <v>44</v>
      </c>
      <c r="F49" s="10" t="s">
        <v>45</v>
      </c>
      <c r="G49" s="10" t="s">
        <v>46</v>
      </c>
      <c r="H49" s="10" t="s">
        <v>47</v>
      </c>
      <c r="I49" s="10" t="s">
        <v>48</v>
      </c>
    </row>
    <row r="50" spans="2:9" ht="15" customHeight="1" x14ac:dyDescent="0.2">
      <c r="B50" t="s">
        <v>111</v>
      </c>
      <c r="C50" s="12">
        <v>15</v>
      </c>
      <c r="D50" s="8">
        <v>4.9800000000000004</v>
      </c>
      <c r="E50" s="12">
        <v>15</v>
      </c>
      <c r="F50" s="8">
        <v>11.03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110</v>
      </c>
      <c r="C51" s="12">
        <v>14</v>
      </c>
      <c r="D51" s="8">
        <v>4.6500000000000004</v>
      </c>
      <c r="E51" s="12">
        <v>13</v>
      </c>
      <c r="F51" s="8">
        <v>9.56</v>
      </c>
      <c r="G51" s="12">
        <v>1</v>
      </c>
      <c r="H51" s="8">
        <v>0.63</v>
      </c>
      <c r="I51" s="12">
        <v>0</v>
      </c>
    </row>
    <row r="52" spans="2:9" ht="15" customHeight="1" x14ac:dyDescent="0.2">
      <c r="B52" t="s">
        <v>114</v>
      </c>
      <c r="C52" s="12">
        <v>11</v>
      </c>
      <c r="D52" s="8">
        <v>3.65</v>
      </c>
      <c r="E52" s="12">
        <v>3</v>
      </c>
      <c r="F52" s="8">
        <v>2.21</v>
      </c>
      <c r="G52" s="12">
        <v>8</v>
      </c>
      <c r="H52" s="8">
        <v>5</v>
      </c>
      <c r="I52" s="12">
        <v>0</v>
      </c>
    </row>
    <row r="53" spans="2:9" ht="15" customHeight="1" x14ac:dyDescent="0.2">
      <c r="B53" t="s">
        <v>100</v>
      </c>
      <c r="C53" s="12">
        <v>10</v>
      </c>
      <c r="D53" s="8">
        <v>3.32</v>
      </c>
      <c r="E53" s="12">
        <v>5</v>
      </c>
      <c r="F53" s="8">
        <v>3.68</v>
      </c>
      <c r="G53" s="12">
        <v>5</v>
      </c>
      <c r="H53" s="8">
        <v>3.13</v>
      </c>
      <c r="I53" s="12">
        <v>0</v>
      </c>
    </row>
    <row r="54" spans="2:9" ht="15" customHeight="1" x14ac:dyDescent="0.2">
      <c r="B54" t="s">
        <v>108</v>
      </c>
      <c r="C54" s="12">
        <v>10</v>
      </c>
      <c r="D54" s="8">
        <v>3.32</v>
      </c>
      <c r="E54" s="12">
        <v>8</v>
      </c>
      <c r="F54" s="8">
        <v>5.88</v>
      </c>
      <c r="G54" s="12">
        <v>2</v>
      </c>
      <c r="H54" s="8">
        <v>1.25</v>
      </c>
      <c r="I54" s="12">
        <v>0</v>
      </c>
    </row>
    <row r="55" spans="2:9" ht="15" customHeight="1" x14ac:dyDescent="0.2">
      <c r="B55" t="s">
        <v>95</v>
      </c>
      <c r="C55" s="12">
        <v>9</v>
      </c>
      <c r="D55" s="8">
        <v>2.99</v>
      </c>
      <c r="E55" s="12">
        <v>1</v>
      </c>
      <c r="F55" s="8">
        <v>0.74</v>
      </c>
      <c r="G55" s="12">
        <v>8</v>
      </c>
      <c r="H55" s="8">
        <v>5</v>
      </c>
      <c r="I55" s="12">
        <v>0</v>
      </c>
    </row>
    <row r="56" spans="2:9" ht="15" customHeight="1" x14ac:dyDescent="0.2">
      <c r="B56" t="s">
        <v>112</v>
      </c>
      <c r="C56" s="12">
        <v>8</v>
      </c>
      <c r="D56" s="8">
        <v>2.66</v>
      </c>
      <c r="E56" s="12">
        <v>6</v>
      </c>
      <c r="F56" s="8">
        <v>4.41</v>
      </c>
      <c r="G56" s="12">
        <v>2</v>
      </c>
      <c r="H56" s="8">
        <v>1.25</v>
      </c>
      <c r="I56" s="12">
        <v>0</v>
      </c>
    </row>
    <row r="57" spans="2:9" ht="15" customHeight="1" x14ac:dyDescent="0.2">
      <c r="B57" t="s">
        <v>99</v>
      </c>
      <c r="C57" s="12">
        <v>7</v>
      </c>
      <c r="D57" s="8">
        <v>2.33</v>
      </c>
      <c r="E57" s="12">
        <v>1</v>
      </c>
      <c r="F57" s="8">
        <v>0.74</v>
      </c>
      <c r="G57" s="12">
        <v>6</v>
      </c>
      <c r="H57" s="8">
        <v>3.75</v>
      </c>
      <c r="I57" s="12">
        <v>0</v>
      </c>
    </row>
    <row r="58" spans="2:9" ht="15" customHeight="1" x14ac:dyDescent="0.2">
      <c r="B58" t="s">
        <v>149</v>
      </c>
      <c r="C58" s="12">
        <v>6</v>
      </c>
      <c r="D58" s="8">
        <v>1.99</v>
      </c>
      <c r="E58" s="12">
        <v>0</v>
      </c>
      <c r="F58" s="8">
        <v>0</v>
      </c>
      <c r="G58" s="12">
        <v>6</v>
      </c>
      <c r="H58" s="8">
        <v>3.75</v>
      </c>
      <c r="I58" s="12">
        <v>0</v>
      </c>
    </row>
    <row r="59" spans="2:9" ht="15" customHeight="1" x14ac:dyDescent="0.2">
      <c r="B59" t="s">
        <v>136</v>
      </c>
      <c r="C59" s="12">
        <v>6</v>
      </c>
      <c r="D59" s="8">
        <v>1.99</v>
      </c>
      <c r="E59" s="12">
        <v>5</v>
      </c>
      <c r="F59" s="8">
        <v>3.68</v>
      </c>
      <c r="G59" s="12">
        <v>1</v>
      </c>
      <c r="H59" s="8">
        <v>0.63</v>
      </c>
      <c r="I59" s="12">
        <v>0</v>
      </c>
    </row>
    <row r="60" spans="2:9" ht="15" customHeight="1" x14ac:dyDescent="0.2">
      <c r="B60" t="s">
        <v>124</v>
      </c>
      <c r="C60" s="12">
        <v>6</v>
      </c>
      <c r="D60" s="8">
        <v>1.99</v>
      </c>
      <c r="E60" s="12">
        <v>2</v>
      </c>
      <c r="F60" s="8">
        <v>1.47</v>
      </c>
      <c r="G60" s="12">
        <v>4</v>
      </c>
      <c r="H60" s="8">
        <v>2.5</v>
      </c>
      <c r="I60" s="12">
        <v>0</v>
      </c>
    </row>
    <row r="61" spans="2:9" ht="15" customHeight="1" x14ac:dyDescent="0.2">
      <c r="B61" t="s">
        <v>113</v>
      </c>
      <c r="C61" s="12">
        <v>6</v>
      </c>
      <c r="D61" s="8">
        <v>1.99</v>
      </c>
      <c r="E61" s="12">
        <v>5</v>
      </c>
      <c r="F61" s="8">
        <v>3.68</v>
      </c>
      <c r="G61" s="12">
        <v>1</v>
      </c>
      <c r="H61" s="8">
        <v>0.63</v>
      </c>
      <c r="I61" s="12">
        <v>0</v>
      </c>
    </row>
    <row r="62" spans="2:9" ht="15" customHeight="1" x14ac:dyDescent="0.2">
      <c r="B62" t="s">
        <v>148</v>
      </c>
      <c r="C62" s="12">
        <v>5</v>
      </c>
      <c r="D62" s="8">
        <v>1.66</v>
      </c>
      <c r="E62" s="12">
        <v>0</v>
      </c>
      <c r="F62" s="8">
        <v>0</v>
      </c>
      <c r="G62" s="12">
        <v>5</v>
      </c>
      <c r="H62" s="8">
        <v>3.13</v>
      </c>
      <c r="I62" s="12">
        <v>0</v>
      </c>
    </row>
    <row r="63" spans="2:9" ht="15" customHeight="1" x14ac:dyDescent="0.2">
      <c r="B63" t="s">
        <v>96</v>
      </c>
      <c r="C63" s="12">
        <v>5</v>
      </c>
      <c r="D63" s="8">
        <v>1.66</v>
      </c>
      <c r="E63" s="12">
        <v>1</v>
      </c>
      <c r="F63" s="8">
        <v>0.74</v>
      </c>
      <c r="G63" s="12">
        <v>4</v>
      </c>
      <c r="H63" s="8">
        <v>2.5</v>
      </c>
      <c r="I63" s="12">
        <v>0</v>
      </c>
    </row>
    <row r="64" spans="2:9" ht="15" customHeight="1" x14ac:dyDescent="0.2">
      <c r="B64" t="s">
        <v>106</v>
      </c>
      <c r="C64" s="12">
        <v>5</v>
      </c>
      <c r="D64" s="8">
        <v>1.66</v>
      </c>
      <c r="E64" s="12">
        <v>1</v>
      </c>
      <c r="F64" s="8">
        <v>0.74</v>
      </c>
      <c r="G64" s="12">
        <v>4</v>
      </c>
      <c r="H64" s="8">
        <v>2.5</v>
      </c>
      <c r="I64" s="12">
        <v>0</v>
      </c>
    </row>
    <row r="65" spans="2:9" ht="15" customHeight="1" x14ac:dyDescent="0.2">
      <c r="B65" t="s">
        <v>129</v>
      </c>
      <c r="C65" s="12">
        <v>5</v>
      </c>
      <c r="D65" s="8">
        <v>1.66</v>
      </c>
      <c r="E65" s="12">
        <v>4</v>
      </c>
      <c r="F65" s="8">
        <v>2.94</v>
      </c>
      <c r="G65" s="12">
        <v>1</v>
      </c>
      <c r="H65" s="8">
        <v>0.63</v>
      </c>
      <c r="I65" s="12">
        <v>0</v>
      </c>
    </row>
    <row r="66" spans="2:9" ht="15" customHeight="1" x14ac:dyDescent="0.2">
      <c r="B66" t="s">
        <v>118</v>
      </c>
      <c r="C66" s="12">
        <v>5</v>
      </c>
      <c r="D66" s="8">
        <v>1.66</v>
      </c>
      <c r="E66" s="12">
        <v>5</v>
      </c>
      <c r="F66" s="8">
        <v>3.68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97</v>
      </c>
      <c r="C67" s="12">
        <v>4</v>
      </c>
      <c r="D67" s="8">
        <v>1.33</v>
      </c>
      <c r="E67" s="12">
        <v>3</v>
      </c>
      <c r="F67" s="8">
        <v>2.21</v>
      </c>
      <c r="G67" s="12">
        <v>1</v>
      </c>
      <c r="H67" s="8">
        <v>0.63</v>
      </c>
      <c r="I67" s="12">
        <v>0</v>
      </c>
    </row>
    <row r="68" spans="2:9" ht="15" customHeight="1" x14ac:dyDescent="0.2">
      <c r="B68" t="s">
        <v>139</v>
      </c>
      <c r="C68" s="12">
        <v>4</v>
      </c>
      <c r="D68" s="8">
        <v>1.33</v>
      </c>
      <c r="E68" s="12">
        <v>1</v>
      </c>
      <c r="F68" s="8">
        <v>0.74</v>
      </c>
      <c r="G68" s="12">
        <v>3</v>
      </c>
      <c r="H68" s="8">
        <v>1.88</v>
      </c>
      <c r="I68" s="12">
        <v>0</v>
      </c>
    </row>
    <row r="69" spans="2:9" ht="15" customHeight="1" x14ac:dyDescent="0.2">
      <c r="B69" t="s">
        <v>141</v>
      </c>
      <c r="C69" s="12">
        <v>4</v>
      </c>
      <c r="D69" s="8">
        <v>1.33</v>
      </c>
      <c r="E69" s="12">
        <v>2</v>
      </c>
      <c r="F69" s="8">
        <v>1.47</v>
      </c>
      <c r="G69" s="12">
        <v>2</v>
      </c>
      <c r="H69" s="8">
        <v>1.25</v>
      </c>
      <c r="I69" s="12">
        <v>0</v>
      </c>
    </row>
    <row r="70" spans="2:9" ht="15" customHeight="1" x14ac:dyDescent="0.2">
      <c r="B70" t="s">
        <v>150</v>
      </c>
      <c r="C70" s="12">
        <v>4</v>
      </c>
      <c r="D70" s="8">
        <v>1.33</v>
      </c>
      <c r="E70" s="12">
        <v>0</v>
      </c>
      <c r="F70" s="8">
        <v>0</v>
      </c>
      <c r="G70" s="12">
        <v>4</v>
      </c>
      <c r="H70" s="8">
        <v>2.5</v>
      </c>
      <c r="I70" s="12">
        <v>0</v>
      </c>
    </row>
    <row r="71" spans="2:9" ht="15" customHeight="1" x14ac:dyDescent="0.2">
      <c r="B71" t="s">
        <v>151</v>
      </c>
      <c r="C71" s="12">
        <v>4</v>
      </c>
      <c r="D71" s="8">
        <v>1.33</v>
      </c>
      <c r="E71" s="12">
        <v>0</v>
      </c>
      <c r="F71" s="8">
        <v>0</v>
      </c>
      <c r="G71" s="12">
        <v>4</v>
      </c>
      <c r="H71" s="8">
        <v>2.5</v>
      </c>
      <c r="I71" s="12">
        <v>0</v>
      </c>
    </row>
    <row r="72" spans="2:9" ht="15" customHeight="1" x14ac:dyDescent="0.2">
      <c r="B72" t="s">
        <v>145</v>
      </c>
      <c r="C72" s="12">
        <v>4</v>
      </c>
      <c r="D72" s="8">
        <v>1.33</v>
      </c>
      <c r="E72" s="12">
        <v>2</v>
      </c>
      <c r="F72" s="8">
        <v>1.47</v>
      </c>
      <c r="G72" s="12">
        <v>2</v>
      </c>
      <c r="H72" s="8">
        <v>1.25</v>
      </c>
      <c r="I72" s="12">
        <v>0</v>
      </c>
    </row>
    <row r="73" spans="2:9" ht="15" customHeight="1" x14ac:dyDescent="0.2">
      <c r="B73" t="s">
        <v>103</v>
      </c>
      <c r="C73" s="12">
        <v>4</v>
      </c>
      <c r="D73" s="8">
        <v>1.33</v>
      </c>
      <c r="E73" s="12">
        <v>2</v>
      </c>
      <c r="F73" s="8">
        <v>1.47</v>
      </c>
      <c r="G73" s="12">
        <v>2</v>
      </c>
      <c r="H73" s="8">
        <v>1.25</v>
      </c>
      <c r="I73" s="12">
        <v>0</v>
      </c>
    </row>
    <row r="74" spans="2:9" ht="15" customHeight="1" x14ac:dyDescent="0.2">
      <c r="B74" t="s">
        <v>144</v>
      </c>
      <c r="C74" s="12">
        <v>4</v>
      </c>
      <c r="D74" s="8">
        <v>1.33</v>
      </c>
      <c r="E74" s="12">
        <v>2</v>
      </c>
      <c r="F74" s="8">
        <v>1.47</v>
      </c>
      <c r="G74" s="12">
        <v>2</v>
      </c>
      <c r="H74" s="8">
        <v>1.25</v>
      </c>
      <c r="I74" s="12">
        <v>0</v>
      </c>
    </row>
    <row r="75" spans="2:9" ht="15" customHeight="1" x14ac:dyDescent="0.2">
      <c r="B75" t="s">
        <v>104</v>
      </c>
      <c r="C75" s="12">
        <v>4</v>
      </c>
      <c r="D75" s="8">
        <v>1.33</v>
      </c>
      <c r="E75" s="12">
        <v>1</v>
      </c>
      <c r="F75" s="8">
        <v>0.74</v>
      </c>
      <c r="G75" s="12">
        <v>3</v>
      </c>
      <c r="H75" s="8">
        <v>1.88</v>
      </c>
      <c r="I75" s="12">
        <v>0</v>
      </c>
    </row>
    <row r="76" spans="2:9" ht="15" customHeight="1" x14ac:dyDescent="0.2">
      <c r="B76" t="s">
        <v>109</v>
      </c>
      <c r="C76" s="12">
        <v>4</v>
      </c>
      <c r="D76" s="8">
        <v>1.33</v>
      </c>
      <c r="E76" s="12">
        <v>4</v>
      </c>
      <c r="F76" s="8">
        <v>2.94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152</v>
      </c>
      <c r="C77" s="12">
        <v>4</v>
      </c>
      <c r="D77" s="8">
        <v>1.33</v>
      </c>
      <c r="E77" s="12">
        <v>4</v>
      </c>
      <c r="F77" s="8">
        <v>2.94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153</v>
      </c>
      <c r="C78" s="12">
        <v>4</v>
      </c>
      <c r="D78" s="8">
        <v>1.33</v>
      </c>
      <c r="E78" s="12">
        <v>1</v>
      </c>
      <c r="F78" s="8">
        <v>0.74</v>
      </c>
      <c r="G78" s="12">
        <v>3</v>
      </c>
      <c r="H78" s="8">
        <v>1.88</v>
      </c>
      <c r="I78" s="12">
        <v>0</v>
      </c>
    </row>
    <row r="80" spans="2:9" ht="15" customHeight="1" x14ac:dyDescent="0.2">
      <c r="B80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ED8A-2E6F-49E4-B50C-77D37ED8402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162</v>
      </c>
      <c r="D6" s="8">
        <v>17.63</v>
      </c>
      <c r="E6" s="12">
        <v>44</v>
      </c>
      <c r="F6" s="8">
        <v>9.2799999999999994</v>
      </c>
      <c r="G6" s="12">
        <v>118</v>
      </c>
      <c r="H6" s="8">
        <v>27.25</v>
      </c>
      <c r="I6" s="12">
        <v>0</v>
      </c>
    </row>
    <row r="7" spans="2:9" ht="15" customHeight="1" x14ac:dyDescent="0.2">
      <c r="B7" t="s">
        <v>28</v>
      </c>
      <c r="C7" s="12">
        <v>84</v>
      </c>
      <c r="D7" s="8">
        <v>9.14</v>
      </c>
      <c r="E7" s="12">
        <v>19</v>
      </c>
      <c r="F7" s="8">
        <v>4.01</v>
      </c>
      <c r="G7" s="12">
        <v>65</v>
      </c>
      <c r="H7" s="8">
        <v>15.01</v>
      </c>
      <c r="I7" s="12">
        <v>0</v>
      </c>
    </row>
    <row r="8" spans="2:9" ht="15" customHeight="1" x14ac:dyDescent="0.2">
      <c r="B8" t="s">
        <v>29</v>
      </c>
      <c r="C8" s="12">
        <v>4</v>
      </c>
      <c r="D8" s="8">
        <v>0.44</v>
      </c>
      <c r="E8" s="12">
        <v>0</v>
      </c>
      <c r="F8" s="8">
        <v>0</v>
      </c>
      <c r="G8" s="12">
        <v>2</v>
      </c>
      <c r="H8" s="8">
        <v>0.46</v>
      </c>
      <c r="I8" s="12">
        <v>0</v>
      </c>
    </row>
    <row r="9" spans="2:9" ht="15" customHeight="1" x14ac:dyDescent="0.2">
      <c r="B9" t="s">
        <v>30</v>
      </c>
      <c r="C9" s="12">
        <v>4</v>
      </c>
      <c r="D9" s="8">
        <v>0.44</v>
      </c>
      <c r="E9" s="12">
        <v>0</v>
      </c>
      <c r="F9" s="8">
        <v>0</v>
      </c>
      <c r="G9" s="12">
        <v>4</v>
      </c>
      <c r="H9" s="8">
        <v>0.92</v>
      </c>
      <c r="I9" s="12">
        <v>0</v>
      </c>
    </row>
    <row r="10" spans="2:9" ht="15" customHeight="1" x14ac:dyDescent="0.2">
      <c r="B10" t="s">
        <v>31</v>
      </c>
      <c r="C10" s="12">
        <v>14</v>
      </c>
      <c r="D10" s="8">
        <v>1.52</v>
      </c>
      <c r="E10" s="12">
        <v>4</v>
      </c>
      <c r="F10" s="8">
        <v>0.84</v>
      </c>
      <c r="G10" s="12">
        <v>9</v>
      </c>
      <c r="H10" s="8">
        <v>2.08</v>
      </c>
      <c r="I10" s="12">
        <v>0</v>
      </c>
    </row>
    <row r="11" spans="2:9" ht="15" customHeight="1" x14ac:dyDescent="0.2">
      <c r="B11" t="s">
        <v>32</v>
      </c>
      <c r="C11" s="12">
        <v>203</v>
      </c>
      <c r="D11" s="8">
        <v>22.09</v>
      </c>
      <c r="E11" s="12">
        <v>87</v>
      </c>
      <c r="F11" s="8">
        <v>18.350000000000001</v>
      </c>
      <c r="G11" s="12">
        <v>116</v>
      </c>
      <c r="H11" s="8">
        <v>26.79</v>
      </c>
      <c r="I11" s="12">
        <v>0</v>
      </c>
    </row>
    <row r="12" spans="2:9" ht="15" customHeight="1" x14ac:dyDescent="0.2">
      <c r="B12" t="s">
        <v>33</v>
      </c>
      <c r="C12" s="12">
        <v>4</v>
      </c>
      <c r="D12" s="8">
        <v>0.44</v>
      </c>
      <c r="E12" s="12">
        <v>2</v>
      </c>
      <c r="F12" s="8">
        <v>0.42</v>
      </c>
      <c r="G12" s="12">
        <v>2</v>
      </c>
      <c r="H12" s="8">
        <v>0.46</v>
      </c>
      <c r="I12" s="12">
        <v>0</v>
      </c>
    </row>
    <row r="13" spans="2:9" ht="15" customHeight="1" x14ac:dyDescent="0.2">
      <c r="B13" t="s">
        <v>34</v>
      </c>
      <c r="C13" s="12">
        <v>92</v>
      </c>
      <c r="D13" s="8">
        <v>10.01</v>
      </c>
      <c r="E13" s="12">
        <v>67</v>
      </c>
      <c r="F13" s="8">
        <v>14.14</v>
      </c>
      <c r="G13" s="12">
        <v>25</v>
      </c>
      <c r="H13" s="8">
        <v>5.77</v>
      </c>
      <c r="I13" s="12">
        <v>0</v>
      </c>
    </row>
    <row r="14" spans="2:9" ht="15" customHeight="1" x14ac:dyDescent="0.2">
      <c r="B14" t="s">
        <v>35</v>
      </c>
      <c r="C14" s="12">
        <v>33</v>
      </c>
      <c r="D14" s="8">
        <v>3.59</v>
      </c>
      <c r="E14" s="12">
        <v>15</v>
      </c>
      <c r="F14" s="8">
        <v>3.16</v>
      </c>
      <c r="G14" s="12">
        <v>18</v>
      </c>
      <c r="H14" s="8">
        <v>4.16</v>
      </c>
      <c r="I14" s="12">
        <v>0</v>
      </c>
    </row>
    <row r="15" spans="2:9" ht="15" customHeight="1" x14ac:dyDescent="0.2">
      <c r="B15" t="s">
        <v>36</v>
      </c>
      <c r="C15" s="12">
        <v>102</v>
      </c>
      <c r="D15" s="8">
        <v>11.1</v>
      </c>
      <c r="E15" s="12">
        <v>86</v>
      </c>
      <c r="F15" s="8">
        <v>18.14</v>
      </c>
      <c r="G15" s="12">
        <v>16</v>
      </c>
      <c r="H15" s="8">
        <v>3.7</v>
      </c>
      <c r="I15" s="12">
        <v>0</v>
      </c>
    </row>
    <row r="16" spans="2:9" ht="15" customHeight="1" x14ac:dyDescent="0.2">
      <c r="B16" t="s">
        <v>37</v>
      </c>
      <c r="C16" s="12">
        <v>121</v>
      </c>
      <c r="D16" s="8">
        <v>13.17</v>
      </c>
      <c r="E16" s="12">
        <v>99</v>
      </c>
      <c r="F16" s="8">
        <v>20.89</v>
      </c>
      <c r="G16" s="12">
        <v>22</v>
      </c>
      <c r="H16" s="8">
        <v>5.08</v>
      </c>
      <c r="I16" s="12">
        <v>0</v>
      </c>
    </row>
    <row r="17" spans="2:9" ht="15" customHeight="1" x14ac:dyDescent="0.2">
      <c r="B17" t="s">
        <v>38</v>
      </c>
      <c r="C17" s="12">
        <v>23</v>
      </c>
      <c r="D17" s="8">
        <v>2.5</v>
      </c>
      <c r="E17" s="12">
        <v>14</v>
      </c>
      <c r="F17" s="8">
        <v>2.95</v>
      </c>
      <c r="G17" s="12">
        <v>6</v>
      </c>
      <c r="H17" s="8">
        <v>1.39</v>
      </c>
      <c r="I17" s="12">
        <v>0</v>
      </c>
    </row>
    <row r="18" spans="2:9" ht="15" customHeight="1" x14ac:dyDescent="0.2">
      <c r="B18" t="s">
        <v>39</v>
      </c>
      <c r="C18" s="12">
        <v>32</v>
      </c>
      <c r="D18" s="8">
        <v>3.48</v>
      </c>
      <c r="E18" s="12">
        <v>22</v>
      </c>
      <c r="F18" s="8">
        <v>4.6399999999999997</v>
      </c>
      <c r="G18" s="12">
        <v>8</v>
      </c>
      <c r="H18" s="8">
        <v>1.85</v>
      </c>
      <c r="I18" s="12">
        <v>0</v>
      </c>
    </row>
    <row r="19" spans="2:9" ht="15" customHeight="1" x14ac:dyDescent="0.2">
      <c r="B19" t="s">
        <v>40</v>
      </c>
      <c r="C19" s="12">
        <v>41</v>
      </c>
      <c r="D19" s="8">
        <v>4.46</v>
      </c>
      <c r="E19" s="12">
        <v>15</v>
      </c>
      <c r="F19" s="8">
        <v>3.16</v>
      </c>
      <c r="G19" s="12">
        <v>22</v>
      </c>
      <c r="H19" s="8">
        <v>5.08</v>
      </c>
      <c r="I19" s="12">
        <v>1</v>
      </c>
    </row>
    <row r="20" spans="2:9" ht="15" customHeight="1" x14ac:dyDescent="0.2">
      <c r="B20" s="9" t="s">
        <v>166</v>
      </c>
      <c r="C20" s="12">
        <f>SUM(LTBL_09361[総数／事業所数])</f>
        <v>919</v>
      </c>
      <c r="E20" s="12">
        <f>SUBTOTAL(109,LTBL_09361[個人／事業所数])</f>
        <v>474</v>
      </c>
      <c r="G20" s="12">
        <f>SUBTOTAL(109,LTBL_09361[法人／事業所数])</f>
        <v>433</v>
      </c>
      <c r="I20" s="12">
        <f>SUBTOTAL(109,LTBL_09361[法人以外の団体／事業所数])</f>
        <v>1</v>
      </c>
    </row>
    <row r="21" spans="2:9" ht="15" customHeight="1" x14ac:dyDescent="0.2">
      <c r="E21" s="11">
        <f>LTBL_09361[[#Totals],[個人／事業所数]]/LTBL_09361[[#Totals],[総数／事業所数]]</f>
        <v>0.51577801958650704</v>
      </c>
      <c r="G21" s="11">
        <f>LTBL_09361[[#Totals],[法人／事業所数]]/LTBL_09361[[#Totals],[総数／事業所数]]</f>
        <v>0.47116430903155604</v>
      </c>
      <c r="I21" s="11">
        <f>LTBL_09361[[#Totals],[法人以外の団体／事業所数]]/LTBL_09361[[#Totals],[総数／事業所数]]</f>
        <v>1.088139281828074E-3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103</v>
      </c>
      <c r="D24" s="8">
        <v>11.21</v>
      </c>
      <c r="E24" s="12">
        <v>91</v>
      </c>
      <c r="F24" s="8">
        <v>19.2</v>
      </c>
      <c r="G24" s="12">
        <v>12</v>
      </c>
      <c r="H24" s="8">
        <v>2.77</v>
      </c>
      <c r="I24" s="12">
        <v>0</v>
      </c>
    </row>
    <row r="25" spans="2:9" ht="15" customHeight="1" x14ac:dyDescent="0.2">
      <c r="B25" t="s">
        <v>63</v>
      </c>
      <c r="C25" s="12">
        <v>92</v>
      </c>
      <c r="D25" s="8">
        <v>10.01</v>
      </c>
      <c r="E25" s="12">
        <v>84</v>
      </c>
      <c r="F25" s="8">
        <v>17.72</v>
      </c>
      <c r="G25" s="12">
        <v>8</v>
      </c>
      <c r="H25" s="8">
        <v>1.85</v>
      </c>
      <c r="I25" s="12">
        <v>0</v>
      </c>
    </row>
    <row r="26" spans="2:9" ht="15" customHeight="1" x14ac:dyDescent="0.2">
      <c r="B26" t="s">
        <v>60</v>
      </c>
      <c r="C26" s="12">
        <v>81</v>
      </c>
      <c r="D26" s="8">
        <v>8.81</v>
      </c>
      <c r="E26" s="12">
        <v>64</v>
      </c>
      <c r="F26" s="8">
        <v>13.5</v>
      </c>
      <c r="G26" s="12">
        <v>17</v>
      </c>
      <c r="H26" s="8">
        <v>3.93</v>
      </c>
      <c r="I26" s="12">
        <v>0</v>
      </c>
    </row>
    <row r="27" spans="2:9" ht="15" customHeight="1" x14ac:dyDescent="0.2">
      <c r="B27" t="s">
        <v>49</v>
      </c>
      <c r="C27" s="12">
        <v>78</v>
      </c>
      <c r="D27" s="8">
        <v>8.49</v>
      </c>
      <c r="E27" s="12">
        <v>17</v>
      </c>
      <c r="F27" s="8">
        <v>3.59</v>
      </c>
      <c r="G27" s="12">
        <v>61</v>
      </c>
      <c r="H27" s="8">
        <v>14.09</v>
      </c>
      <c r="I27" s="12">
        <v>0</v>
      </c>
    </row>
    <row r="28" spans="2:9" ht="15" customHeight="1" x14ac:dyDescent="0.2">
      <c r="B28" t="s">
        <v>58</v>
      </c>
      <c r="C28" s="12">
        <v>72</v>
      </c>
      <c r="D28" s="8">
        <v>7.83</v>
      </c>
      <c r="E28" s="12">
        <v>32</v>
      </c>
      <c r="F28" s="8">
        <v>6.75</v>
      </c>
      <c r="G28" s="12">
        <v>40</v>
      </c>
      <c r="H28" s="8">
        <v>9.24</v>
      </c>
      <c r="I28" s="12">
        <v>0</v>
      </c>
    </row>
    <row r="29" spans="2:9" ht="15" customHeight="1" x14ac:dyDescent="0.2">
      <c r="B29" t="s">
        <v>51</v>
      </c>
      <c r="C29" s="12">
        <v>46</v>
      </c>
      <c r="D29" s="8">
        <v>5.01</v>
      </c>
      <c r="E29" s="12">
        <v>11</v>
      </c>
      <c r="F29" s="8">
        <v>2.3199999999999998</v>
      </c>
      <c r="G29" s="12">
        <v>35</v>
      </c>
      <c r="H29" s="8">
        <v>8.08</v>
      </c>
      <c r="I29" s="12">
        <v>0</v>
      </c>
    </row>
    <row r="30" spans="2:9" ht="15" customHeight="1" x14ac:dyDescent="0.2">
      <c r="B30" t="s">
        <v>50</v>
      </c>
      <c r="C30" s="12">
        <v>38</v>
      </c>
      <c r="D30" s="8">
        <v>4.13</v>
      </c>
      <c r="E30" s="12">
        <v>16</v>
      </c>
      <c r="F30" s="8">
        <v>3.38</v>
      </c>
      <c r="G30" s="12">
        <v>22</v>
      </c>
      <c r="H30" s="8">
        <v>5.08</v>
      </c>
      <c r="I30" s="12">
        <v>0</v>
      </c>
    </row>
    <row r="31" spans="2:9" ht="15" customHeight="1" x14ac:dyDescent="0.2">
      <c r="B31" t="s">
        <v>57</v>
      </c>
      <c r="C31" s="12">
        <v>31</v>
      </c>
      <c r="D31" s="8">
        <v>3.37</v>
      </c>
      <c r="E31" s="12">
        <v>14</v>
      </c>
      <c r="F31" s="8">
        <v>2.95</v>
      </c>
      <c r="G31" s="12">
        <v>17</v>
      </c>
      <c r="H31" s="8">
        <v>3.93</v>
      </c>
      <c r="I31" s="12">
        <v>0</v>
      </c>
    </row>
    <row r="32" spans="2:9" ht="15" customHeight="1" x14ac:dyDescent="0.2">
      <c r="B32" t="s">
        <v>56</v>
      </c>
      <c r="C32" s="12">
        <v>30</v>
      </c>
      <c r="D32" s="8">
        <v>3.26</v>
      </c>
      <c r="E32" s="12">
        <v>23</v>
      </c>
      <c r="F32" s="8">
        <v>4.8499999999999996</v>
      </c>
      <c r="G32" s="12">
        <v>7</v>
      </c>
      <c r="H32" s="8">
        <v>1.62</v>
      </c>
      <c r="I32" s="12">
        <v>0</v>
      </c>
    </row>
    <row r="33" spans="2:9" ht="15" customHeight="1" x14ac:dyDescent="0.2">
      <c r="B33" t="s">
        <v>65</v>
      </c>
      <c r="C33" s="12">
        <v>23</v>
      </c>
      <c r="D33" s="8">
        <v>2.5</v>
      </c>
      <c r="E33" s="12">
        <v>14</v>
      </c>
      <c r="F33" s="8">
        <v>2.95</v>
      </c>
      <c r="G33" s="12">
        <v>6</v>
      </c>
      <c r="H33" s="8">
        <v>1.39</v>
      </c>
      <c r="I33" s="12">
        <v>0</v>
      </c>
    </row>
    <row r="34" spans="2:9" ht="15" customHeight="1" x14ac:dyDescent="0.2">
      <c r="B34" t="s">
        <v>66</v>
      </c>
      <c r="C34" s="12">
        <v>23</v>
      </c>
      <c r="D34" s="8">
        <v>2.5</v>
      </c>
      <c r="E34" s="12">
        <v>22</v>
      </c>
      <c r="F34" s="8">
        <v>4.6399999999999997</v>
      </c>
      <c r="G34" s="12">
        <v>1</v>
      </c>
      <c r="H34" s="8">
        <v>0.23</v>
      </c>
      <c r="I34" s="12">
        <v>0</v>
      </c>
    </row>
    <row r="35" spans="2:9" ht="15" customHeight="1" x14ac:dyDescent="0.2">
      <c r="B35" t="s">
        <v>62</v>
      </c>
      <c r="C35" s="12">
        <v>22</v>
      </c>
      <c r="D35" s="8">
        <v>2.39</v>
      </c>
      <c r="E35" s="12">
        <v>7</v>
      </c>
      <c r="F35" s="8">
        <v>1.48</v>
      </c>
      <c r="G35" s="12">
        <v>15</v>
      </c>
      <c r="H35" s="8">
        <v>3.46</v>
      </c>
      <c r="I35" s="12">
        <v>0</v>
      </c>
    </row>
    <row r="36" spans="2:9" ht="15" customHeight="1" x14ac:dyDescent="0.2">
      <c r="B36" t="s">
        <v>55</v>
      </c>
      <c r="C36" s="12">
        <v>19</v>
      </c>
      <c r="D36" s="8">
        <v>2.0699999999999998</v>
      </c>
      <c r="E36" s="12">
        <v>14</v>
      </c>
      <c r="F36" s="8">
        <v>2.95</v>
      </c>
      <c r="G36" s="12">
        <v>5</v>
      </c>
      <c r="H36" s="8">
        <v>1.1499999999999999</v>
      </c>
      <c r="I36" s="12">
        <v>0</v>
      </c>
    </row>
    <row r="37" spans="2:9" ht="15" customHeight="1" x14ac:dyDescent="0.2">
      <c r="B37" t="s">
        <v>68</v>
      </c>
      <c r="C37" s="12">
        <v>19</v>
      </c>
      <c r="D37" s="8">
        <v>2.0699999999999998</v>
      </c>
      <c r="E37" s="12">
        <v>12</v>
      </c>
      <c r="F37" s="8">
        <v>2.5299999999999998</v>
      </c>
      <c r="G37" s="12">
        <v>7</v>
      </c>
      <c r="H37" s="8">
        <v>1.62</v>
      </c>
      <c r="I37" s="12">
        <v>0</v>
      </c>
    </row>
    <row r="38" spans="2:9" ht="15" customHeight="1" x14ac:dyDescent="0.2">
      <c r="B38" t="s">
        <v>52</v>
      </c>
      <c r="C38" s="12">
        <v>15</v>
      </c>
      <c r="D38" s="8">
        <v>1.63</v>
      </c>
      <c r="E38" s="12">
        <v>3</v>
      </c>
      <c r="F38" s="8">
        <v>0.63</v>
      </c>
      <c r="G38" s="12">
        <v>12</v>
      </c>
      <c r="H38" s="8">
        <v>2.77</v>
      </c>
      <c r="I38" s="12">
        <v>0</v>
      </c>
    </row>
    <row r="39" spans="2:9" ht="15" customHeight="1" x14ac:dyDescent="0.2">
      <c r="B39" t="s">
        <v>70</v>
      </c>
      <c r="C39" s="12">
        <v>13</v>
      </c>
      <c r="D39" s="8">
        <v>1.41</v>
      </c>
      <c r="E39" s="12">
        <v>7</v>
      </c>
      <c r="F39" s="8">
        <v>1.48</v>
      </c>
      <c r="G39" s="12">
        <v>6</v>
      </c>
      <c r="H39" s="8">
        <v>1.39</v>
      </c>
      <c r="I39" s="12">
        <v>0</v>
      </c>
    </row>
    <row r="40" spans="2:9" ht="15" customHeight="1" x14ac:dyDescent="0.2">
      <c r="B40" t="s">
        <v>73</v>
      </c>
      <c r="C40" s="12">
        <v>12</v>
      </c>
      <c r="D40" s="8">
        <v>1.31</v>
      </c>
      <c r="E40" s="12">
        <v>2</v>
      </c>
      <c r="F40" s="8">
        <v>0.42</v>
      </c>
      <c r="G40" s="12">
        <v>10</v>
      </c>
      <c r="H40" s="8">
        <v>2.31</v>
      </c>
      <c r="I40" s="12">
        <v>0</v>
      </c>
    </row>
    <row r="41" spans="2:9" ht="15" customHeight="1" x14ac:dyDescent="0.2">
      <c r="B41" t="s">
        <v>53</v>
      </c>
      <c r="C41" s="12">
        <v>12</v>
      </c>
      <c r="D41" s="8">
        <v>1.31</v>
      </c>
      <c r="E41" s="12">
        <v>0</v>
      </c>
      <c r="F41" s="8">
        <v>0</v>
      </c>
      <c r="G41" s="12">
        <v>12</v>
      </c>
      <c r="H41" s="8">
        <v>2.77</v>
      </c>
      <c r="I41" s="12">
        <v>0</v>
      </c>
    </row>
    <row r="42" spans="2:9" ht="15" customHeight="1" x14ac:dyDescent="0.2">
      <c r="B42" t="s">
        <v>54</v>
      </c>
      <c r="C42" s="12">
        <v>12</v>
      </c>
      <c r="D42" s="8">
        <v>1.31</v>
      </c>
      <c r="E42" s="12">
        <v>2</v>
      </c>
      <c r="F42" s="8">
        <v>0.42</v>
      </c>
      <c r="G42" s="12">
        <v>10</v>
      </c>
      <c r="H42" s="8">
        <v>2.31</v>
      </c>
      <c r="I42" s="12">
        <v>0</v>
      </c>
    </row>
    <row r="43" spans="2:9" ht="15" customHeight="1" x14ac:dyDescent="0.2">
      <c r="B43" t="s">
        <v>69</v>
      </c>
      <c r="C43" s="12">
        <v>11</v>
      </c>
      <c r="D43" s="8">
        <v>1.2</v>
      </c>
      <c r="E43" s="12">
        <v>0</v>
      </c>
      <c r="F43" s="8">
        <v>0</v>
      </c>
      <c r="G43" s="12">
        <v>11</v>
      </c>
      <c r="H43" s="8">
        <v>2.54</v>
      </c>
      <c r="I43" s="12">
        <v>0</v>
      </c>
    </row>
    <row r="44" spans="2:9" ht="15" customHeight="1" x14ac:dyDescent="0.2">
      <c r="B44" t="s">
        <v>61</v>
      </c>
      <c r="C44" s="12">
        <v>11</v>
      </c>
      <c r="D44" s="8">
        <v>1.2</v>
      </c>
      <c r="E44" s="12">
        <v>8</v>
      </c>
      <c r="F44" s="8">
        <v>1.69</v>
      </c>
      <c r="G44" s="12">
        <v>3</v>
      </c>
      <c r="H44" s="8">
        <v>0.69</v>
      </c>
      <c r="I44" s="12">
        <v>0</v>
      </c>
    </row>
    <row r="47" spans="2:9" ht="33" customHeight="1" x14ac:dyDescent="0.2">
      <c r="B47" t="s">
        <v>168</v>
      </c>
      <c r="C47" s="10" t="s">
        <v>42</v>
      </c>
      <c r="D47" s="10" t="s">
        <v>43</v>
      </c>
      <c r="E47" s="10" t="s">
        <v>44</v>
      </c>
      <c r="F47" s="10" t="s">
        <v>45</v>
      </c>
      <c r="G47" s="10" t="s">
        <v>46</v>
      </c>
      <c r="H47" s="10" t="s">
        <v>47</v>
      </c>
      <c r="I47" s="10" t="s">
        <v>48</v>
      </c>
    </row>
    <row r="48" spans="2:9" ht="15" customHeight="1" x14ac:dyDescent="0.2">
      <c r="B48" t="s">
        <v>106</v>
      </c>
      <c r="C48" s="12">
        <v>70</v>
      </c>
      <c r="D48" s="8">
        <v>7.62</v>
      </c>
      <c r="E48" s="12">
        <v>59</v>
      </c>
      <c r="F48" s="8">
        <v>12.45</v>
      </c>
      <c r="G48" s="12">
        <v>11</v>
      </c>
      <c r="H48" s="8">
        <v>2.54</v>
      </c>
      <c r="I48" s="12">
        <v>0</v>
      </c>
    </row>
    <row r="49" spans="2:9" ht="15" customHeight="1" x14ac:dyDescent="0.2">
      <c r="B49" t="s">
        <v>111</v>
      </c>
      <c r="C49" s="12">
        <v>53</v>
      </c>
      <c r="D49" s="8">
        <v>5.77</v>
      </c>
      <c r="E49" s="12">
        <v>49</v>
      </c>
      <c r="F49" s="8">
        <v>10.34</v>
      </c>
      <c r="G49" s="12">
        <v>4</v>
      </c>
      <c r="H49" s="8">
        <v>0.92</v>
      </c>
      <c r="I49" s="12">
        <v>0</v>
      </c>
    </row>
    <row r="50" spans="2:9" ht="15" customHeight="1" x14ac:dyDescent="0.2">
      <c r="B50" t="s">
        <v>108</v>
      </c>
      <c r="C50" s="12">
        <v>36</v>
      </c>
      <c r="D50" s="8">
        <v>3.92</v>
      </c>
      <c r="E50" s="12">
        <v>32</v>
      </c>
      <c r="F50" s="8">
        <v>6.75</v>
      </c>
      <c r="G50" s="12">
        <v>4</v>
      </c>
      <c r="H50" s="8">
        <v>0.92</v>
      </c>
      <c r="I50" s="12">
        <v>0</v>
      </c>
    </row>
    <row r="51" spans="2:9" ht="15" customHeight="1" x14ac:dyDescent="0.2">
      <c r="B51" t="s">
        <v>110</v>
      </c>
      <c r="C51" s="12">
        <v>34</v>
      </c>
      <c r="D51" s="8">
        <v>3.7</v>
      </c>
      <c r="E51" s="12">
        <v>33</v>
      </c>
      <c r="F51" s="8">
        <v>6.96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97</v>
      </c>
      <c r="C52" s="12">
        <v>25</v>
      </c>
      <c r="D52" s="8">
        <v>2.72</v>
      </c>
      <c r="E52" s="12">
        <v>13</v>
      </c>
      <c r="F52" s="8">
        <v>2.74</v>
      </c>
      <c r="G52" s="12">
        <v>12</v>
      </c>
      <c r="H52" s="8">
        <v>2.77</v>
      </c>
      <c r="I52" s="12">
        <v>0</v>
      </c>
    </row>
    <row r="53" spans="2:9" ht="15" customHeight="1" x14ac:dyDescent="0.2">
      <c r="B53" t="s">
        <v>95</v>
      </c>
      <c r="C53" s="12">
        <v>23</v>
      </c>
      <c r="D53" s="8">
        <v>2.5</v>
      </c>
      <c r="E53" s="12">
        <v>0</v>
      </c>
      <c r="F53" s="8">
        <v>0</v>
      </c>
      <c r="G53" s="12">
        <v>23</v>
      </c>
      <c r="H53" s="8">
        <v>5.31</v>
      </c>
      <c r="I53" s="12">
        <v>0</v>
      </c>
    </row>
    <row r="54" spans="2:9" ht="15" customHeight="1" x14ac:dyDescent="0.2">
      <c r="B54" t="s">
        <v>98</v>
      </c>
      <c r="C54" s="12">
        <v>21</v>
      </c>
      <c r="D54" s="8">
        <v>2.29</v>
      </c>
      <c r="E54" s="12">
        <v>6</v>
      </c>
      <c r="F54" s="8">
        <v>1.27</v>
      </c>
      <c r="G54" s="12">
        <v>15</v>
      </c>
      <c r="H54" s="8">
        <v>3.46</v>
      </c>
      <c r="I54" s="12">
        <v>0</v>
      </c>
    </row>
    <row r="55" spans="2:9" ht="15" customHeight="1" x14ac:dyDescent="0.2">
      <c r="B55" t="s">
        <v>103</v>
      </c>
      <c r="C55" s="12">
        <v>20</v>
      </c>
      <c r="D55" s="8">
        <v>2.1800000000000002</v>
      </c>
      <c r="E55" s="12">
        <v>6</v>
      </c>
      <c r="F55" s="8">
        <v>1.27</v>
      </c>
      <c r="G55" s="12">
        <v>14</v>
      </c>
      <c r="H55" s="8">
        <v>3.23</v>
      </c>
      <c r="I55" s="12">
        <v>0</v>
      </c>
    </row>
    <row r="56" spans="2:9" ht="15" customHeight="1" x14ac:dyDescent="0.2">
      <c r="B56" t="s">
        <v>114</v>
      </c>
      <c r="C56" s="12">
        <v>19</v>
      </c>
      <c r="D56" s="8">
        <v>2.0699999999999998</v>
      </c>
      <c r="E56" s="12">
        <v>12</v>
      </c>
      <c r="F56" s="8">
        <v>2.5299999999999998</v>
      </c>
      <c r="G56" s="12">
        <v>7</v>
      </c>
      <c r="H56" s="8">
        <v>1.62</v>
      </c>
      <c r="I56" s="12">
        <v>0</v>
      </c>
    </row>
    <row r="57" spans="2:9" ht="15" customHeight="1" x14ac:dyDescent="0.2">
      <c r="B57" t="s">
        <v>102</v>
      </c>
      <c r="C57" s="12">
        <v>18</v>
      </c>
      <c r="D57" s="8">
        <v>1.96</v>
      </c>
      <c r="E57" s="12">
        <v>4</v>
      </c>
      <c r="F57" s="8">
        <v>0.84</v>
      </c>
      <c r="G57" s="12">
        <v>14</v>
      </c>
      <c r="H57" s="8">
        <v>3.23</v>
      </c>
      <c r="I57" s="12">
        <v>0</v>
      </c>
    </row>
    <row r="58" spans="2:9" ht="15" customHeight="1" x14ac:dyDescent="0.2">
      <c r="B58" t="s">
        <v>104</v>
      </c>
      <c r="C58" s="12">
        <v>18</v>
      </c>
      <c r="D58" s="8">
        <v>1.96</v>
      </c>
      <c r="E58" s="12">
        <v>9</v>
      </c>
      <c r="F58" s="8">
        <v>1.9</v>
      </c>
      <c r="G58" s="12">
        <v>9</v>
      </c>
      <c r="H58" s="8">
        <v>2.08</v>
      </c>
      <c r="I58" s="12">
        <v>0</v>
      </c>
    </row>
    <row r="59" spans="2:9" ht="15" customHeight="1" x14ac:dyDescent="0.2">
      <c r="B59" t="s">
        <v>99</v>
      </c>
      <c r="C59" s="12">
        <v>16</v>
      </c>
      <c r="D59" s="8">
        <v>1.74</v>
      </c>
      <c r="E59" s="12">
        <v>4</v>
      </c>
      <c r="F59" s="8">
        <v>0.84</v>
      </c>
      <c r="G59" s="12">
        <v>12</v>
      </c>
      <c r="H59" s="8">
        <v>2.77</v>
      </c>
      <c r="I59" s="12">
        <v>0</v>
      </c>
    </row>
    <row r="60" spans="2:9" ht="15" customHeight="1" x14ac:dyDescent="0.2">
      <c r="B60" t="s">
        <v>96</v>
      </c>
      <c r="C60" s="12">
        <v>15</v>
      </c>
      <c r="D60" s="8">
        <v>1.63</v>
      </c>
      <c r="E60" s="12">
        <v>3</v>
      </c>
      <c r="F60" s="8">
        <v>0.63</v>
      </c>
      <c r="G60" s="12">
        <v>12</v>
      </c>
      <c r="H60" s="8">
        <v>2.77</v>
      </c>
      <c r="I60" s="12">
        <v>0</v>
      </c>
    </row>
    <row r="61" spans="2:9" ht="15" customHeight="1" x14ac:dyDescent="0.2">
      <c r="B61" t="s">
        <v>107</v>
      </c>
      <c r="C61" s="12">
        <v>15</v>
      </c>
      <c r="D61" s="8">
        <v>1.63</v>
      </c>
      <c r="E61" s="12">
        <v>2</v>
      </c>
      <c r="F61" s="8">
        <v>0.42</v>
      </c>
      <c r="G61" s="12">
        <v>13</v>
      </c>
      <c r="H61" s="8">
        <v>3</v>
      </c>
      <c r="I61" s="12">
        <v>0</v>
      </c>
    </row>
    <row r="62" spans="2:9" ht="15" customHeight="1" x14ac:dyDescent="0.2">
      <c r="B62" t="s">
        <v>117</v>
      </c>
      <c r="C62" s="12">
        <v>15</v>
      </c>
      <c r="D62" s="8">
        <v>1.63</v>
      </c>
      <c r="E62" s="12">
        <v>9</v>
      </c>
      <c r="F62" s="8">
        <v>1.9</v>
      </c>
      <c r="G62" s="12">
        <v>6</v>
      </c>
      <c r="H62" s="8">
        <v>1.39</v>
      </c>
      <c r="I62" s="12">
        <v>0</v>
      </c>
    </row>
    <row r="63" spans="2:9" ht="15" customHeight="1" x14ac:dyDescent="0.2">
      <c r="B63" t="s">
        <v>113</v>
      </c>
      <c r="C63" s="12">
        <v>15</v>
      </c>
      <c r="D63" s="8">
        <v>1.63</v>
      </c>
      <c r="E63" s="12">
        <v>14</v>
      </c>
      <c r="F63" s="8">
        <v>2.95</v>
      </c>
      <c r="G63" s="12">
        <v>1</v>
      </c>
      <c r="H63" s="8">
        <v>0.23</v>
      </c>
      <c r="I63" s="12">
        <v>0</v>
      </c>
    </row>
    <row r="64" spans="2:9" ht="15" customHeight="1" x14ac:dyDescent="0.2">
      <c r="B64" t="s">
        <v>130</v>
      </c>
      <c r="C64" s="12">
        <v>11</v>
      </c>
      <c r="D64" s="8">
        <v>1.2</v>
      </c>
      <c r="E64" s="12">
        <v>11</v>
      </c>
      <c r="F64" s="8">
        <v>2.3199999999999998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10</v>
      </c>
      <c r="D65" s="8">
        <v>1.0900000000000001</v>
      </c>
      <c r="E65" s="12">
        <v>1</v>
      </c>
      <c r="F65" s="8">
        <v>0.21</v>
      </c>
      <c r="G65" s="12">
        <v>9</v>
      </c>
      <c r="H65" s="8">
        <v>2.08</v>
      </c>
      <c r="I65" s="12">
        <v>0</v>
      </c>
    </row>
    <row r="66" spans="2:9" ht="15" customHeight="1" x14ac:dyDescent="0.2">
      <c r="B66" t="s">
        <v>127</v>
      </c>
      <c r="C66" s="12">
        <v>10</v>
      </c>
      <c r="D66" s="8">
        <v>1.0900000000000001</v>
      </c>
      <c r="E66" s="12">
        <v>0</v>
      </c>
      <c r="F66" s="8">
        <v>0</v>
      </c>
      <c r="G66" s="12">
        <v>10</v>
      </c>
      <c r="H66" s="8">
        <v>2.31</v>
      </c>
      <c r="I66" s="12">
        <v>0</v>
      </c>
    </row>
    <row r="67" spans="2:9" ht="15" customHeight="1" x14ac:dyDescent="0.2">
      <c r="B67" t="s">
        <v>129</v>
      </c>
      <c r="C67" s="12">
        <v>10</v>
      </c>
      <c r="D67" s="8">
        <v>1.0900000000000001</v>
      </c>
      <c r="E67" s="12">
        <v>9</v>
      </c>
      <c r="F67" s="8">
        <v>1.9</v>
      </c>
      <c r="G67" s="12">
        <v>1</v>
      </c>
      <c r="H67" s="8">
        <v>0.23</v>
      </c>
      <c r="I67" s="12">
        <v>0</v>
      </c>
    </row>
    <row r="68" spans="2:9" ht="15" customHeight="1" x14ac:dyDescent="0.2">
      <c r="B68" t="s">
        <v>118</v>
      </c>
      <c r="C68" s="12">
        <v>10</v>
      </c>
      <c r="D68" s="8">
        <v>1.0900000000000001</v>
      </c>
      <c r="E68" s="12">
        <v>7</v>
      </c>
      <c r="F68" s="8">
        <v>1.48</v>
      </c>
      <c r="G68" s="12">
        <v>3</v>
      </c>
      <c r="H68" s="8">
        <v>0.69</v>
      </c>
      <c r="I68" s="12">
        <v>0</v>
      </c>
    </row>
    <row r="70" spans="2:9" ht="15" customHeight="1" x14ac:dyDescent="0.2">
      <c r="B70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6BB7-74ED-410A-9C2D-42DCBC3F855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190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83</v>
      </c>
      <c r="D6" s="8">
        <v>18</v>
      </c>
      <c r="E6" s="12">
        <v>30</v>
      </c>
      <c r="F6" s="8">
        <v>12.3</v>
      </c>
      <c r="G6" s="12">
        <v>53</v>
      </c>
      <c r="H6" s="8">
        <v>24.88</v>
      </c>
      <c r="I6" s="12">
        <v>0</v>
      </c>
    </row>
    <row r="7" spans="2:9" ht="15" customHeight="1" x14ac:dyDescent="0.2">
      <c r="B7" t="s">
        <v>28</v>
      </c>
      <c r="C7" s="12">
        <v>49</v>
      </c>
      <c r="D7" s="8">
        <v>10.63</v>
      </c>
      <c r="E7" s="12">
        <v>16</v>
      </c>
      <c r="F7" s="8">
        <v>6.56</v>
      </c>
      <c r="G7" s="12">
        <v>33</v>
      </c>
      <c r="H7" s="8">
        <v>15.49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0.47</v>
      </c>
      <c r="I8" s="12">
        <v>0</v>
      </c>
    </row>
    <row r="9" spans="2:9" ht="15" customHeight="1" x14ac:dyDescent="0.2">
      <c r="B9" t="s">
        <v>30</v>
      </c>
      <c r="C9" s="12">
        <v>7</v>
      </c>
      <c r="D9" s="8">
        <v>1.52</v>
      </c>
      <c r="E9" s="12">
        <v>0</v>
      </c>
      <c r="F9" s="8">
        <v>0</v>
      </c>
      <c r="G9" s="12">
        <v>7</v>
      </c>
      <c r="H9" s="8">
        <v>3.29</v>
      </c>
      <c r="I9" s="12">
        <v>0</v>
      </c>
    </row>
    <row r="10" spans="2:9" ht="15" customHeight="1" x14ac:dyDescent="0.2">
      <c r="B10" t="s">
        <v>31</v>
      </c>
      <c r="C10" s="12">
        <v>7</v>
      </c>
      <c r="D10" s="8">
        <v>1.52</v>
      </c>
      <c r="E10" s="12">
        <v>2</v>
      </c>
      <c r="F10" s="8">
        <v>0.82</v>
      </c>
      <c r="G10" s="12">
        <v>5</v>
      </c>
      <c r="H10" s="8">
        <v>2.35</v>
      </c>
      <c r="I10" s="12">
        <v>0</v>
      </c>
    </row>
    <row r="11" spans="2:9" ht="15" customHeight="1" x14ac:dyDescent="0.2">
      <c r="B11" t="s">
        <v>32</v>
      </c>
      <c r="C11" s="12">
        <v>87</v>
      </c>
      <c r="D11" s="8">
        <v>18.87</v>
      </c>
      <c r="E11" s="12">
        <v>46</v>
      </c>
      <c r="F11" s="8">
        <v>18.850000000000001</v>
      </c>
      <c r="G11" s="12">
        <v>41</v>
      </c>
      <c r="H11" s="8">
        <v>19.25</v>
      </c>
      <c r="I11" s="12">
        <v>0</v>
      </c>
    </row>
    <row r="12" spans="2:9" ht="15" customHeight="1" x14ac:dyDescent="0.2">
      <c r="B12" t="s">
        <v>33</v>
      </c>
      <c r="C12" s="12">
        <v>2</v>
      </c>
      <c r="D12" s="8">
        <v>0.43</v>
      </c>
      <c r="E12" s="12">
        <v>0</v>
      </c>
      <c r="F12" s="8">
        <v>0</v>
      </c>
      <c r="G12" s="12">
        <v>2</v>
      </c>
      <c r="H12" s="8">
        <v>0.94</v>
      </c>
      <c r="I12" s="12">
        <v>0</v>
      </c>
    </row>
    <row r="13" spans="2:9" ht="15" customHeight="1" x14ac:dyDescent="0.2">
      <c r="B13" t="s">
        <v>34</v>
      </c>
      <c r="C13" s="12">
        <v>20</v>
      </c>
      <c r="D13" s="8">
        <v>4.34</v>
      </c>
      <c r="E13" s="12">
        <v>6</v>
      </c>
      <c r="F13" s="8">
        <v>2.46</v>
      </c>
      <c r="G13" s="12">
        <v>14</v>
      </c>
      <c r="H13" s="8">
        <v>6.57</v>
      </c>
      <c r="I13" s="12">
        <v>0</v>
      </c>
    </row>
    <row r="14" spans="2:9" ht="15" customHeight="1" x14ac:dyDescent="0.2">
      <c r="B14" t="s">
        <v>35</v>
      </c>
      <c r="C14" s="12">
        <v>29</v>
      </c>
      <c r="D14" s="8">
        <v>6.29</v>
      </c>
      <c r="E14" s="12">
        <v>12</v>
      </c>
      <c r="F14" s="8">
        <v>4.92</v>
      </c>
      <c r="G14" s="12">
        <v>17</v>
      </c>
      <c r="H14" s="8">
        <v>7.98</v>
      </c>
      <c r="I14" s="12">
        <v>0</v>
      </c>
    </row>
    <row r="15" spans="2:9" ht="15" customHeight="1" x14ac:dyDescent="0.2">
      <c r="B15" t="s">
        <v>36</v>
      </c>
      <c r="C15" s="12">
        <v>35</v>
      </c>
      <c r="D15" s="8">
        <v>7.59</v>
      </c>
      <c r="E15" s="12">
        <v>28</v>
      </c>
      <c r="F15" s="8">
        <v>11.48</v>
      </c>
      <c r="G15" s="12">
        <v>7</v>
      </c>
      <c r="H15" s="8">
        <v>3.29</v>
      </c>
      <c r="I15" s="12">
        <v>0</v>
      </c>
    </row>
    <row r="16" spans="2:9" ht="15" customHeight="1" x14ac:dyDescent="0.2">
      <c r="B16" t="s">
        <v>37</v>
      </c>
      <c r="C16" s="12">
        <v>60</v>
      </c>
      <c r="D16" s="8">
        <v>13.02</v>
      </c>
      <c r="E16" s="12">
        <v>48</v>
      </c>
      <c r="F16" s="8">
        <v>19.670000000000002</v>
      </c>
      <c r="G16" s="12">
        <v>12</v>
      </c>
      <c r="H16" s="8">
        <v>5.63</v>
      </c>
      <c r="I16" s="12">
        <v>0</v>
      </c>
    </row>
    <row r="17" spans="2:9" ht="15" customHeight="1" x14ac:dyDescent="0.2">
      <c r="B17" t="s">
        <v>38</v>
      </c>
      <c r="C17" s="12">
        <v>36</v>
      </c>
      <c r="D17" s="8">
        <v>7.81</v>
      </c>
      <c r="E17" s="12">
        <v>28</v>
      </c>
      <c r="F17" s="8">
        <v>11.48</v>
      </c>
      <c r="G17" s="12">
        <v>6</v>
      </c>
      <c r="H17" s="8">
        <v>2.82</v>
      </c>
      <c r="I17" s="12">
        <v>1</v>
      </c>
    </row>
    <row r="18" spans="2:9" ht="15" customHeight="1" x14ac:dyDescent="0.2">
      <c r="B18" t="s">
        <v>39</v>
      </c>
      <c r="C18" s="12">
        <v>24</v>
      </c>
      <c r="D18" s="8">
        <v>5.21</v>
      </c>
      <c r="E18" s="12">
        <v>18</v>
      </c>
      <c r="F18" s="8">
        <v>7.38</v>
      </c>
      <c r="G18" s="12">
        <v>5</v>
      </c>
      <c r="H18" s="8">
        <v>2.35</v>
      </c>
      <c r="I18" s="12">
        <v>0</v>
      </c>
    </row>
    <row r="19" spans="2:9" ht="15" customHeight="1" x14ac:dyDescent="0.2">
      <c r="B19" t="s">
        <v>40</v>
      </c>
      <c r="C19" s="12">
        <v>21</v>
      </c>
      <c r="D19" s="8">
        <v>4.5599999999999996</v>
      </c>
      <c r="E19" s="12">
        <v>10</v>
      </c>
      <c r="F19" s="8">
        <v>4.0999999999999996</v>
      </c>
      <c r="G19" s="12">
        <v>10</v>
      </c>
      <c r="H19" s="8">
        <v>4.6900000000000004</v>
      </c>
      <c r="I19" s="12">
        <v>0</v>
      </c>
    </row>
    <row r="20" spans="2:9" ht="15" customHeight="1" x14ac:dyDescent="0.2">
      <c r="B20" s="9" t="s">
        <v>166</v>
      </c>
      <c r="C20" s="12">
        <f>SUM(LTBL_09364[総数／事業所数])</f>
        <v>461</v>
      </c>
      <c r="E20" s="12">
        <f>SUBTOTAL(109,LTBL_09364[個人／事業所数])</f>
        <v>244</v>
      </c>
      <c r="G20" s="12">
        <f>SUBTOTAL(109,LTBL_09364[法人／事業所数])</f>
        <v>213</v>
      </c>
      <c r="I20" s="12">
        <f>SUBTOTAL(109,LTBL_09364[法人以外の団体／事業所数])</f>
        <v>1</v>
      </c>
    </row>
    <row r="21" spans="2:9" ht="15" customHeight="1" x14ac:dyDescent="0.2">
      <c r="E21" s="11">
        <f>LTBL_09364[[#Totals],[個人／事業所数]]/LTBL_09364[[#Totals],[総数／事業所数]]</f>
        <v>0.5292841648590022</v>
      </c>
      <c r="G21" s="11">
        <f>LTBL_09364[[#Totals],[法人／事業所数]]/LTBL_09364[[#Totals],[総数／事業所数]]</f>
        <v>0.46203904555314534</v>
      </c>
      <c r="I21" s="11">
        <f>LTBL_09364[[#Totals],[法人以外の団体／事業所数]]/LTBL_09364[[#Totals],[総数／事業所数]]</f>
        <v>2.1691973969631237E-3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55</v>
      </c>
      <c r="D24" s="8">
        <v>11.93</v>
      </c>
      <c r="E24" s="12">
        <v>46</v>
      </c>
      <c r="F24" s="8">
        <v>18.850000000000001</v>
      </c>
      <c r="G24" s="12">
        <v>9</v>
      </c>
      <c r="H24" s="8">
        <v>4.2300000000000004</v>
      </c>
      <c r="I24" s="12">
        <v>0</v>
      </c>
    </row>
    <row r="25" spans="2:9" ht="15" customHeight="1" x14ac:dyDescent="0.2">
      <c r="B25" t="s">
        <v>65</v>
      </c>
      <c r="C25" s="12">
        <v>36</v>
      </c>
      <c r="D25" s="8">
        <v>7.81</v>
      </c>
      <c r="E25" s="12">
        <v>28</v>
      </c>
      <c r="F25" s="8">
        <v>11.48</v>
      </c>
      <c r="G25" s="12">
        <v>6</v>
      </c>
      <c r="H25" s="8">
        <v>2.82</v>
      </c>
      <c r="I25" s="12">
        <v>1</v>
      </c>
    </row>
    <row r="26" spans="2:9" ht="15" customHeight="1" x14ac:dyDescent="0.2">
      <c r="B26" t="s">
        <v>50</v>
      </c>
      <c r="C26" s="12">
        <v>32</v>
      </c>
      <c r="D26" s="8">
        <v>6.94</v>
      </c>
      <c r="E26" s="12">
        <v>20</v>
      </c>
      <c r="F26" s="8">
        <v>8.1999999999999993</v>
      </c>
      <c r="G26" s="12">
        <v>12</v>
      </c>
      <c r="H26" s="8">
        <v>5.63</v>
      </c>
      <c r="I26" s="12">
        <v>0</v>
      </c>
    </row>
    <row r="27" spans="2:9" ht="15" customHeight="1" x14ac:dyDescent="0.2">
      <c r="B27" t="s">
        <v>63</v>
      </c>
      <c r="C27" s="12">
        <v>30</v>
      </c>
      <c r="D27" s="8">
        <v>6.51</v>
      </c>
      <c r="E27" s="12">
        <v>25</v>
      </c>
      <c r="F27" s="8">
        <v>10.25</v>
      </c>
      <c r="G27" s="12">
        <v>5</v>
      </c>
      <c r="H27" s="8">
        <v>2.35</v>
      </c>
      <c r="I27" s="12">
        <v>0</v>
      </c>
    </row>
    <row r="28" spans="2:9" ht="15" customHeight="1" x14ac:dyDescent="0.2">
      <c r="B28" t="s">
        <v>49</v>
      </c>
      <c r="C28" s="12">
        <v>28</v>
      </c>
      <c r="D28" s="8">
        <v>6.07</v>
      </c>
      <c r="E28" s="12">
        <v>3</v>
      </c>
      <c r="F28" s="8">
        <v>1.23</v>
      </c>
      <c r="G28" s="12">
        <v>25</v>
      </c>
      <c r="H28" s="8">
        <v>11.74</v>
      </c>
      <c r="I28" s="12">
        <v>0</v>
      </c>
    </row>
    <row r="29" spans="2:9" ht="15" customHeight="1" x14ac:dyDescent="0.2">
      <c r="B29" t="s">
        <v>58</v>
      </c>
      <c r="C29" s="12">
        <v>26</v>
      </c>
      <c r="D29" s="8">
        <v>5.64</v>
      </c>
      <c r="E29" s="12">
        <v>18</v>
      </c>
      <c r="F29" s="8">
        <v>7.38</v>
      </c>
      <c r="G29" s="12">
        <v>8</v>
      </c>
      <c r="H29" s="8">
        <v>3.76</v>
      </c>
      <c r="I29" s="12">
        <v>0</v>
      </c>
    </row>
    <row r="30" spans="2:9" ht="15" customHeight="1" x14ac:dyDescent="0.2">
      <c r="B30" t="s">
        <v>51</v>
      </c>
      <c r="C30" s="12">
        <v>23</v>
      </c>
      <c r="D30" s="8">
        <v>4.99</v>
      </c>
      <c r="E30" s="12">
        <v>7</v>
      </c>
      <c r="F30" s="8">
        <v>2.87</v>
      </c>
      <c r="G30" s="12">
        <v>16</v>
      </c>
      <c r="H30" s="8">
        <v>7.51</v>
      </c>
      <c r="I30" s="12">
        <v>0</v>
      </c>
    </row>
    <row r="31" spans="2:9" ht="15" customHeight="1" x14ac:dyDescent="0.2">
      <c r="B31" t="s">
        <v>66</v>
      </c>
      <c r="C31" s="12">
        <v>19</v>
      </c>
      <c r="D31" s="8">
        <v>4.12</v>
      </c>
      <c r="E31" s="12">
        <v>18</v>
      </c>
      <c r="F31" s="8">
        <v>7.38</v>
      </c>
      <c r="G31" s="12">
        <v>1</v>
      </c>
      <c r="H31" s="8">
        <v>0.47</v>
      </c>
      <c r="I31" s="12">
        <v>0</v>
      </c>
    </row>
    <row r="32" spans="2:9" ht="15" customHeight="1" x14ac:dyDescent="0.2">
      <c r="B32" t="s">
        <v>60</v>
      </c>
      <c r="C32" s="12">
        <v>18</v>
      </c>
      <c r="D32" s="8">
        <v>3.9</v>
      </c>
      <c r="E32" s="12">
        <v>5</v>
      </c>
      <c r="F32" s="8">
        <v>2.0499999999999998</v>
      </c>
      <c r="G32" s="12">
        <v>13</v>
      </c>
      <c r="H32" s="8">
        <v>6.1</v>
      </c>
      <c r="I32" s="12">
        <v>0</v>
      </c>
    </row>
    <row r="33" spans="2:9" ht="15" customHeight="1" x14ac:dyDescent="0.2">
      <c r="B33" t="s">
        <v>56</v>
      </c>
      <c r="C33" s="12">
        <v>14</v>
      </c>
      <c r="D33" s="8">
        <v>3.04</v>
      </c>
      <c r="E33" s="12">
        <v>11</v>
      </c>
      <c r="F33" s="8">
        <v>4.51</v>
      </c>
      <c r="G33" s="12">
        <v>3</v>
      </c>
      <c r="H33" s="8">
        <v>1.41</v>
      </c>
      <c r="I33" s="12">
        <v>0</v>
      </c>
    </row>
    <row r="34" spans="2:9" ht="15" customHeight="1" x14ac:dyDescent="0.2">
      <c r="B34" t="s">
        <v>57</v>
      </c>
      <c r="C34" s="12">
        <v>14</v>
      </c>
      <c r="D34" s="8">
        <v>3.04</v>
      </c>
      <c r="E34" s="12">
        <v>5</v>
      </c>
      <c r="F34" s="8">
        <v>2.0499999999999998</v>
      </c>
      <c r="G34" s="12">
        <v>9</v>
      </c>
      <c r="H34" s="8">
        <v>4.2300000000000004</v>
      </c>
      <c r="I34" s="12">
        <v>0</v>
      </c>
    </row>
    <row r="35" spans="2:9" ht="15" customHeight="1" x14ac:dyDescent="0.2">
      <c r="B35" t="s">
        <v>61</v>
      </c>
      <c r="C35" s="12">
        <v>14</v>
      </c>
      <c r="D35" s="8">
        <v>3.04</v>
      </c>
      <c r="E35" s="12">
        <v>6</v>
      </c>
      <c r="F35" s="8">
        <v>2.46</v>
      </c>
      <c r="G35" s="12">
        <v>8</v>
      </c>
      <c r="H35" s="8">
        <v>3.76</v>
      </c>
      <c r="I35" s="12">
        <v>0</v>
      </c>
    </row>
    <row r="36" spans="2:9" ht="15" customHeight="1" x14ac:dyDescent="0.2">
      <c r="B36" t="s">
        <v>62</v>
      </c>
      <c r="C36" s="12">
        <v>14</v>
      </c>
      <c r="D36" s="8">
        <v>3.04</v>
      </c>
      <c r="E36" s="12">
        <v>6</v>
      </c>
      <c r="F36" s="8">
        <v>2.46</v>
      </c>
      <c r="G36" s="12">
        <v>8</v>
      </c>
      <c r="H36" s="8">
        <v>3.76</v>
      </c>
      <c r="I36" s="12">
        <v>0</v>
      </c>
    </row>
    <row r="37" spans="2:9" ht="15" customHeight="1" x14ac:dyDescent="0.2">
      <c r="B37" t="s">
        <v>52</v>
      </c>
      <c r="C37" s="12">
        <v>13</v>
      </c>
      <c r="D37" s="8">
        <v>2.82</v>
      </c>
      <c r="E37" s="12">
        <v>3</v>
      </c>
      <c r="F37" s="8">
        <v>1.23</v>
      </c>
      <c r="G37" s="12">
        <v>10</v>
      </c>
      <c r="H37" s="8">
        <v>4.6900000000000004</v>
      </c>
      <c r="I37" s="12">
        <v>0</v>
      </c>
    </row>
    <row r="38" spans="2:9" ht="15" customHeight="1" x14ac:dyDescent="0.2">
      <c r="B38" t="s">
        <v>73</v>
      </c>
      <c r="C38" s="12">
        <v>9</v>
      </c>
      <c r="D38" s="8">
        <v>1.95</v>
      </c>
      <c r="E38" s="12">
        <v>2</v>
      </c>
      <c r="F38" s="8">
        <v>0.82</v>
      </c>
      <c r="G38" s="12">
        <v>7</v>
      </c>
      <c r="H38" s="8">
        <v>3.29</v>
      </c>
      <c r="I38" s="12">
        <v>0</v>
      </c>
    </row>
    <row r="39" spans="2:9" ht="15" customHeight="1" x14ac:dyDescent="0.2">
      <c r="B39" t="s">
        <v>68</v>
      </c>
      <c r="C39" s="12">
        <v>9</v>
      </c>
      <c r="D39" s="8">
        <v>1.95</v>
      </c>
      <c r="E39" s="12">
        <v>6</v>
      </c>
      <c r="F39" s="8">
        <v>2.46</v>
      </c>
      <c r="G39" s="12">
        <v>3</v>
      </c>
      <c r="H39" s="8">
        <v>1.41</v>
      </c>
      <c r="I39" s="12">
        <v>0</v>
      </c>
    </row>
    <row r="40" spans="2:9" ht="15" customHeight="1" x14ac:dyDescent="0.2">
      <c r="B40" t="s">
        <v>53</v>
      </c>
      <c r="C40" s="12">
        <v>8</v>
      </c>
      <c r="D40" s="8">
        <v>1.74</v>
      </c>
      <c r="E40" s="12">
        <v>2</v>
      </c>
      <c r="F40" s="8">
        <v>0.82</v>
      </c>
      <c r="G40" s="12">
        <v>6</v>
      </c>
      <c r="H40" s="8">
        <v>2.82</v>
      </c>
      <c r="I40" s="12">
        <v>0</v>
      </c>
    </row>
    <row r="41" spans="2:9" ht="15" customHeight="1" x14ac:dyDescent="0.2">
      <c r="B41" t="s">
        <v>54</v>
      </c>
      <c r="C41" s="12">
        <v>8</v>
      </c>
      <c r="D41" s="8">
        <v>1.74</v>
      </c>
      <c r="E41" s="12">
        <v>0</v>
      </c>
      <c r="F41" s="8">
        <v>0</v>
      </c>
      <c r="G41" s="12">
        <v>8</v>
      </c>
      <c r="H41" s="8">
        <v>3.76</v>
      </c>
      <c r="I41" s="12">
        <v>0</v>
      </c>
    </row>
    <row r="42" spans="2:9" ht="15" customHeight="1" x14ac:dyDescent="0.2">
      <c r="B42" t="s">
        <v>55</v>
      </c>
      <c r="C42" s="12">
        <v>8</v>
      </c>
      <c r="D42" s="8">
        <v>1.74</v>
      </c>
      <c r="E42" s="12">
        <v>8</v>
      </c>
      <c r="F42" s="8">
        <v>3.28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87</v>
      </c>
      <c r="C43" s="12">
        <v>7</v>
      </c>
      <c r="D43" s="8">
        <v>1.52</v>
      </c>
      <c r="E43" s="12">
        <v>2</v>
      </c>
      <c r="F43" s="8">
        <v>0.82</v>
      </c>
      <c r="G43" s="12">
        <v>4</v>
      </c>
      <c r="H43" s="8">
        <v>1.88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27</v>
      </c>
      <c r="D47" s="8">
        <v>5.86</v>
      </c>
      <c r="E47" s="12">
        <v>24</v>
      </c>
      <c r="F47" s="8">
        <v>9.84</v>
      </c>
      <c r="G47" s="12">
        <v>3</v>
      </c>
      <c r="H47" s="8">
        <v>1.41</v>
      </c>
      <c r="I47" s="12">
        <v>0</v>
      </c>
    </row>
    <row r="48" spans="2:9" ht="15" customHeight="1" x14ac:dyDescent="0.2">
      <c r="B48" t="s">
        <v>112</v>
      </c>
      <c r="C48" s="12">
        <v>26</v>
      </c>
      <c r="D48" s="8">
        <v>5.64</v>
      </c>
      <c r="E48" s="12">
        <v>21</v>
      </c>
      <c r="F48" s="8">
        <v>8.61</v>
      </c>
      <c r="G48" s="12">
        <v>4</v>
      </c>
      <c r="H48" s="8">
        <v>1.88</v>
      </c>
      <c r="I48" s="12">
        <v>1</v>
      </c>
    </row>
    <row r="49" spans="2:9" ht="15" customHeight="1" x14ac:dyDescent="0.2">
      <c r="B49" t="s">
        <v>110</v>
      </c>
      <c r="C49" s="12">
        <v>18</v>
      </c>
      <c r="D49" s="8">
        <v>3.9</v>
      </c>
      <c r="E49" s="12">
        <v>18</v>
      </c>
      <c r="F49" s="8">
        <v>7.38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113</v>
      </c>
      <c r="C50" s="12">
        <v>17</v>
      </c>
      <c r="D50" s="8">
        <v>3.69</v>
      </c>
      <c r="E50" s="12">
        <v>16</v>
      </c>
      <c r="F50" s="8">
        <v>6.56</v>
      </c>
      <c r="G50" s="12">
        <v>1</v>
      </c>
      <c r="H50" s="8">
        <v>0.47</v>
      </c>
      <c r="I50" s="12">
        <v>0</v>
      </c>
    </row>
    <row r="51" spans="2:9" ht="15" customHeight="1" x14ac:dyDescent="0.2">
      <c r="B51" t="s">
        <v>99</v>
      </c>
      <c r="C51" s="12">
        <v>13</v>
      </c>
      <c r="D51" s="8">
        <v>2.82</v>
      </c>
      <c r="E51" s="12">
        <v>4</v>
      </c>
      <c r="F51" s="8">
        <v>1.64</v>
      </c>
      <c r="G51" s="12">
        <v>9</v>
      </c>
      <c r="H51" s="8">
        <v>4.2300000000000004</v>
      </c>
      <c r="I51" s="12">
        <v>0</v>
      </c>
    </row>
    <row r="52" spans="2:9" ht="15" customHeight="1" x14ac:dyDescent="0.2">
      <c r="B52" t="s">
        <v>95</v>
      </c>
      <c r="C52" s="12">
        <v>12</v>
      </c>
      <c r="D52" s="8">
        <v>2.6</v>
      </c>
      <c r="E52" s="12">
        <v>0</v>
      </c>
      <c r="F52" s="8">
        <v>0</v>
      </c>
      <c r="G52" s="12">
        <v>12</v>
      </c>
      <c r="H52" s="8">
        <v>5.63</v>
      </c>
      <c r="I52" s="12">
        <v>0</v>
      </c>
    </row>
    <row r="53" spans="2:9" ht="15" customHeight="1" x14ac:dyDescent="0.2">
      <c r="B53" t="s">
        <v>102</v>
      </c>
      <c r="C53" s="12">
        <v>11</v>
      </c>
      <c r="D53" s="8">
        <v>2.39</v>
      </c>
      <c r="E53" s="12">
        <v>4</v>
      </c>
      <c r="F53" s="8">
        <v>1.64</v>
      </c>
      <c r="G53" s="12">
        <v>7</v>
      </c>
      <c r="H53" s="8">
        <v>3.29</v>
      </c>
      <c r="I53" s="12">
        <v>0</v>
      </c>
    </row>
    <row r="54" spans="2:9" ht="15" customHeight="1" x14ac:dyDescent="0.2">
      <c r="B54" t="s">
        <v>98</v>
      </c>
      <c r="C54" s="12">
        <v>10</v>
      </c>
      <c r="D54" s="8">
        <v>2.17</v>
      </c>
      <c r="E54" s="12">
        <v>3</v>
      </c>
      <c r="F54" s="8">
        <v>1.23</v>
      </c>
      <c r="G54" s="12">
        <v>7</v>
      </c>
      <c r="H54" s="8">
        <v>3.29</v>
      </c>
      <c r="I54" s="12">
        <v>0</v>
      </c>
    </row>
    <row r="55" spans="2:9" ht="15" customHeight="1" x14ac:dyDescent="0.2">
      <c r="B55" t="s">
        <v>106</v>
      </c>
      <c r="C55" s="12">
        <v>10</v>
      </c>
      <c r="D55" s="8">
        <v>2.17</v>
      </c>
      <c r="E55" s="12">
        <v>4</v>
      </c>
      <c r="F55" s="8">
        <v>1.64</v>
      </c>
      <c r="G55" s="12">
        <v>6</v>
      </c>
      <c r="H55" s="8">
        <v>2.82</v>
      </c>
      <c r="I55" s="12">
        <v>0</v>
      </c>
    </row>
    <row r="56" spans="2:9" ht="15" customHeight="1" x14ac:dyDescent="0.2">
      <c r="B56" t="s">
        <v>108</v>
      </c>
      <c r="C56" s="12">
        <v>10</v>
      </c>
      <c r="D56" s="8">
        <v>2.17</v>
      </c>
      <c r="E56" s="12">
        <v>9</v>
      </c>
      <c r="F56" s="8">
        <v>3.69</v>
      </c>
      <c r="G56" s="12">
        <v>1</v>
      </c>
      <c r="H56" s="8">
        <v>0.47</v>
      </c>
      <c r="I56" s="12">
        <v>0</v>
      </c>
    </row>
    <row r="57" spans="2:9" ht="15" customHeight="1" x14ac:dyDescent="0.2">
      <c r="B57" t="s">
        <v>118</v>
      </c>
      <c r="C57" s="12">
        <v>9</v>
      </c>
      <c r="D57" s="8">
        <v>1.95</v>
      </c>
      <c r="E57" s="12">
        <v>7</v>
      </c>
      <c r="F57" s="8">
        <v>2.87</v>
      </c>
      <c r="G57" s="12">
        <v>2</v>
      </c>
      <c r="H57" s="8">
        <v>0.94</v>
      </c>
      <c r="I57" s="12">
        <v>0</v>
      </c>
    </row>
    <row r="58" spans="2:9" ht="15" customHeight="1" x14ac:dyDescent="0.2">
      <c r="B58" t="s">
        <v>114</v>
      </c>
      <c r="C58" s="12">
        <v>9</v>
      </c>
      <c r="D58" s="8">
        <v>1.95</v>
      </c>
      <c r="E58" s="12">
        <v>6</v>
      </c>
      <c r="F58" s="8">
        <v>2.46</v>
      </c>
      <c r="G58" s="12">
        <v>3</v>
      </c>
      <c r="H58" s="8">
        <v>1.41</v>
      </c>
      <c r="I58" s="12">
        <v>0</v>
      </c>
    </row>
    <row r="59" spans="2:9" ht="15" customHeight="1" x14ac:dyDescent="0.2">
      <c r="B59" t="s">
        <v>96</v>
      </c>
      <c r="C59" s="12">
        <v>8</v>
      </c>
      <c r="D59" s="8">
        <v>1.74</v>
      </c>
      <c r="E59" s="12">
        <v>0</v>
      </c>
      <c r="F59" s="8">
        <v>0</v>
      </c>
      <c r="G59" s="12">
        <v>8</v>
      </c>
      <c r="H59" s="8">
        <v>3.76</v>
      </c>
      <c r="I59" s="12">
        <v>0</v>
      </c>
    </row>
    <row r="60" spans="2:9" ht="15" customHeight="1" x14ac:dyDescent="0.2">
      <c r="B60" t="s">
        <v>123</v>
      </c>
      <c r="C60" s="12">
        <v>8</v>
      </c>
      <c r="D60" s="8">
        <v>1.74</v>
      </c>
      <c r="E60" s="12">
        <v>4</v>
      </c>
      <c r="F60" s="8">
        <v>1.64</v>
      </c>
      <c r="G60" s="12">
        <v>4</v>
      </c>
      <c r="H60" s="8">
        <v>1.88</v>
      </c>
      <c r="I60" s="12">
        <v>0</v>
      </c>
    </row>
    <row r="61" spans="2:9" ht="15" customHeight="1" x14ac:dyDescent="0.2">
      <c r="B61" t="s">
        <v>103</v>
      </c>
      <c r="C61" s="12">
        <v>8</v>
      </c>
      <c r="D61" s="8">
        <v>1.74</v>
      </c>
      <c r="E61" s="12">
        <v>4</v>
      </c>
      <c r="F61" s="8">
        <v>1.64</v>
      </c>
      <c r="G61" s="12">
        <v>4</v>
      </c>
      <c r="H61" s="8">
        <v>1.88</v>
      </c>
      <c r="I61" s="12">
        <v>0</v>
      </c>
    </row>
    <row r="62" spans="2:9" ht="15" customHeight="1" x14ac:dyDescent="0.2">
      <c r="B62" t="s">
        <v>117</v>
      </c>
      <c r="C62" s="12">
        <v>8</v>
      </c>
      <c r="D62" s="8">
        <v>1.74</v>
      </c>
      <c r="E62" s="12">
        <v>2</v>
      </c>
      <c r="F62" s="8">
        <v>0.82</v>
      </c>
      <c r="G62" s="12">
        <v>6</v>
      </c>
      <c r="H62" s="8">
        <v>2.82</v>
      </c>
      <c r="I62" s="12">
        <v>0</v>
      </c>
    </row>
    <row r="63" spans="2:9" ht="15" customHeight="1" x14ac:dyDescent="0.2">
      <c r="B63" t="s">
        <v>105</v>
      </c>
      <c r="C63" s="12">
        <v>7</v>
      </c>
      <c r="D63" s="8">
        <v>1.52</v>
      </c>
      <c r="E63" s="12">
        <v>1</v>
      </c>
      <c r="F63" s="8">
        <v>0.41</v>
      </c>
      <c r="G63" s="12">
        <v>6</v>
      </c>
      <c r="H63" s="8">
        <v>2.82</v>
      </c>
      <c r="I63" s="12">
        <v>0</v>
      </c>
    </row>
    <row r="64" spans="2:9" ht="15" customHeight="1" x14ac:dyDescent="0.2">
      <c r="B64" t="s">
        <v>107</v>
      </c>
      <c r="C64" s="12">
        <v>7</v>
      </c>
      <c r="D64" s="8">
        <v>1.52</v>
      </c>
      <c r="E64" s="12">
        <v>2</v>
      </c>
      <c r="F64" s="8">
        <v>0.82</v>
      </c>
      <c r="G64" s="12">
        <v>5</v>
      </c>
      <c r="H64" s="8">
        <v>2.35</v>
      </c>
      <c r="I64" s="12">
        <v>0</v>
      </c>
    </row>
    <row r="65" spans="2:9" ht="15" customHeight="1" x14ac:dyDescent="0.2">
      <c r="B65" t="s">
        <v>141</v>
      </c>
      <c r="C65" s="12">
        <v>6</v>
      </c>
      <c r="D65" s="8">
        <v>1.3</v>
      </c>
      <c r="E65" s="12">
        <v>3</v>
      </c>
      <c r="F65" s="8">
        <v>1.23</v>
      </c>
      <c r="G65" s="12">
        <v>3</v>
      </c>
      <c r="H65" s="8">
        <v>1.41</v>
      </c>
      <c r="I65" s="12">
        <v>0</v>
      </c>
    </row>
    <row r="66" spans="2:9" ht="15" customHeight="1" x14ac:dyDescent="0.2">
      <c r="B66" t="s">
        <v>126</v>
      </c>
      <c r="C66" s="12">
        <v>6</v>
      </c>
      <c r="D66" s="8">
        <v>1.3</v>
      </c>
      <c r="E66" s="12">
        <v>0</v>
      </c>
      <c r="F66" s="8">
        <v>0</v>
      </c>
      <c r="G66" s="12">
        <v>6</v>
      </c>
      <c r="H66" s="8">
        <v>2.82</v>
      </c>
      <c r="I66" s="12">
        <v>0</v>
      </c>
    </row>
    <row r="67" spans="2:9" ht="15" customHeight="1" x14ac:dyDescent="0.2">
      <c r="B67" t="s">
        <v>100</v>
      </c>
      <c r="C67" s="12">
        <v>6</v>
      </c>
      <c r="D67" s="8">
        <v>1.3</v>
      </c>
      <c r="E67" s="12">
        <v>4</v>
      </c>
      <c r="F67" s="8">
        <v>1.64</v>
      </c>
      <c r="G67" s="12">
        <v>2</v>
      </c>
      <c r="H67" s="8">
        <v>0.94</v>
      </c>
      <c r="I67" s="12">
        <v>0</v>
      </c>
    </row>
    <row r="68" spans="2:9" ht="15" customHeight="1" x14ac:dyDescent="0.2">
      <c r="B68" t="s">
        <v>104</v>
      </c>
      <c r="C68" s="12">
        <v>6</v>
      </c>
      <c r="D68" s="8">
        <v>1.3</v>
      </c>
      <c r="E68" s="12">
        <v>6</v>
      </c>
      <c r="F68" s="8">
        <v>2.46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109</v>
      </c>
      <c r="C69" s="12">
        <v>6</v>
      </c>
      <c r="D69" s="8">
        <v>1.3</v>
      </c>
      <c r="E69" s="12">
        <v>5</v>
      </c>
      <c r="F69" s="8">
        <v>2.0499999999999998</v>
      </c>
      <c r="G69" s="12">
        <v>1</v>
      </c>
      <c r="H69" s="8">
        <v>0.47</v>
      </c>
      <c r="I69" s="12">
        <v>0</v>
      </c>
    </row>
    <row r="71" spans="2:9" ht="15" customHeight="1" x14ac:dyDescent="0.2">
      <c r="B71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997E-8ED8-42A4-AD80-13D953AC5C6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191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62</v>
      </c>
      <c r="D6" s="8">
        <v>23.13</v>
      </c>
      <c r="E6" s="12">
        <v>36</v>
      </c>
      <c r="F6" s="8">
        <v>23.08</v>
      </c>
      <c r="G6" s="12">
        <v>26</v>
      </c>
      <c r="H6" s="8">
        <v>25</v>
      </c>
      <c r="I6" s="12">
        <v>0</v>
      </c>
    </row>
    <row r="7" spans="2:9" ht="15" customHeight="1" x14ac:dyDescent="0.2">
      <c r="B7" t="s">
        <v>28</v>
      </c>
      <c r="C7" s="12">
        <v>43</v>
      </c>
      <c r="D7" s="8">
        <v>16.04</v>
      </c>
      <c r="E7" s="12">
        <v>12</v>
      </c>
      <c r="F7" s="8">
        <v>7.69</v>
      </c>
      <c r="G7" s="12">
        <v>31</v>
      </c>
      <c r="H7" s="8">
        <v>29.81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0.37</v>
      </c>
      <c r="E8" s="12">
        <v>0</v>
      </c>
      <c r="F8" s="8">
        <v>0</v>
      </c>
      <c r="G8" s="12">
        <v>1</v>
      </c>
      <c r="H8" s="8">
        <v>0.96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1</v>
      </c>
      <c r="D10" s="8">
        <v>0.37</v>
      </c>
      <c r="E10" s="12">
        <v>0</v>
      </c>
      <c r="F10" s="8">
        <v>0</v>
      </c>
      <c r="G10" s="12">
        <v>1</v>
      </c>
      <c r="H10" s="8">
        <v>0.96</v>
      </c>
      <c r="I10" s="12">
        <v>0</v>
      </c>
    </row>
    <row r="11" spans="2:9" ht="15" customHeight="1" x14ac:dyDescent="0.2">
      <c r="B11" t="s">
        <v>32</v>
      </c>
      <c r="C11" s="12">
        <v>62</v>
      </c>
      <c r="D11" s="8">
        <v>23.13</v>
      </c>
      <c r="E11" s="12">
        <v>35</v>
      </c>
      <c r="F11" s="8">
        <v>22.44</v>
      </c>
      <c r="G11" s="12">
        <v>26</v>
      </c>
      <c r="H11" s="8">
        <v>25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2</v>
      </c>
      <c r="D13" s="8">
        <v>0.75</v>
      </c>
      <c r="E13" s="12">
        <v>0</v>
      </c>
      <c r="F13" s="8">
        <v>0</v>
      </c>
      <c r="G13" s="12">
        <v>2</v>
      </c>
      <c r="H13" s="8">
        <v>1.92</v>
      </c>
      <c r="I13" s="12">
        <v>0</v>
      </c>
    </row>
    <row r="14" spans="2:9" ht="15" customHeight="1" x14ac:dyDescent="0.2">
      <c r="B14" t="s">
        <v>35</v>
      </c>
      <c r="C14" s="12">
        <v>5</v>
      </c>
      <c r="D14" s="8">
        <v>1.87</v>
      </c>
      <c r="E14" s="12">
        <v>2</v>
      </c>
      <c r="F14" s="8">
        <v>1.28</v>
      </c>
      <c r="G14" s="12">
        <v>3</v>
      </c>
      <c r="H14" s="8">
        <v>2.88</v>
      </c>
      <c r="I14" s="12">
        <v>0</v>
      </c>
    </row>
    <row r="15" spans="2:9" ht="15" customHeight="1" x14ac:dyDescent="0.2">
      <c r="B15" t="s">
        <v>36</v>
      </c>
      <c r="C15" s="12">
        <v>30</v>
      </c>
      <c r="D15" s="8">
        <v>11.19</v>
      </c>
      <c r="E15" s="12">
        <v>28</v>
      </c>
      <c r="F15" s="8">
        <v>17.95</v>
      </c>
      <c r="G15" s="12">
        <v>1</v>
      </c>
      <c r="H15" s="8">
        <v>0.96</v>
      </c>
      <c r="I15" s="12">
        <v>0</v>
      </c>
    </row>
    <row r="16" spans="2:9" ht="15" customHeight="1" x14ac:dyDescent="0.2">
      <c r="B16" t="s">
        <v>37</v>
      </c>
      <c r="C16" s="12">
        <v>28</v>
      </c>
      <c r="D16" s="8">
        <v>10.45</v>
      </c>
      <c r="E16" s="12">
        <v>25</v>
      </c>
      <c r="F16" s="8">
        <v>16.03</v>
      </c>
      <c r="G16" s="12">
        <v>3</v>
      </c>
      <c r="H16" s="8">
        <v>2.88</v>
      </c>
      <c r="I16" s="12">
        <v>0</v>
      </c>
    </row>
    <row r="17" spans="2:9" ht="15" customHeight="1" x14ac:dyDescent="0.2">
      <c r="B17" t="s">
        <v>38</v>
      </c>
      <c r="C17" s="12">
        <v>7</v>
      </c>
      <c r="D17" s="8">
        <v>2.61</v>
      </c>
      <c r="E17" s="12">
        <v>3</v>
      </c>
      <c r="F17" s="8">
        <v>1.92</v>
      </c>
      <c r="G17" s="12">
        <v>1</v>
      </c>
      <c r="H17" s="8">
        <v>0.96</v>
      </c>
      <c r="I17" s="12">
        <v>0</v>
      </c>
    </row>
    <row r="18" spans="2:9" ht="15" customHeight="1" x14ac:dyDescent="0.2">
      <c r="B18" t="s">
        <v>39</v>
      </c>
      <c r="C18" s="12">
        <v>17</v>
      </c>
      <c r="D18" s="8">
        <v>6.34</v>
      </c>
      <c r="E18" s="12">
        <v>11</v>
      </c>
      <c r="F18" s="8">
        <v>7.05</v>
      </c>
      <c r="G18" s="12">
        <v>4</v>
      </c>
      <c r="H18" s="8">
        <v>3.85</v>
      </c>
      <c r="I18" s="12">
        <v>0</v>
      </c>
    </row>
    <row r="19" spans="2:9" ht="15" customHeight="1" x14ac:dyDescent="0.2">
      <c r="B19" t="s">
        <v>40</v>
      </c>
      <c r="C19" s="12">
        <v>10</v>
      </c>
      <c r="D19" s="8">
        <v>3.73</v>
      </c>
      <c r="E19" s="12">
        <v>4</v>
      </c>
      <c r="F19" s="8">
        <v>2.56</v>
      </c>
      <c r="G19" s="12">
        <v>5</v>
      </c>
      <c r="H19" s="8">
        <v>4.8099999999999996</v>
      </c>
      <c r="I19" s="12">
        <v>0</v>
      </c>
    </row>
    <row r="20" spans="2:9" ht="15" customHeight="1" x14ac:dyDescent="0.2">
      <c r="B20" s="9" t="s">
        <v>166</v>
      </c>
      <c r="C20" s="12">
        <f>SUM(LTBL_09384[総数／事業所数])</f>
        <v>268</v>
      </c>
      <c r="E20" s="12">
        <f>SUBTOTAL(109,LTBL_09384[個人／事業所数])</f>
        <v>156</v>
      </c>
      <c r="G20" s="12">
        <f>SUBTOTAL(109,LTBL_09384[法人／事業所数])</f>
        <v>104</v>
      </c>
      <c r="I20" s="12">
        <f>SUBTOTAL(109,LTBL_09384[法人以外の団体／事業所数])</f>
        <v>0</v>
      </c>
    </row>
    <row r="21" spans="2:9" ht="15" customHeight="1" x14ac:dyDescent="0.2">
      <c r="E21" s="11">
        <f>LTBL_09384[[#Totals],[個人／事業所数]]/LTBL_09384[[#Totals],[総数／事業所数]]</f>
        <v>0.58208955223880599</v>
      </c>
      <c r="G21" s="11">
        <f>LTBL_09384[[#Totals],[法人／事業所数]]/LTBL_09384[[#Totals],[総数／事業所数]]</f>
        <v>0.38805970149253732</v>
      </c>
      <c r="I21" s="11">
        <f>LTBL_09384[[#Totals],[法人以外の団体／事業所数]]/LTBL_09384[[#Totals],[総数／事業所数]]</f>
        <v>0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50</v>
      </c>
      <c r="C24" s="12">
        <v>29</v>
      </c>
      <c r="D24" s="8">
        <v>10.82</v>
      </c>
      <c r="E24" s="12">
        <v>23</v>
      </c>
      <c r="F24" s="8">
        <v>14.74</v>
      </c>
      <c r="G24" s="12">
        <v>6</v>
      </c>
      <c r="H24" s="8">
        <v>5.77</v>
      </c>
      <c r="I24" s="12">
        <v>0</v>
      </c>
    </row>
    <row r="25" spans="2:9" ht="15" customHeight="1" x14ac:dyDescent="0.2">
      <c r="B25" t="s">
        <v>63</v>
      </c>
      <c r="C25" s="12">
        <v>26</v>
      </c>
      <c r="D25" s="8">
        <v>9.6999999999999993</v>
      </c>
      <c r="E25" s="12">
        <v>25</v>
      </c>
      <c r="F25" s="8">
        <v>16.03</v>
      </c>
      <c r="G25" s="12">
        <v>1</v>
      </c>
      <c r="H25" s="8">
        <v>0.96</v>
      </c>
      <c r="I25" s="12">
        <v>0</v>
      </c>
    </row>
    <row r="26" spans="2:9" ht="15" customHeight="1" x14ac:dyDescent="0.2">
      <c r="B26" t="s">
        <v>49</v>
      </c>
      <c r="C26" s="12">
        <v>25</v>
      </c>
      <c r="D26" s="8">
        <v>9.33</v>
      </c>
      <c r="E26" s="12">
        <v>8</v>
      </c>
      <c r="F26" s="8">
        <v>5.13</v>
      </c>
      <c r="G26" s="12">
        <v>17</v>
      </c>
      <c r="H26" s="8">
        <v>16.350000000000001</v>
      </c>
      <c r="I26" s="12">
        <v>0</v>
      </c>
    </row>
    <row r="27" spans="2:9" ht="15" customHeight="1" x14ac:dyDescent="0.2">
      <c r="B27" t="s">
        <v>64</v>
      </c>
      <c r="C27" s="12">
        <v>24</v>
      </c>
      <c r="D27" s="8">
        <v>8.9600000000000009</v>
      </c>
      <c r="E27" s="12">
        <v>24</v>
      </c>
      <c r="F27" s="8">
        <v>15.38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23</v>
      </c>
      <c r="D28" s="8">
        <v>8.58</v>
      </c>
      <c r="E28" s="12">
        <v>11</v>
      </c>
      <c r="F28" s="8">
        <v>7.05</v>
      </c>
      <c r="G28" s="12">
        <v>11</v>
      </c>
      <c r="H28" s="8">
        <v>10.58</v>
      </c>
      <c r="I28" s="12">
        <v>0</v>
      </c>
    </row>
    <row r="29" spans="2:9" ht="15" customHeight="1" x14ac:dyDescent="0.2">
      <c r="B29" t="s">
        <v>56</v>
      </c>
      <c r="C29" s="12">
        <v>19</v>
      </c>
      <c r="D29" s="8">
        <v>7.09</v>
      </c>
      <c r="E29" s="12">
        <v>14</v>
      </c>
      <c r="F29" s="8">
        <v>8.9700000000000006</v>
      </c>
      <c r="G29" s="12">
        <v>5</v>
      </c>
      <c r="H29" s="8">
        <v>4.8099999999999996</v>
      </c>
      <c r="I29" s="12">
        <v>0</v>
      </c>
    </row>
    <row r="30" spans="2:9" ht="15" customHeight="1" x14ac:dyDescent="0.2">
      <c r="B30" t="s">
        <v>66</v>
      </c>
      <c r="C30" s="12">
        <v>11</v>
      </c>
      <c r="D30" s="8">
        <v>4.0999999999999996</v>
      </c>
      <c r="E30" s="12">
        <v>11</v>
      </c>
      <c r="F30" s="8">
        <v>7.05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92</v>
      </c>
      <c r="C31" s="12">
        <v>10</v>
      </c>
      <c r="D31" s="8">
        <v>3.73</v>
      </c>
      <c r="E31" s="12">
        <v>3</v>
      </c>
      <c r="F31" s="8">
        <v>1.92</v>
      </c>
      <c r="G31" s="12">
        <v>7</v>
      </c>
      <c r="H31" s="8">
        <v>6.73</v>
      </c>
      <c r="I31" s="12">
        <v>0</v>
      </c>
    </row>
    <row r="32" spans="2:9" ht="15" customHeight="1" x14ac:dyDescent="0.2">
      <c r="B32" t="s">
        <v>84</v>
      </c>
      <c r="C32" s="12">
        <v>9</v>
      </c>
      <c r="D32" s="8">
        <v>3.36</v>
      </c>
      <c r="E32" s="12">
        <v>2</v>
      </c>
      <c r="F32" s="8">
        <v>1.28</v>
      </c>
      <c r="G32" s="12">
        <v>7</v>
      </c>
      <c r="H32" s="8">
        <v>6.73</v>
      </c>
      <c r="I32" s="12">
        <v>0</v>
      </c>
    </row>
    <row r="33" spans="2:9" ht="15" customHeight="1" x14ac:dyDescent="0.2">
      <c r="B33" t="s">
        <v>51</v>
      </c>
      <c r="C33" s="12">
        <v>8</v>
      </c>
      <c r="D33" s="8">
        <v>2.99</v>
      </c>
      <c r="E33" s="12">
        <v>5</v>
      </c>
      <c r="F33" s="8">
        <v>3.21</v>
      </c>
      <c r="G33" s="12">
        <v>3</v>
      </c>
      <c r="H33" s="8">
        <v>2.88</v>
      </c>
      <c r="I33" s="12">
        <v>0</v>
      </c>
    </row>
    <row r="34" spans="2:9" ht="15" customHeight="1" x14ac:dyDescent="0.2">
      <c r="B34" t="s">
        <v>57</v>
      </c>
      <c r="C34" s="12">
        <v>7</v>
      </c>
      <c r="D34" s="8">
        <v>2.61</v>
      </c>
      <c r="E34" s="12">
        <v>3</v>
      </c>
      <c r="F34" s="8">
        <v>1.92</v>
      </c>
      <c r="G34" s="12">
        <v>4</v>
      </c>
      <c r="H34" s="8">
        <v>3.85</v>
      </c>
      <c r="I34" s="12">
        <v>0</v>
      </c>
    </row>
    <row r="35" spans="2:9" ht="15" customHeight="1" x14ac:dyDescent="0.2">
      <c r="B35" t="s">
        <v>65</v>
      </c>
      <c r="C35" s="12">
        <v>7</v>
      </c>
      <c r="D35" s="8">
        <v>2.61</v>
      </c>
      <c r="E35" s="12">
        <v>3</v>
      </c>
      <c r="F35" s="8">
        <v>1.92</v>
      </c>
      <c r="G35" s="12">
        <v>1</v>
      </c>
      <c r="H35" s="8">
        <v>0.96</v>
      </c>
      <c r="I35" s="12">
        <v>0</v>
      </c>
    </row>
    <row r="36" spans="2:9" ht="15" customHeight="1" x14ac:dyDescent="0.2">
      <c r="B36" t="s">
        <v>55</v>
      </c>
      <c r="C36" s="12">
        <v>6</v>
      </c>
      <c r="D36" s="8">
        <v>2.2400000000000002</v>
      </c>
      <c r="E36" s="12">
        <v>5</v>
      </c>
      <c r="F36" s="8">
        <v>3.21</v>
      </c>
      <c r="G36" s="12">
        <v>1</v>
      </c>
      <c r="H36" s="8">
        <v>0.96</v>
      </c>
      <c r="I36" s="12">
        <v>0</v>
      </c>
    </row>
    <row r="37" spans="2:9" ht="15" customHeight="1" x14ac:dyDescent="0.2">
      <c r="B37" t="s">
        <v>67</v>
      </c>
      <c r="C37" s="12">
        <v>6</v>
      </c>
      <c r="D37" s="8">
        <v>2.2400000000000002</v>
      </c>
      <c r="E37" s="12">
        <v>0</v>
      </c>
      <c r="F37" s="8">
        <v>0</v>
      </c>
      <c r="G37" s="12">
        <v>4</v>
      </c>
      <c r="H37" s="8">
        <v>3.85</v>
      </c>
      <c r="I37" s="12">
        <v>0</v>
      </c>
    </row>
    <row r="38" spans="2:9" ht="15" customHeight="1" x14ac:dyDescent="0.2">
      <c r="B38" t="s">
        <v>52</v>
      </c>
      <c r="C38" s="12">
        <v>5</v>
      </c>
      <c r="D38" s="8">
        <v>1.87</v>
      </c>
      <c r="E38" s="12">
        <v>1</v>
      </c>
      <c r="F38" s="8">
        <v>0.64</v>
      </c>
      <c r="G38" s="12">
        <v>4</v>
      </c>
      <c r="H38" s="8">
        <v>3.85</v>
      </c>
      <c r="I38" s="12">
        <v>0</v>
      </c>
    </row>
    <row r="39" spans="2:9" ht="15" customHeight="1" x14ac:dyDescent="0.2">
      <c r="B39" t="s">
        <v>68</v>
      </c>
      <c r="C39" s="12">
        <v>4</v>
      </c>
      <c r="D39" s="8">
        <v>1.49</v>
      </c>
      <c r="E39" s="12">
        <v>3</v>
      </c>
      <c r="F39" s="8">
        <v>1.92</v>
      </c>
      <c r="G39" s="12">
        <v>1</v>
      </c>
      <c r="H39" s="8">
        <v>0.96</v>
      </c>
      <c r="I39" s="12">
        <v>0</v>
      </c>
    </row>
    <row r="40" spans="2:9" ht="15" customHeight="1" x14ac:dyDescent="0.2">
      <c r="B40" t="s">
        <v>83</v>
      </c>
      <c r="C40" s="12">
        <v>3</v>
      </c>
      <c r="D40" s="8">
        <v>1.1200000000000001</v>
      </c>
      <c r="E40" s="12">
        <v>1</v>
      </c>
      <c r="F40" s="8">
        <v>0.64</v>
      </c>
      <c r="G40" s="12">
        <v>2</v>
      </c>
      <c r="H40" s="8">
        <v>1.92</v>
      </c>
      <c r="I40" s="12">
        <v>0</v>
      </c>
    </row>
    <row r="41" spans="2:9" ht="15" customHeight="1" x14ac:dyDescent="0.2">
      <c r="B41" t="s">
        <v>62</v>
      </c>
      <c r="C41" s="12">
        <v>3</v>
      </c>
      <c r="D41" s="8">
        <v>1.1200000000000001</v>
      </c>
      <c r="E41" s="12">
        <v>1</v>
      </c>
      <c r="F41" s="8">
        <v>0.64</v>
      </c>
      <c r="G41" s="12">
        <v>2</v>
      </c>
      <c r="H41" s="8">
        <v>1.92</v>
      </c>
      <c r="I41" s="12">
        <v>0</v>
      </c>
    </row>
    <row r="42" spans="2:9" ht="15" customHeight="1" x14ac:dyDescent="0.2">
      <c r="B42" t="s">
        <v>86</v>
      </c>
      <c r="C42" s="12">
        <v>3</v>
      </c>
      <c r="D42" s="8">
        <v>1.1200000000000001</v>
      </c>
      <c r="E42" s="12">
        <v>1</v>
      </c>
      <c r="F42" s="8">
        <v>0.64</v>
      </c>
      <c r="G42" s="12">
        <v>2</v>
      </c>
      <c r="H42" s="8">
        <v>1.92</v>
      </c>
      <c r="I42" s="12">
        <v>0</v>
      </c>
    </row>
    <row r="43" spans="2:9" ht="15" customHeight="1" x14ac:dyDescent="0.2">
      <c r="B43" t="s">
        <v>91</v>
      </c>
      <c r="C43" s="12">
        <v>3</v>
      </c>
      <c r="D43" s="8">
        <v>1.1200000000000001</v>
      </c>
      <c r="E43" s="12">
        <v>1</v>
      </c>
      <c r="F43" s="8">
        <v>0.64</v>
      </c>
      <c r="G43" s="12">
        <v>2</v>
      </c>
      <c r="H43" s="8">
        <v>1.92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13</v>
      </c>
      <c r="D47" s="8">
        <v>4.8499999999999996</v>
      </c>
      <c r="E47" s="12">
        <v>13</v>
      </c>
      <c r="F47" s="8">
        <v>8.33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97</v>
      </c>
      <c r="C48" s="12">
        <v>9</v>
      </c>
      <c r="D48" s="8">
        <v>3.36</v>
      </c>
      <c r="E48" s="12">
        <v>5</v>
      </c>
      <c r="F48" s="8">
        <v>3.21</v>
      </c>
      <c r="G48" s="12">
        <v>4</v>
      </c>
      <c r="H48" s="8">
        <v>3.85</v>
      </c>
      <c r="I48" s="12">
        <v>0</v>
      </c>
    </row>
    <row r="49" spans="2:9" ht="15" customHeight="1" x14ac:dyDescent="0.2">
      <c r="B49" t="s">
        <v>139</v>
      </c>
      <c r="C49" s="12">
        <v>9</v>
      </c>
      <c r="D49" s="8">
        <v>3.36</v>
      </c>
      <c r="E49" s="12">
        <v>8</v>
      </c>
      <c r="F49" s="8">
        <v>5.13</v>
      </c>
      <c r="G49" s="12">
        <v>1</v>
      </c>
      <c r="H49" s="8">
        <v>0.96</v>
      </c>
      <c r="I49" s="12">
        <v>0</v>
      </c>
    </row>
    <row r="50" spans="2:9" ht="15" customHeight="1" x14ac:dyDescent="0.2">
      <c r="B50" t="s">
        <v>110</v>
      </c>
      <c r="C50" s="12">
        <v>9</v>
      </c>
      <c r="D50" s="8">
        <v>3.36</v>
      </c>
      <c r="E50" s="12">
        <v>9</v>
      </c>
      <c r="F50" s="8">
        <v>5.77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124</v>
      </c>
      <c r="C51" s="12">
        <v>8</v>
      </c>
      <c r="D51" s="8">
        <v>2.99</v>
      </c>
      <c r="E51" s="12">
        <v>2</v>
      </c>
      <c r="F51" s="8">
        <v>1.28</v>
      </c>
      <c r="G51" s="12">
        <v>6</v>
      </c>
      <c r="H51" s="8">
        <v>5.77</v>
      </c>
      <c r="I51" s="12">
        <v>0</v>
      </c>
    </row>
    <row r="52" spans="2:9" ht="15" customHeight="1" x14ac:dyDescent="0.2">
      <c r="B52" t="s">
        <v>129</v>
      </c>
      <c r="C52" s="12">
        <v>8</v>
      </c>
      <c r="D52" s="8">
        <v>2.99</v>
      </c>
      <c r="E52" s="12">
        <v>8</v>
      </c>
      <c r="F52" s="8">
        <v>5.13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96</v>
      </c>
      <c r="C53" s="12">
        <v>7</v>
      </c>
      <c r="D53" s="8">
        <v>2.61</v>
      </c>
      <c r="E53" s="12">
        <v>2</v>
      </c>
      <c r="F53" s="8">
        <v>1.28</v>
      </c>
      <c r="G53" s="12">
        <v>5</v>
      </c>
      <c r="H53" s="8">
        <v>4.8099999999999996</v>
      </c>
      <c r="I53" s="12">
        <v>0</v>
      </c>
    </row>
    <row r="54" spans="2:9" ht="15" customHeight="1" x14ac:dyDescent="0.2">
      <c r="B54" t="s">
        <v>156</v>
      </c>
      <c r="C54" s="12">
        <v>7</v>
      </c>
      <c r="D54" s="8">
        <v>2.61</v>
      </c>
      <c r="E54" s="12">
        <v>2</v>
      </c>
      <c r="F54" s="8">
        <v>1.28</v>
      </c>
      <c r="G54" s="12">
        <v>5</v>
      </c>
      <c r="H54" s="8">
        <v>4.8099999999999996</v>
      </c>
      <c r="I54" s="12">
        <v>0</v>
      </c>
    </row>
    <row r="55" spans="2:9" ht="15" customHeight="1" x14ac:dyDescent="0.2">
      <c r="B55" t="s">
        <v>108</v>
      </c>
      <c r="C55" s="12">
        <v>7</v>
      </c>
      <c r="D55" s="8">
        <v>2.61</v>
      </c>
      <c r="E55" s="12">
        <v>7</v>
      </c>
      <c r="F55" s="8">
        <v>4.49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95</v>
      </c>
      <c r="C56" s="12">
        <v>6</v>
      </c>
      <c r="D56" s="8">
        <v>2.2400000000000002</v>
      </c>
      <c r="E56" s="12">
        <v>1</v>
      </c>
      <c r="F56" s="8">
        <v>0.64</v>
      </c>
      <c r="G56" s="12">
        <v>5</v>
      </c>
      <c r="H56" s="8">
        <v>4.8099999999999996</v>
      </c>
      <c r="I56" s="12">
        <v>0</v>
      </c>
    </row>
    <row r="57" spans="2:9" ht="15" customHeight="1" x14ac:dyDescent="0.2">
      <c r="B57" t="s">
        <v>100</v>
      </c>
      <c r="C57" s="12">
        <v>6</v>
      </c>
      <c r="D57" s="8">
        <v>2.2400000000000002</v>
      </c>
      <c r="E57" s="12">
        <v>5</v>
      </c>
      <c r="F57" s="8">
        <v>3.21</v>
      </c>
      <c r="G57" s="12">
        <v>1</v>
      </c>
      <c r="H57" s="8">
        <v>0.96</v>
      </c>
      <c r="I57" s="12">
        <v>0</v>
      </c>
    </row>
    <row r="58" spans="2:9" ht="15" customHeight="1" x14ac:dyDescent="0.2">
      <c r="B58" t="s">
        <v>101</v>
      </c>
      <c r="C58" s="12">
        <v>6</v>
      </c>
      <c r="D58" s="8">
        <v>2.2400000000000002</v>
      </c>
      <c r="E58" s="12">
        <v>3</v>
      </c>
      <c r="F58" s="8">
        <v>1.92</v>
      </c>
      <c r="G58" s="12">
        <v>3</v>
      </c>
      <c r="H58" s="8">
        <v>2.88</v>
      </c>
      <c r="I58" s="12">
        <v>0</v>
      </c>
    </row>
    <row r="59" spans="2:9" ht="15" customHeight="1" x14ac:dyDescent="0.2">
      <c r="B59" t="s">
        <v>113</v>
      </c>
      <c r="C59" s="12">
        <v>6</v>
      </c>
      <c r="D59" s="8">
        <v>2.2400000000000002</v>
      </c>
      <c r="E59" s="12">
        <v>6</v>
      </c>
      <c r="F59" s="8">
        <v>3.85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155</v>
      </c>
      <c r="C60" s="12">
        <v>5</v>
      </c>
      <c r="D60" s="8">
        <v>1.87</v>
      </c>
      <c r="E60" s="12">
        <v>5</v>
      </c>
      <c r="F60" s="8">
        <v>3.21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99</v>
      </c>
      <c r="C61" s="12">
        <v>5</v>
      </c>
      <c r="D61" s="8">
        <v>1.87</v>
      </c>
      <c r="E61" s="12">
        <v>4</v>
      </c>
      <c r="F61" s="8">
        <v>2.56</v>
      </c>
      <c r="G61" s="12">
        <v>1</v>
      </c>
      <c r="H61" s="8">
        <v>0.96</v>
      </c>
      <c r="I61" s="12">
        <v>0</v>
      </c>
    </row>
    <row r="62" spans="2:9" ht="15" customHeight="1" x14ac:dyDescent="0.2">
      <c r="B62" t="s">
        <v>154</v>
      </c>
      <c r="C62" s="12">
        <v>4</v>
      </c>
      <c r="D62" s="8">
        <v>1.49</v>
      </c>
      <c r="E62" s="12">
        <v>3</v>
      </c>
      <c r="F62" s="8">
        <v>1.92</v>
      </c>
      <c r="G62" s="12">
        <v>1</v>
      </c>
      <c r="H62" s="8">
        <v>0.96</v>
      </c>
      <c r="I62" s="12">
        <v>0</v>
      </c>
    </row>
    <row r="63" spans="2:9" ht="15" customHeight="1" x14ac:dyDescent="0.2">
      <c r="B63" t="s">
        <v>141</v>
      </c>
      <c r="C63" s="12">
        <v>4</v>
      </c>
      <c r="D63" s="8">
        <v>1.49</v>
      </c>
      <c r="E63" s="12">
        <v>2</v>
      </c>
      <c r="F63" s="8">
        <v>1.28</v>
      </c>
      <c r="G63" s="12">
        <v>2</v>
      </c>
      <c r="H63" s="8">
        <v>1.92</v>
      </c>
      <c r="I63" s="12">
        <v>0</v>
      </c>
    </row>
    <row r="64" spans="2:9" ht="15" customHeight="1" x14ac:dyDescent="0.2">
      <c r="B64" t="s">
        <v>109</v>
      </c>
      <c r="C64" s="12">
        <v>4</v>
      </c>
      <c r="D64" s="8">
        <v>1.49</v>
      </c>
      <c r="E64" s="12">
        <v>4</v>
      </c>
      <c r="F64" s="8">
        <v>2.56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157</v>
      </c>
      <c r="C65" s="12">
        <v>4</v>
      </c>
      <c r="D65" s="8">
        <v>1.49</v>
      </c>
      <c r="E65" s="12">
        <v>0</v>
      </c>
      <c r="F65" s="8">
        <v>0</v>
      </c>
      <c r="G65" s="12">
        <v>3</v>
      </c>
      <c r="H65" s="8">
        <v>2.88</v>
      </c>
      <c r="I65" s="12">
        <v>0</v>
      </c>
    </row>
    <row r="66" spans="2:9" ht="15" customHeight="1" x14ac:dyDescent="0.2">
      <c r="B66" t="s">
        <v>114</v>
      </c>
      <c r="C66" s="12">
        <v>4</v>
      </c>
      <c r="D66" s="8">
        <v>1.49</v>
      </c>
      <c r="E66" s="12">
        <v>3</v>
      </c>
      <c r="F66" s="8">
        <v>1.92</v>
      </c>
      <c r="G66" s="12">
        <v>1</v>
      </c>
      <c r="H66" s="8">
        <v>0.96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F5A8-3147-4F30-8A28-442E04F5496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192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93</v>
      </c>
      <c r="D6" s="8">
        <v>19.02</v>
      </c>
      <c r="E6" s="12">
        <v>38</v>
      </c>
      <c r="F6" s="8">
        <v>13.52</v>
      </c>
      <c r="G6" s="12">
        <v>55</v>
      </c>
      <c r="H6" s="8">
        <v>27.09</v>
      </c>
      <c r="I6" s="12">
        <v>0</v>
      </c>
    </row>
    <row r="7" spans="2:9" ht="15" customHeight="1" x14ac:dyDescent="0.2">
      <c r="B7" t="s">
        <v>28</v>
      </c>
      <c r="C7" s="12">
        <v>38</v>
      </c>
      <c r="D7" s="8">
        <v>7.77</v>
      </c>
      <c r="E7" s="12">
        <v>10</v>
      </c>
      <c r="F7" s="8">
        <v>3.56</v>
      </c>
      <c r="G7" s="12">
        <v>28</v>
      </c>
      <c r="H7" s="8">
        <v>13.79</v>
      </c>
      <c r="I7" s="12">
        <v>0</v>
      </c>
    </row>
    <row r="8" spans="2:9" ht="15" customHeight="1" x14ac:dyDescent="0.2">
      <c r="B8" t="s">
        <v>29</v>
      </c>
      <c r="C8" s="12">
        <v>2</v>
      </c>
      <c r="D8" s="8">
        <v>0.41</v>
      </c>
      <c r="E8" s="12">
        <v>0</v>
      </c>
      <c r="F8" s="8">
        <v>0</v>
      </c>
      <c r="G8" s="12">
        <v>2</v>
      </c>
      <c r="H8" s="8">
        <v>0.99</v>
      </c>
      <c r="I8" s="12">
        <v>0</v>
      </c>
    </row>
    <row r="9" spans="2:9" ht="15" customHeight="1" x14ac:dyDescent="0.2">
      <c r="B9" t="s">
        <v>30</v>
      </c>
      <c r="C9" s="12">
        <v>3</v>
      </c>
      <c r="D9" s="8">
        <v>0.61</v>
      </c>
      <c r="E9" s="12">
        <v>1</v>
      </c>
      <c r="F9" s="8">
        <v>0.36</v>
      </c>
      <c r="G9" s="12">
        <v>2</v>
      </c>
      <c r="H9" s="8">
        <v>0.99</v>
      </c>
      <c r="I9" s="12">
        <v>0</v>
      </c>
    </row>
    <row r="10" spans="2:9" ht="15" customHeight="1" x14ac:dyDescent="0.2">
      <c r="B10" t="s">
        <v>31</v>
      </c>
      <c r="C10" s="12">
        <v>3</v>
      </c>
      <c r="D10" s="8">
        <v>0.61</v>
      </c>
      <c r="E10" s="12">
        <v>2</v>
      </c>
      <c r="F10" s="8">
        <v>0.71</v>
      </c>
      <c r="G10" s="12">
        <v>1</v>
      </c>
      <c r="H10" s="8">
        <v>0.49</v>
      </c>
      <c r="I10" s="12">
        <v>0</v>
      </c>
    </row>
    <row r="11" spans="2:9" ht="15" customHeight="1" x14ac:dyDescent="0.2">
      <c r="B11" t="s">
        <v>32</v>
      </c>
      <c r="C11" s="12">
        <v>102</v>
      </c>
      <c r="D11" s="8">
        <v>20.86</v>
      </c>
      <c r="E11" s="12">
        <v>56</v>
      </c>
      <c r="F11" s="8">
        <v>19.93</v>
      </c>
      <c r="G11" s="12">
        <v>46</v>
      </c>
      <c r="H11" s="8">
        <v>22.66</v>
      </c>
      <c r="I11" s="12">
        <v>0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33</v>
      </c>
      <c r="D13" s="8">
        <v>6.75</v>
      </c>
      <c r="E13" s="12">
        <v>6</v>
      </c>
      <c r="F13" s="8">
        <v>2.14</v>
      </c>
      <c r="G13" s="12">
        <v>27</v>
      </c>
      <c r="H13" s="8">
        <v>13.3</v>
      </c>
      <c r="I13" s="12">
        <v>0</v>
      </c>
    </row>
    <row r="14" spans="2:9" ht="15" customHeight="1" x14ac:dyDescent="0.2">
      <c r="B14" t="s">
        <v>35</v>
      </c>
      <c r="C14" s="12">
        <v>25</v>
      </c>
      <c r="D14" s="8">
        <v>5.1100000000000003</v>
      </c>
      <c r="E14" s="12">
        <v>16</v>
      </c>
      <c r="F14" s="8">
        <v>5.69</v>
      </c>
      <c r="G14" s="12">
        <v>8</v>
      </c>
      <c r="H14" s="8">
        <v>3.94</v>
      </c>
      <c r="I14" s="12">
        <v>0</v>
      </c>
    </row>
    <row r="15" spans="2:9" ht="15" customHeight="1" x14ac:dyDescent="0.2">
      <c r="B15" t="s">
        <v>36</v>
      </c>
      <c r="C15" s="12">
        <v>38</v>
      </c>
      <c r="D15" s="8">
        <v>7.77</v>
      </c>
      <c r="E15" s="12">
        <v>34</v>
      </c>
      <c r="F15" s="8">
        <v>12.1</v>
      </c>
      <c r="G15" s="12">
        <v>3</v>
      </c>
      <c r="H15" s="8">
        <v>1.48</v>
      </c>
      <c r="I15" s="12">
        <v>0</v>
      </c>
    </row>
    <row r="16" spans="2:9" ht="15" customHeight="1" x14ac:dyDescent="0.2">
      <c r="B16" t="s">
        <v>37</v>
      </c>
      <c r="C16" s="12">
        <v>82</v>
      </c>
      <c r="D16" s="8">
        <v>16.77</v>
      </c>
      <c r="E16" s="12">
        <v>68</v>
      </c>
      <c r="F16" s="8">
        <v>24.2</v>
      </c>
      <c r="G16" s="12">
        <v>14</v>
      </c>
      <c r="H16" s="8">
        <v>6.9</v>
      </c>
      <c r="I16" s="12">
        <v>0</v>
      </c>
    </row>
    <row r="17" spans="2:9" ht="15" customHeight="1" x14ac:dyDescent="0.2">
      <c r="B17" t="s">
        <v>38</v>
      </c>
      <c r="C17" s="12">
        <v>21</v>
      </c>
      <c r="D17" s="8">
        <v>4.29</v>
      </c>
      <c r="E17" s="12">
        <v>16</v>
      </c>
      <c r="F17" s="8">
        <v>5.69</v>
      </c>
      <c r="G17" s="12">
        <v>4</v>
      </c>
      <c r="H17" s="8">
        <v>1.97</v>
      </c>
      <c r="I17" s="12">
        <v>0</v>
      </c>
    </row>
    <row r="18" spans="2:9" ht="15" customHeight="1" x14ac:dyDescent="0.2">
      <c r="B18" t="s">
        <v>39</v>
      </c>
      <c r="C18" s="12">
        <v>21</v>
      </c>
      <c r="D18" s="8">
        <v>4.29</v>
      </c>
      <c r="E18" s="12">
        <v>16</v>
      </c>
      <c r="F18" s="8">
        <v>5.69</v>
      </c>
      <c r="G18" s="12">
        <v>5</v>
      </c>
      <c r="H18" s="8">
        <v>2.46</v>
      </c>
      <c r="I18" s="12">
        <v>0</v>
      </c>
    </row>
    <row r="19" spans="2:9" ht="15" customHeight="1" x14ac:dyDescent="0.2">
      <c r="B19" t="s">
        <v>40</v>
      </c>
      <c r="C19" s="12">
        <v>28</v>
      </c>
      <c r="D19" s="8">
        <v>5.73</v>
      </c>
      <c r="E19" s="12">
        <v>18</v>
      </c>
      <c r="F19" s="8">
        <v>6.41</v>
      </c>
      <c r="G19" s="12">
        <v>8</v>
      </c>
      <c r="H19" s="8">
        <v>3.94</v>
      </c>
      <c r="I19" s="12">
        <v>0</v>
      </c>
    </row>
    <row r="20" spans="2:9" ht="15" customHeight="1" x14ac:dyDescent="0.2">
      <c r="B20" s="9" t="s">
        <v>166</v>
      </c>
      <c r="C20" s="12">
        <f>SUM(LTBL_09386[総数／事業所数])</f>
        <v>489</v>
      </c>
      <c r="E20" s="12">
        <f>SUBTOTAL(109,LTBL_09386[個人／事業所数])</f>
        <v>281</v>
      </c>
      <c r="G20" s="12">
        <f>SUBTOTAL(109,LTBL_09386[法人／事業所数])</f>
        <v>203</v>
      </c>
      <c r="I20" s="12">
        <f>SUBTOTAL(109,LTBL_09386[法人以外の団体／事業所数])</f>
        <v>0</v>
      </c>
    </row>
    <row r="21" spans="2:9" ht="15" customHeight="1" x14ac:dyDescent="0.2">
      <c r="E21" s="11">
        <f>LTBL_09386[[#Totals],[個人／事業所数]]/LTBL_09386[[#Totals],[総数／事業所数]]</f>
        <v>0.5746421267893661</v>
      </c>
      <c r="G21" s="11">
        <f>LTBL_09386[[#Totals],[法人／事業所数]]/LTBL_09386[[#Totals],[総数／事業所数]]</f>
        <v>0.41513292433537835</v>
      </c>
      <c r="I21" s="11">
        <f>LTBL_09386[[#Totals],[法人以外の団体／事業所数]]/LTBL_09386[[#Totals],[総数／事業所数]]</f>
        <v>0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69</v>
      </c>
      <c r="D24" s="8">
        <v>14.11</v>
      </c>
      <c r="E24" s="12">
        <v>61</v>
      </c>
      <c r="F24" s="8">
        <v>21.71</v>
      </c>
      <c r="G24" s="12">
        <v>8</v>
      </c>
      <c r="H24" s="8">
        <v>3.94</v>
      </c>
      <c r="I24" s="12">
        <v>0</v>
      </c>
    </row>
    <row r="25" spans="2:9" ht="15" customHeight="1" x14ac:dyDescent="0.2">
      <c r="B25" t="s">
        <v>49</v>
      </c>
      <c r="C25" s="12">
        <v>41</v>
      </c>
      <c r="D25" s="8">
        <v>8.3800000000000008</v>
      </c>
      <c r="E25" s="12">
        <v>15</v>
      </c>
      <c r="F25" s="8">
        <v>5.34</v>
      </c>
      <c r="G25" s="12">
        <v>26</v>
      </c>
      <c r="H25" s="8">
        <v>12.81</v>
      </c>
      <c r="I25" s="12">
        <v>0</v>
      </c>
    </row>
    <row r="26" spans="2:9" ht="15" customHeight="1" x14ac:dyDescent="0.2">
      <c r="B26" t="s">
        <v>63</v>
      </c>
      <c r="C26" s="12">
        <v>35</v>
      </c>
      <c r="D26" s="8">
        <v>7.16</v>
      </c>
      <c r="E26" s="12">
        <v>32</v>
      </c>
      <c r="F26" s="8">
        <v>11.39</v>
      </c>
      <c r="G26" s="12">
        <v>3</v>
      </c>
      <c r="H26" s="8">
        <v>1.48</v>
      </c>
      <c r="I26" s="12">
        <v>0</v>
      </c>
    </row>
    <row r="27" spans="2:9" ht="15" customHeight="1" x14ac:dyDescent="0.2">
      <c r="B27" t="s">
        <v>58</v>
      </c>
      <c r="C27" s="12">
        <v>34</v>
      </c>
      <c r="D27" s="8">
        <v>6.95</v>
      </c>
      <c r="E27" s="12">
        <v>17</v>
      </c>
      <c r="F27" s="8">
        <v>6.05</v>
      </c>
      <c r="G27" s="12">
        <v>17</v>
      </c>
      <c r="H27" s="8">
        <v>8.3699999999999992</v>
      </c>
      <c r="I27" s="12">
        <v>0</v>
      </c>
    </row>
    <row r="28" spans="2:9" ht="15" customHeight="1" x14ac:dyDescent="0.2">
      <c r="B28" t="s">
        <v>50</v>
      </c>
      <c r="C28" s="12">
        <v>29</v>
      </c>
      <c r="D28" s="8">
        <v>5.93</v>
      </c>
      <c r="E28" s="12">
        <v>16</v>
      </c>
      <c r="F28" s="8">
        <v>5.69</v>
      </c>
      <c r="G28" s="12">
        <v>13</v>
      </c>
      <c r="H28" s="8">
        <v>6.4</v>
      </c>
      <c r="I28" s="12">
        <v>0</v>
      </c>
    </row>
    <row r="29" spans="2:9" ht="15" customHeight="1" x14ac:dyDescent="0.2">
      <c r="B29" t="s">
        <v>60</v>
      </c>
      <c r="C29" s="12">
        <v>25</v>
      </c>
      <c r="D29" s="8">
        <v>5.1100000000000003</v>
      </c>
      <c r="E29" s="12">
        <v>5</v>
      </c>
      <c r="F29" s="8">
        <v>1.78</v>
      </c>
      <c r="G29" s="12">
        <v>20</v>
      </c>
      <c r="H29" s="8">
        <v>9.85</v>
      </c>
      <c r="I29" s="12">
        <v>0</v>
      </c>
    </row>
    <row r="30" spans="2:9" ht="15" customHeight="1" x14ac:dyDescent="0.2">
      <c r="B30" t="s">
        <v>51</v>
      </c>
      <c r="C30" s="12">
        <v>23</v>
      </c>
      <c r="D30" s="8">
        <v>4.7</v>
      </c>
      <c r="E30" s="12">
        <v>7</v>
      </c>
      <c r="F30" s="8">
        <v>2.4900000000000002</v>
      </c>
      <c r="G30" s="12">
        <v>16</v>
      </c>
      <c r="H30" s="8">
        <v>7.88</v>
      </c>
      <c r="I30" s="12">
        <v>0</v>
      </c>
    </row>
    <row r="31" spans="2:9" ht="15" customHeight="1" x14ac:dyDescent="0.2">
      <c r="B31" t="s">
        <v>65</v>
      </c>
      <c r="C31" s="12">
        <v>21</v>
      </c>
      <c r="D31" s="8">
        <v>4.29</v>
      </c>
      <c r="E31" s="12">
        <v>16</v>
      </c>
      <c r="F31" s="8">
        <v>5.69</v>
      </c>
      <c r="G31" s="12">
        <v>4</v>
      </c>
      <c r="H31" s="8">
        <v>1.97</v>
      </c>
      <c r="I31" s="12">
        <v>0</v>
      </c>
    </row>
    <row r="32" spans="2:9" ht="15" customHeight="1" x14ac:dyDescent="0.2">
      <c r="B32" t="s">
        <v>56</v>
      </c>
      <c r="C32" s="12">
        <v>20</v>
      </c>
      <c r="D32" s="8">
        <v>4.09</v>
      </c>
      <c r="E32" s="12">
        <v>18</v>
      </c>
      <c r="F32" s="8">
        <v>6.41</v>
      </c>
      <c r="G32" s="12">
        <v>2</v>
      </c>
      <c r="H32" s="8">
        <v>0.99</v>
      </c>
      <c r="I32" s="12">
        <v>0</v>
      </c>
    </row>
    <row r="33" spans="2:9" ht="15" customHeight="1" x14ac:dyDescent="0.2">
      <c r="B33" t="s">
        <v>57</v>
      </c>
      <c r="C33" s="12">
        <v>19</v>
      </c>
      <c r="D33" s="8">
        <v>3.89</v>
      </c>
      <c r="E33" s="12">
        <v>11</v>
      </c>
      <c r="F33" s="8">
        <v>3.91</v>
      </c>
      <c r="G33" s="12">
        <v>8</v>
      </c>
      <c r="H33" s="8">
        <v>3.94</v>
      </c>
      <c r="I33" s="12">
        <v>0</v>
      </c>
    </row>
    <row r="34" spans="2:9" ht="15" customHeight="1" x14ac:dyDescent="0.2">
      <c r="B34" t="s">
        <v>68</v>
      </c>
      <c r="C34" s="12">
        <v>18</v>
      </c>
      <c r="D34" s="8">
        <v>3.68</v>
      </c>
      <c r="E34" s="12">
        <v>16</v>
      </c>
      <c r="F34" s="8">
        <v>5.69</v>
      </c>
      <c r="G34" s="12">
        <v>2</v>
      </c>
      <c r="H34" s="8">
        <v>0.99</v>
      </c>
      <c r="I34" s="12">
        <v>0</v>
      </c>
    </row>
    <row r="35" spans="2:9" ht="15" customHeight="1" x14ac:dyDescent="0.2">
      <c r="B35" t="s">
        <v>66</v>
      </c>
      <c r="C35" s="12">
        <v>16</v>
      </c>
      <c r="D35" s="8">
        <v>3.27</v>
      </c>
      <c r="E35" s="12">
        <v>16</v>
      </c>
      <c r="F35" s="8">
        <v>5.69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62</v>
      </c>
      <c r="C36" s="12">
        <v>14</v>
      </c>
      <c r="D36" s="8">
        <v>2.86</v>
      </c>
      <c r="E36" s="12">
        <v>7</v>
      </c>
      <c r="F36" s="8">
        <v>2.4900000000000002</v>
      </c>
      <c r="G36" s="12">
        <v>6</v>
      </c>
      <c r="H36" s="8">
        <v>2.96</v>
      </c>
      <c r="I36" s="12">
        <v>0</v>
      </c>
    </row>
    <row r="37" spans="2:9" ht="15" customHeight="1" x14ac:dyDescent="0.2">
      <c r="B37" t="s">
        <v>55</v>
      </c>
      <c r="C37" s="12">
        <v>11</v>
      </c>
      <c r="D37" s="8">
        <v>2.25</v>
      </c>
      <c r="E37" s="12">
        <v>5</v>
      </c>
      <c r="F37" s="8">
        <v>1.78</v>
      </c>
      <c r="G37" s="12">
        <v>6</v>
      </c>
      <c r="H37" s="8">
        <v>2.96</v>
      </c>
      <c r="I37" s="12">
        <v>0</v>
      </c>
    </row>
    <row r="38" spans="2:9" ht="15" customHeight="1" x14ac:dyDescent="0.2">
      <c r="B38" t="s">
        <v>61</v>
      </c>
      <c r="C38" s="12">
        <v>11</v>
      </c>
      <c r="D38" s="8">
        <v>2.25</v>
      </c>
      <c r="E38" s="12">
        <v>9</v>
      </c>
      <c r="F38" s="8">
        <v>3.2</v>
      </c>
      <c r="G38" s="12">
        <v>2</v>
      </c>
      <c r="H38" s="8">
        <v>0.99</v>
      </c>
      <c r="I38" s="12">
        <v>0</v>
      </c>
    </row>
    <row r="39" spans="2:9" ht="15" customHeight="1" x14ac:dyDescent="0.2">
      <c r="B39" t="s">
        <v>70</v>
      </c>
      <c r="C39" s="12">
        <v>9</v>
      </c>
      <c r="D39" s="8">
        <v>1.84</v>
      </c>
      <c r="E39" s="12">
        <v>5</v>
      </c>
      <c r="F39" s="8">
        <v>1.78</v>
      </c>
      <c r="G39" s="12">
        <v>4</v>
      </c>
      <c r="H39" s="8">
        <v>1.97</v>
      </c>
      <c r="I39" s="12">
        <v>0</v>
      </c>
    </row>
    <row r="40" spans="2:9" ht="15" customHeight="1" x14ac:dyDescent="0.2">
      <c r="B40" t="s">
        <v>59</v>
      </c>
      <c r="C40" s="12">
        <v>7</v>
      </c>
      <c r="D40" s="8">
        <v>1.43</v>
      </c>
      <c r="E40" s="12">
        <v>1</v>
      </c>
      <c r="F40" s="8">
        <v>0.36</v>
      </c>
      <c r="G40" s="12">
        <v>6</v>
      </c>
      <c r="H40" s="8">
        <v>2.96</v>
      </c>
      <c r="I40" s="12">
        <v>0</v>
      </c>
    </row>
    <row r="41" spans="2:9" ht="15" customHeight="1" x14ac:dyDescent="0.2">
      <c r="B41" t="s">
        <v>52</v>
      </c>
      <c r="C41" s="12">
        <v>6</v>
      </c>
      <c r="D41" s="8">
        <v>1.23</v>
      </c>
      <c r="E41" s="12">
        <v>0</v>
      </c>
      <c r="F41" s="8">
        <v>0</v>
      </c>
      <c r="G41" s="12">
        <v>6</v>
      </c>
      <c r="H41" s="8">
        <v>2.96</v>
      </c>
      <c r="I41" s="12">
        <v>0</v>
      </c>
    </row>
    <row r="42" spans="2:9" ht="15" customHeight="1" x14ac:dyDescent="0.2">
      <c r="B42" t="s">
        <v>69</v>
      </c>
      <c r="C42" s="12">
        <v>5</v>
      </c>
      <c r="D42" s="8">
        <v>1.02</v>
      </c>
      <c r="E42" s="12">
        <v>2</v>
      </c>
      <c r="F42" s="8">
        <v>0.71</v>
      </c>
      <c r="G42" s="12">
        <v>3</v>
      </c>
      <c r="H42" s="8">
        <v>1.48</v>
      </c>
      <c r="I42" s="12">
        <v>0</v>
      </c>
    </row>
    <row r="43" spans="2:9" ht="15" customHeight="1" x14ac:dyDescent="0.2">
      <c r="B43" t="s">
        <v>67</v>
      </c>
      <c r="C43" s="12">
        <v>5</v>
      </c>
      <c r="D43" s="8">
        <v>1.02</v>
      </c>
      <c r="E43" s="12">
        <v>0</v>
      </c>
      <c r="F43" s="8">
        <v>0</v>
      </c>
      <c r="G43" s="12">
        <v>5</v>
      </c>
      <c r="H43" s="8">
        <v>2.46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35</v>
      </c>
      <c r="D47" s="8">
        <v>7.16</v>
      </c>
      <c r="E47" s="12">
        <v>31</v>
      </c>
      <c r="F47" s="8">
        <v>11.03</v>
      </c>
      <c r="G47" s="12">
        <v>4</v>
      </c>
      <c r="H47" s="8">
        <v>1.97</v>
      </c>
      <c r="I47" s="12">
        <v>0</v>
      </c>
    </row>
    <row r="48" spans="2:9" ht="15" customHeight="1" x14ac:dyDescent="0.2">
      <c r="B48" t="s">
        <v>110</v>
      </c>
      <c r="C48" s="12">
        <v>25</v>
      </c>
      <c r="D48" s="8">
        <v>5.1100000000000003</v>
      </c>
      <c r="E48" s="12">
        <v>24</v>
      </c>
      <c r="F48" s="8">
        <v>8.5399999999999991</v>
      </c>
      <c r="G48" s="12">
        <v>1</v>
      </c>
      <c r="H48" s="8">
        <v>0.49</v>
      </c>
      <c r="I48" s="12">
        <v>0</v>
      </c>
    </row>
    <row r="49" spans="2:9" ht="15" customHeight="1" x14ac:dyDescent="0.2">
      <c r="B49" t="s">
        <v>95</v>
      </c>
      <c r="C49" s="12">
        <v>20</v>
      </c>
      <c r="D49" s="8">
        <v>4.09</v>
      </c>
      <c r="E49" s="12">
        <v>3</v>
      </c>
      <c r="F49" s="8">
        <v>1.07</v>
      </c>
      <c r="G49" s="12">
        <v>17</v>
      </c>
      <c r="H49" s="8">
        <v>8.3699999999999992</v>
      </c>
      <c r="I49" s="12">
        <v>0</v>
      </c>
    </row>
    <row r="50" spans="2:9" ht="15" customHeight="1" x14ac:dyDescent="0.2">
      <c r="B50" t="s">
        <v>114</v>
      </c>
      <c r="C50" s="12">
        <v>18</v>
      </c>
      <c r="D50" s="8">
        <v>3.68</v>
      </c>
      <c r="E50" s="12">
        <v>16</v>
      </c>
      <c r="F50" s="8">
        <v>5.69</v>
      </c>
      <c r="G50" s="12">
        <v>2</v>
      </c>
      <c r="H50" s="8">
        <v>0.99</v>
      </c>
      <c r="I50" s="12">
        <v>0</v>
      </c>
    </row>
    <row r="51" spans="2:9" ht="15" customHeight="1" x14ac:dyDescent="0.2">
      <c r="B51" t="s">
        <v>106</v>
      </c>
      <c r="C51" s="12">
        <v>16</v>
      </c>
      <c r="D51" s="8">
        <v>3.27</v>
      </c>
      <c r="E51" s="12">
        <v>5</v>
      </c>
      <c r="F51" s="8">
        <v>1.78</v>
      </c>
      <c r="G51" s="12">
        <v>11</v>
      </c>
      <c r="H51" s="8">
        <v>5.42</v>
      </c>
      <c r="I51" s="12">
        <v>0</v>
      </c>
    </row>
    <row r="52" spans="2:9" ht="15" customHeight="1" x14ac:dyDescent="0.2">
      <c r="B52" t="s">
        <v>108</v>
      </c>
      <c r="C52" s="12">
        <v>14</v>
      </c>
      <c r="D52" s="8">
        <v>2.86</v>
      </c>
      <c r="E52" s="12">
        <v>14</v>
      </c>
      <c r="F52" s="8">
        <v>4.9800000000000004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98</v>
      </c>
      <c r="C53" s="12">
        <v>12</v>
      </c>
      <c r="D53" s="8">
        <v>2.4500000000000002</v>
      </c>
      <c r="E53" s="12">
        <v>5</v>
      </c>
      <c r="F53" s="8">
        <v>1.78</v>
      </c>
      <c r="G53" s="12">
        <v>7</v>
      </c>
      <c r="H53" s="8">
        <v>3.45</v>
      </c>
      <c r="I53" s="12">
        <v>0</v>
      </c>
    </row>
    <row r="54" spans="2:9" ht="15" customHeight="1" x14ac:dyDescent="0.2">
      <c r="B54" t="s">
        <v>112</v>
      </c>
      <c r="C54" s="12">
        <v>12</v>
      </c>
      <c r="D54" s="8">
        <v>2.4500000000000002</v>
      </c>
      <c r="E54" s="12">
        <v>11</v>
      </c>
      <c r="F54" s="8">
        <v>3.91</v>
      </c>
      <c r="G54" s="12">
        <v>1</v>
      </c>
      <c r="H54" s="8">
        <v>0.49</v>
      </c>
      <c r="I54" s="12">
        <v>0</v>
      </c>
    </row>
    <row r="55" spans="2:9" ht="15" customHeight="1" x14ac:dyDescent="0.2">
      <c r="B55" t="s">
        <v>113</v>
      </c>
      <c r="C55" s="12">
        <v>12</v>
      </c>
      <c r="D55" s="8">
        <v>2.4500000000000002</v>
      </c>
      <c r="E55" s="12">
        <v>12</v>
      </c>
      <c r="F55" s="8">
        <v>4.2699999999999996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99</v>
      </c>
      <c r="C56" s="12">
        <v>10</v>
      </c>
      <c r="D56" s="8">
        <v>2.04</v>
      </c>
      <c r="E56" s="12">
        <v>2</v>
      </c>
      <c r="F56" s="8">
        <v>0.71</v>
      </c>
      <c r="G56" s="12">
        <v>8</v>
      </c>
      <c r="H56" s="8">
        <v>3.94</v>
      </c>
      <c r="I56" s="12">
        <v>0</v>
      </c>
    </row>
    <row r="57" spans="2:9" ht="15" customHeight="1" x14ac:dyDescent="0.2">
      <c r="B57" t="s">
        <v>102</v>
      </c>
      <c r="C57" s="12">
        <v>10</v>
      </c>
      <c r="D57" s="8">
        <v>2.04</v>
      </c>
      <c r="E57" s="12">
        <v>5</v>
      </c>
      <c r="F57" s="8">
        <v>1.78</v>
      </c>
      <c r="G57" s="12">
        <v>5</v>
      </c>
      <c r="H57" s="8">
        <v>2.46</v>
      </c>
      <c r="I57" s="12">
        <v>0</v>
      </c>
    </row>
    <row r="58" spans="2:9" ht="15" customHeight="1" x14ac:dyDescent="0.2">
      <c r="B58" t="s">
        <v>123</v>
      </c>
      <c r="C58" s="12">
        <v>9</v>
      </c>
      <c r="D58" s="8">
        <v>1.84</v>
      </c>
      <c r="E58" s="12">
        <v>6</v>
      </c>
      <c r="F58" s="8">
        <v>2.14</v>
      </c>
      <c r="G58" s="12">
        <v>3</v>
      </c>
      <c r="H58" s="8">
        <v>1.48</v>
      </c>
      <c r="I58" s="12">
        <v>0</v>
      </c>
    </row>
    <row r="59" spans="2:9" ht="15" customHeight="1" x14ac:dyDescent="0.2">
      <c r="B59" t="s">
        <v>100</v>
      </c>
      <c r="C59" s="12">
        <v>9</v>
      </c>
      <c r="D59" s="8">
        <v>1.84</v>
      </c>
      <c r="E59" s="12">
        <v>7</v>
      </c>
      <c r="F59" s="8">
        <v>2.4900000000000002</v>
      </c>
      <c r="G59" s="12">
        <v>2</v>
      </c>
      <c r="H59" s="8">
        <v>0.99</v>
      </c>
      <c r="I59" s="12">
        <v>0</v>
      </c>
    </row>
    <row r="60" spans="2:9" ht="15" customHeight="1" x14ac:dyDescent="0.2">
      <c r="B60" t="s">
        <v>97</v>
      </c>
      <c r="C60" s="12">
        <v>8</v>
      </c>
      <c r="D60" s="8">
        <v>1.64</v>
      </c>
      <c r="E60" s="12">
        <v>7</v>
      </c>
      <c r="F60" s="8">
        <v>2.4900000000000002</v>
      </c>
      <c r="G60" s="12">
        <v>1</v>
      </c>
      <c r="H60" s="8">
        <v>0.49</v>
      </c>
      <c r="I60" s="12">
        <v>0</v>
      </c>
    </row>
    <row r="61" spans="2:9" ht="15" customHeight="1" x14ac:dyDescent="0.2">
      <c r="B61" t="s">
        <v>124</v>
      </c>
      <c r="C61" s="12">
        <v>8</v>
      </c>
      <c r="D61" s="8">
        <v>1.64</v>
      </c>
      <c r="E61" s="12">
        <v>3</v>
      </c>
      <c r="F61" s="8">
        <v>1.07</v>
      </c>
      <c r="G61" s="12">
        <v>5</v>
      </c>
      <c r="H61" s="8">
        <v>2.46</v>
      </c>
      <c r="I61" s="12">
        <v>0</v>
      </c>
    </row>
    <row r="62" spans="2:9" ht="15" customHeight="1" x14ac:dyDescent="0.2">
      <c r="B62" t="s">
        <v>96</v>
      </c>
      <c r="C62" s="12">
        <v>7</v>
      </c>
      <c r="D62" s="8">
        <v>1.43</v>
      </c>
      <c r="E62" s="12">
        <v>2</v>
      </c>
      <c r="F62" s="8">
        <v>0.71</v>
      </c>
      <c r="G62" s="12">
        <v>5</v>
      </c>
      <c r="H62" s="8">
        <v>2.46</v>
      </c>
      <c r="I62" s="12">
        <v>0</v>
      </c>
    </row>
    <row r="63" spans="2:9" ht="15" customHeight="1" x14ac:dyDescent="0.2">
      <c r="B63" t="s">
        <v>122</v>
      </c>
      <c r="C63" s="12">
        <v>7</v>
      </c>
      <c r="D63" s="8">
        <v>1.43</v>
      </c>
      <c r="E63" s="12">
        <v>4</v>
      </c>
      <c r="F63" s="8">
        <v>1.42</v>
      </c>
      <c r="G63" s="12">
        <v>3</v>
      </c>
      <c r="H63" s="8">
        <v>1.48</v>
      </c>
      <c r="I63" s="12">
        <v>0</v>
      </c>
    </row>
    <row r="64" spans="2:9" ht="15" customHeight="1" x14ac:dyDescent="0.2">
      <c r="B64" t="s">
        <v>103</v>
      </c>
      <c r="C64" s="12">
        <v>7</v>
      </c>
      <c r="D64" s="8">
        <v>1.43</v>
      </c>
      <c r="E64" s="12">
        <v>3</v>
      </c>
      <c r="F64" s="8">
        <v>1.07</v>
      </c>
      <c r="G64" s="12">
        <v>4</v>
      </c>
      <c r="H64" s="8">
        <v>1.97</v>
      </c>
      <c r="I64" s="12">
        <v>0</v>
      </c>
    </row>
    <row r="65" spans="2:9" ht="15" customHeight="1" x14ac:dyDescent="0.2">
      <c r="B65" t="s">
        <v>129</v>
      </c>
      <c r="C65" s="12">
        <v>7</v>
      </c>
      <c r="D65" s="8">
        <v>1.43</v>
      </c>
      <c r="E65" s="12">
        <v>6</v>
      </c>
      <c r="F65" s="8">
        <v>2.14</v>
      </c>
      <c r="G65" s="12">
        <v>1</v>
      </c>
      <c r="H65" s="8">
        <v>0.49</v>
      </c>
      <c r="I65" s="12">
        <v>0</v>
      </c>
    </row>
    <row r="66" spans="2:9" ht="15" customHeight="1" x14ac:dyDescent="0.2">
      <c r="B66" t="s">
        <v>117</v>
      </c>
      <c r="C66" s="12">
        <v>7</v>
      </c>
      <c r="D66" s="8">
        <v>1.43</v>
      </c>
      <c r="E66" s="12">
        <v>5</v>
      </c>
      <c r="F66" s="8">
        <v>1.78</v>
      </c>
      <c r="G66" s="12">
        <v>2</v>
      </c>
      <c r="H66" s="8">
        <v>0.99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7D7F-C56F-46C5-9388-A456ADBB492B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193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3</v>
      </c>
      <c r="D5" s="8">
        <v>0.35</v>
      </c>
      <c r="E5" s="12">
        <v>1</v>
      </c>
      <c r="F5" s="8">
        <v>0.21</v>
      </c>
      <c r="G5" s="12">
        <v>2</v>
      </c>
      <c r="H5" s="8">
        <v>0.54</v>
      </c>
      <c r="I5" s="12">
        <v>0</v>
      </c>
    </row>
    <row r="6" spans="2:9" ht="15" customHeight="1" x14ac:dyDescent="0.2">
      <c r="B6" t="s">
        <v>27</v>
      </c>
      <c r="C6" s="12">
        <v>141</v>
      </c>
      <c r="D6" s="8">
        <v>16.32</v>
      </c>
      <c r="E6" s="12">
        <v>81</v>
      </c>
      <c r="F6" s="8">
        <v>16.7</v>
      </c>
      <c r="G6" s="12">
        <v>60</v>
      </c>
      <c r="H6" s="8">
        <v>16.350000000000001</v>
      </c>
      <c r="I6" s="12">
        <v>0</v>
      </c>
    </row>
    <row r="7" spans="2:9" ht="15" customHeight="1" x14ac:dyDescent="0.2">
      <c r="B7" t="s">
        <v>28</v>
      </c>
      <c r="C7" s="12">
        <v>58</v>
      </c>
      <c r="D7" s="8">
        <v>6.71</v>
      </c>
      <c r="E7" s="12">
        <v>24</v>
      </c>
      <c r="F7" s="8">
        <v>4.95</v>
      </c>
      <c r="G7" s="12">
        <v>34</v>
      </c>
      <c r="H7" s="8">
        <v>9.26</v>
      </c>
      <c r="I7" s="12">
        <v>0</v>
      </c>
    </row>
    <row r="8" spans="2:9" ht="15" customHeight="1" x14ac:dyDescent="0.2">
      <c r="B8" t="s">
        <v>29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0.27</v>
      </c>
      <c r="I8" s="12">
        <v>0</v>
      </c>
    </row>
    <row r="9" spans="2:9" ht="15" customHeight="1" x14ac:dyDescent="0.2">
      <c r="B9" t="s">
        <v>30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0.27</v>
      </c>
      <c r="I9" s="12">
        <v>0</v>
      </c>
    </row>
    <row r="10" spans="2:9" ht="15" customHeight="1" x14ac:dyDescent="0.2">
      <c r="B10" t="s">
        <v>31</v>
      </c>
      <c r="C10" s="12">
        <v>7</v>
      </c>
      <c r="D10" s="8">
        <v>0.81</v>
      </c>
      <c r="E10" s="12">
        <v>1</v>
      </c>
      <c r="F10" s="8">
        <v>0.21</v>
      </c>
      <c r="G10" s="12">
        <v>6</v>
      </c>
      <c r="H10" s="8">
        <v>1.63</v>
      </c>
      <c r="I10" s="12">
        <v>0</v>
      </c>
    </row>
    <row r="11" spans="2:9" ht="15" customHeight="1" x14ac:dyDescent="0.2">
      <c r="B11" t="s">
        <v>32</v>
      </c>
      <c r="C11" s="12">
        <v>184</v>
      </c>
      <c r="D11" s="8">
        <v>21.3</v>
      </c>
      <c r="E11" s="12">
        <v>95</v>
      </c>
      <c r="F11" s="8">
        <v>19.59</v>
      </c>
      <c r="G11" s="12">
        <v>87</v>
      </c>
      <c r="H11" s="8">
        <v>23.71</v>
      </c>
      <c r="I11" s="12">
        <v>2</v>
      </c>
    </row>
    <row r="12" spans="2:9" ht="15" customHeight="1" x14ac:dyDescent="0.2">
      <c r="B12" t="s">
        <v>33</v>
      </c>
      <c r="C12" s="12">
        <v>1</v>
      </c>
      <c r="D12" s="8">
        <v>0.12</v>
      </c>
      <c r="E12" s="12">
        <v>1</v>
      </c>
      <c r="F12" s="8">
        <v>0.21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45</v>
      </c>
      <c r="D13" s="8">
        <v>5.21</v>
      </c>
      <c r="E13" s="12">
        <v>6</v>
      </c>
      <c r="F13" s="8">
        <v>1.24</v>
      </c>
      <c r="G13" s="12">
        <v>39</v>
      </c>
      <c r="H13" s="8">
        <v>10.63</v>
      </c>
      <c r="I13" s="12">
        <v>0</v>
      </c>
    </row>
    <row r="14" spans="2:9" ht="15" customHeight="1" x14ac:dyDescent="0.2">
      <c r="B14" t="s">
        <v>35</v>
      </c>
      <c r="C14" s="12">
        <v>26</v>
      </c>
      <c r="D14" s="8">
        <v>3.01</v>
      </c>
      <c r="E14" s="12">
        <v>10</v>
      </c>
      <c r="F14" s="8">
        <v>2.06</v>
      </c>
      <c r="G14" s="12">
        <v>16</v>
      </c>
      <c r="H14" s="8">
        <v>4.3600000000000003</v>
      </c>
      <c r="I14" s="12">
        <v>0</v>
      </c>
    </row>
    <row r="15" spans="2:9" ht="15" customHeight="1" x14ac:dyDescent="0.2">
      <c r="B15" t="s">
        <v>36</v>
      </c>
      <c r="C15" s="12">
        <v>238</v>
      </c>
      <c r="D15" s="8">
        <v>27.55</v>
      </c>
      <c r="E15" s="12">
        <v>173</v>
      </c>
      <c r="F15" s="8">
        <v>35.67</v>
      </c>
      <c r="G15" s="12">
        <v>64</v>
      </c>
      <c r="H15" s="8">
        <v>17.440000000000001</v>
      </c>
      <c r="I15" s="12">
        <v>1</v>
      </c>
    </row>
    <row r="16" spans="2:9" ht="15" customHeight="1" x14ac:dyDescent="0.2">
      <c r="B16" t="s">
        <v>37</v>
      </c>
      <c r="C16" s="12">
        <v>82</v>
      </c>
      <c r="D16" s="8">
        <v>9.49</v>
      </c>
      <c r="E16" s="12">
        <v>58</v>
      </c>
      <c r="F16" s="8">
        <v>11.96</v>
      </c>
      <c r="G16" s="12">
        <v>23</v>
      </c>
      <c r="H16" s="8">
        <v>6.27</v>
      </c>
      <c r="I16" s="12">
        <v>0</v>
      </c>
    </row>
    <row r="17" spans="2:9" ht="15" customHeight="1" x14ac:dyDescent="0.2">
      <c r="B17" t="s">
        <v>38</v>
      </c>
      <c r="C17" s="12">
        <v>19</v>
      </c>
      <c r="D17" s="8">
        <v>2.2000000000000002</v>
      </c>
      <c r="E17" s="12">
        <v>9</v>
      </c>
      <c r="F17" s="8">
        <v>1.86</v>
      </c>
      <c r="G17" s="12">
        <v>4</v>
      </c>
      <c r="H17" s="8">
        <v>1.0900000000000001</v>
      </c>
      <c r="I17" s="12">
        <v>0</v>
      </c>
    </row>
    <row r="18" spans="2:9" ht="15" customHeight="1" x14ac:dyDescent="0.2">
      <c r="B18" t="s">
        <v>39</v>
      </c>
      <c r="C18" s="12">
        <v>23</v>
      </c>
      <c r="D18" s="8">
        <v>2.66</v>
      </c>
      <c r="E18" s="12">
        <v>12</v>
      </c>
      <c r="F18" s="8">
        <v>2.4700000000000002</v>
      </c>
      <c r="G18" s="12">
        <v>10</v>
      </c>
      <c r="H18" s="8">
        <v>2.72</v>
      </c>
      <c r="I18" s="12">
        <v>1</v>
      </c>
    </row>
    <row r="19" spans="2:9" ht="15" customHeight="1" x14ac:dyDescent="0.2">
      <c r="B19" t="s">
        <v>40</v>
      </c>
      <c r="C19" s="12">
        <v>35</v>
      </c>
      <c r="D19" s="8">
        <v>4.05</v>
      </c>
      <c r="E19" s="12">
        <v>14</v>
      </c>
      <c r="F19" s="8">
        <v>2.89</v>
      </c>
      <c r="G19" s="12">
        <v>20</v>
      </c>
      <c r="H19" s="8">
        <v>5.45</v>
      </c>
      <c r="I19" s="12">
        <v>0</v>
      </c>
    </row>
    <row r="20" spans="2:9" ht="15" customHeight="1" x14ac:dyDescent="0.2">
      <c r="B20" s="9" t="s">
        <v>166</v>
      </c>
      <c r="C20" s="12">
        <f>SUM(LTBL_09407[総数／事業所数])</f>
        <v>864</v>
      </c>
      <c r="E20" s="12">
        <f>SUBTOTAL(109,LTBL_09407[個人／事業所数])</f>
        <v>485</v>
      </c>
      <c r="G20" s="12">
        <f>SUBTOTAL(109,LTBL_09407[法人／事業所数])</f>
        <v>367</v>
      </c>
      <c r="I20" s="12">
        <f>SUBTOTAL(109,LTBL_09407[法人以外の団体／事業所数])</f>
        <v>4</v>
      </c>
    </row>
    <row r="21" spans="2:9" ht="15" customHeight="1" x14ac:dyDescent="0.2">
      <c r="E21" s="11">
        <f>LTBL_09407[[#Totals],[個人／事業所数]]/LTBL_09407[[#Totals],[総数／事業所数]]</f>
        <v>0.56134259259259256</v>
      </c>
      <c r="G21" s="11">
        <f>LTBL_09407[[#Totals],[法人／事業所数]]/LTBL_09407[[#Totals],[総数／事業所数]]</f>
        <v>0.42476851851851855</v>
      </c>
      <c r="I21" s="11">
        <f>LTBL_09407[[#Totals],[法人以外の団体／事業所数]]/LTBL_09407[[#Totals],[総数／事業所数]]</f>
        <v>4.6296296296296294E-3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77</v>
      </c>
      <c r="C24" s="12">
        <v>133</v>
      </c>
      <c r="D24" s="8">
        <v>15.39</v>
      </c>
      <c r="E24" s="12">
        <v>95</v>
      </c>
      <c r="F24" s="8">
        <v>19.59</v>
      </c>
      <c r="G24" s="12">
        <v>38</v>
      </c>
      <c r="H24" s="8">
        <v>10.35</v>
      </c>
      <c r="I24" s="12">
        <v>0</v>
      </c>
    </row>
    <row r="25" spans="2:9" ht="15" customHeight="1" x14ac:dyDescent="0.2">
      <c r="B25" t="s">
        <v>63</v>
      </c>
      <c r="C25" s="12">
        <v>93</v>
      </c>
      <c r="D25" s="8">
        <v>10.76</v>
      </c>
      <c r="E25" s="12">
        <v>78</v>
      </c>
      <c r="F25" s="8">
        <v>16.079999999999998</v>
      </c>
      <c r="G25" s="12">
        <v>15</v>
      </c>
      <c r="H25" s="8">
        <v>4.09</v>
      </c>
      <c r="I25" s="12">
        <v>0</v>
      </c>
    </row>
    <row r="26" spans="2:9" ht="15" customHeight="1" x14ac:dyDescent="0.2">
      <c r="B26" t="s">
        <v>49</v>
      </c>
      <c r="C26" s="12">
        <v>75</v>
      </c>
      <c r="D26" s="8">
        <v>8.68</v>
      </c>
      <c r="E26" s="12">
        <v>30</v>
      </c>
      <c r="F26" s="8">
        <v>6.19</v>
      </c>
      <c r="G26" s="12">
        <v>45</v>
      </c>
      <c r="H26" s="8">
        <v>12.26</v>
      </c>
      <c r="I26" s="12">
        <v>0</v>
      </c>
    </row>
    <row r="27" spans="2:9" ht="15" customHeight="1" x14ac:dyDescent="0.2">
      <c r="B27" t="s">
        <v>58</v>
      </c>
      <c r="C27" s="12">
        <v>68</v>
      </c>
      <c r="D27" s="8">
        <v>7.87</v>
      </c>
      <c r="E27" s="12">
        <v>34</v>
      </c>
      <c r="F27" s="8">
        <v>7.01</v>
      </c>
      <c r="G27" s="12">
        <v>33</v>
      </c>
      <c r="H27" s="8">
        <v>8.99</v>
      </c>
      <c r="I27" s="12">
        <v>1</v>
      </c>
    </row>
    <row r="28" spans="2:9" ht="15" customHeight="1" x14ac:dyDescent="0.2">
      <c r="B28" t="s">
        <v>56</v>
      </c>
      <c r="C28" s="12">
        <v>62</v>
      </c>
      <c r="D28" s="8">
        <v>7.18</v>
      </c>
      <c r="E28" s="12">
        <v>38</v>
      </c>
      <c r="F28" s="8">
        <v>7.84</v>
      </c>
      <c r="G28" s="12">
        <v>23</v>
      </c>
      <c r="H28" s="8">
        <v>6.27</v>
      </c>
      <c r="I28" s="12">
        <v>1</v>
      </c>
    </row>
    <row r="29" spans="2:9" ht="15" customHeight="1" x14ac:dyDescent="0.2">
      <c r="B29" t="s">
        <v>64</v>
      </c>
      <c r="C29" s="12">
        <v>58</v>
      </c>
      <c r="D29" s="8">
        <v>6.71</v>
      </c>
      <c r="E29" s="12">
        <v>48</v>
      </c>
      <c r="F29" s="8">
        <v>9.9</v>
      </c>
      <c r="G29" s="12">
        <v>10</v>
      </c>
      <c r="H29" s="8">
        <v>2.72</v>
      </c>
      <c r="I29" s="12">
        <v>0</v>
      </c>
    </row>
    <row r="30" spans="2:9" ht="15" customHeight="1" x14ac:dyDescent="0.2">
      <c r="B30" t="s">
        <v>50</v>
      </c>
      <c r="C30" s="12">
        <v>45</v>
      </c>
      <c r="D30" s="8">
        <v>5.21</v>
      </c>
      <c r="E30" s="12">
        <v>36</v>
      </c>
      <c r="F30" s="8">
        <v>7.42</v>
      </c>
      <c r="G30" s="12">
        <v>9</v>
      </c>
      <c r="H30" s="8">
        <v>2.4500000000000002</v>
      </c>
      <c r="I30" s="12">
        <v>0</v>
      </c>
    </row>
    <row r="31" spans="2:9" ht="15" customHeight="1" x14ac:dyDescent="0.2">
      <c r="B31" t="s">
        <v>60</v>
      </c>
      <c r="C31" s="12">
        <v>22</v>
      </c>
      <c r="D31" s="8">
        <v>2.5499999999999998</v>
      </c>
      <c r="E31" s="12">
        <v>4</v>
      </c>
      <c r="F31" s="8">
        <v>0.82</v>
      </c>
      <c r="G31" s="12">
        <v>18</v>
      </c>
      <c r="H31" s="8">
        <v>4.9000000000000004</v>
      </c>
      <c r="I31" s="12">
        <v>0</v>
      </c>
    </row>
    <row r="32" spans="2:9" ht="15" customHeight="1" x14ac:dyDescent="0.2">
      <c r="B32" t="s">
        <v>51</v>
      </c>
      <c r="C32" s="12">
        <v>21</v>
      </c>
      <c r="D32" s="8">
        <v>2.4300000000000002</v>
      </c>
      <c r="E32" s="12">
        <v>15</v>
      </c>
      <c r="F32" s="8">
        <v>3.09</v>
      </c>
      <c r="G32" s="12">
        <v>6</v>
      </c>
      <c r="H32" s="8">
        <v>1.63</v>
      </c>
      <c r="I32" s="12">
        <v>0</v>
      </c>
    </row>
    <row r="33" spans="2:9" ht="15" customHeight="1" x14ac:dyDescent="0.2">
      <c r="B33" t="s">
        <v>59</v>
      </c>
      <c r="C33" s="12">
        <v>20</v>
      </c>
      <c r="D33" s="8">
        <v>2.31</v>
      </c>
      <c r="E33" s="12">
        <v>1</v>
      </c>
      <c r="F33" s="8">
        <v>0.21</v>
      </c>
      <c r="G33" s="12">
        <v>19</v>
      </c>
      <c r="H33" s="8">
        <v>5.18</v>
      </c>
      <c r="I33" s="12">
        <v>0</v>
      </c>
    </row>
    <row r="34" spans="2:9" ht="15" customHeight="1" x14ac:dyDescent="0.2">
      <c r="B34" t="s">
        <v>65</v>
      </c>
      <c r="C34" s="12">
        <v>19</v>
      </c>
      <c r="D34" s="8">
        <v>2.2000000000000002</v>
      </c>
      <c r="E34" s="12">
        <v>9</v>
      </c>
      <c r="F34" s="8">
        <v>1.86</v>
      </c>
      <c r="G34" s="12">
        <v>4</v>
      </c>
      <c r="H34" s="8">
        <v>1.0900000000000001</v>
      </c>
      <c r="I34" s="12">
        <v>0</v>
      </c>
    </row>
    <row r="35" spans="2:9" ht="15" customHeight="1" x14ac:dyDescent="0.2">
      <c r="B35" t="s">
        <v>62</v>
      </c>
      <c r="C35" s="12">
        <v>17</v>
      </c>
      <c r="D35" s="8">
        <v>1.97</v>
      </c>
      <c r="E35" s="12">
        <v>7</v>
      </c>
      <c r="F35" s="8">
        <v>1.44</v>
      </c>
      <c r="G35" s="12">
        <v>10</v>
      </c>
      <c r="H35" s="8">
        <v>2.72</v>
      </c>
      <c r="I35" s="12">
        <v>0</v>
      </c>
    </row>
    <row r="36" spans="2:9" ht="15" customHeight="1" x14ac:dyDescent="0.2">
      <c r="B36" t="s">
        <v>57</v>
      </c>
      <c r="C36" s="12">
        <v>15</v>
      </c>
      <c r="D36" s="8">
        <v>1.74</v>
      </c>
      <c r="E36" s="12">
        <v>9</v>
      </c>
      <c r="F36" s="8">
        <v>1.86</v>
      </c>
      <c r="G36" s="12">
        <v>6</v>
      </c>
      <c r="H36" s="8">
        <v>1.63</v>
      </c>
      <c r="I36" s="12">
        <v>0</v>
      </c>
    </row>
    <row r="37" spans="2:9" ht="15" customHeight="1" x14ac:dyDescent="0.2">
      <c r="B37" t="s">
        <v>68</v>
      </c>
      <c r="C37" s="12">
        <v>15</v>
      </c>
      <c r="D37" s="8">
        <v>1.74</v>
      </c>
      <c r="E37" s="12">
        <v>11</v>
      </c>
      <c r="F37" s="8">
        <v>2.27</v>
      </c>
      <c r="G37" s="12">
        <v>4</v>
      </c>
      <c r="H37" s="8">
        <v>1.0900000000000001</v>
      </c>
      <c r="I37" s="12">
        <v>0</v>
      </c>
    </row>
    <row r="38" spans="2:9" ht="15" customHeight="1" x14ac:dyDescent="0.2">
      <c r="B38" t="s">
        <v>66</v>
      </c>
      <c r="C38" s="12">
        <v>14</v>
      </c>
      <c r="D38" s="8">
        <v>1.62</v>
      </c>
      <c r="E38" s="12">
        <v>12</v>
      </c>
      <c r="F38" s="8">
        <v>2.4700000000000002</v>
      </c>
      <c r="G38" s="12">
        <v>2</v>
      </c>
      <c r="H38" s="8">
        <v>0.54</v>
      </c>
      <c r="I38" s="12">
        <v>0</v>
      </c>
    </row>
    <row r="39" spans="2:9" ht="15" customHeight="1" x14ac:dyDescent="0.2">
      <c r="B39" t="s">
        <v>86</v>
      </c>
      <c r="C39" s="12">
        <v>13</v>
      </c>
      <c r="D39" s="8">
        <v>1.5</v>
      </c>
      <c r="E39" s="12">
        <v>5</v>
      </c>
      <c r="F39" s="8">
        <v>1.03</v>
      </c>
      <c r="G39" s="12">
        <v>7</v>
      </c>
      <c r="H39" s="8">
        <v>1.91</v>
      </c>
      <c r="I39" s="12">
        <v>0</v>
      </c>
    </row>
    <row r="40" spans="2:9" ht="15" customHeight="1" x14ac:dyDescent="0.2">
      <c r="B40" t="s">
        <v>80</v>
      </c>
      <c r="C40" s="12">
        <v>12</v>
      </c>
      <c r="D40" s="8">
        <v>1.39</v>
      </c>
      <c r="E40" s="12">
        <v>0</v>
      </c>
      <c r="F40" s="8">
        <v>0</v>
      </c>
      <c r="G40" s="12">
        <v>11</v>
      </c>
      <c r="H40" s="8">
        <v>3</v>
      </c>
      <c r="I40" s="12">
        <v>1</v>
      </c>
    </row>
    <row r="41" spans="2:9" ht="15" customHeight="1" x14ac:dyDescent="0.2">
      <c r="B41" t="s">
        <v>70</v>
      </c>
      <c r="C41" s="12">
        <v>11</v>
      </c>
      <c r="D41" s="8">
        <v>1.27</v>
      </c>
      <c r="E41" s="12">
        <v>5</v>
      </c>
      <c r="F41" s="8">
        <v>1.03</v>
      </c>
      <c r="G41" s="12">
        <v>6</v>
      </c>
      <c r="H41" s="8">
        <v>1.63</v>
      </c>
      <c r="I41" s="12">
        <v>0</v>
      </c>
    </row>
    <row r="42" spans="2:9" ht="15" customHeight="1" x14ac:dyDescent="0.2">
      <c r="B42" t="s">
        <v>55</v>
      </c>
      <c r="C42" s="12">
        <v>10</v>
      </c>
      <c r="D42" s="8">
        <v>1.1599999999999999</v>
      </c>
      <c r="E42" s="12">
        <v>5</v>
      </c>
      <c r="F42" s="8">
        <v>1.03</v>
      </c>
      <c r="G42" s="12">
        <v>5</v>
      </c>
      <c r="H42" s="8">
        <v>1.36</v>
      </c>
      <c r="I42" s="12">
        <v>0</v>
      </c>
    </row>
    <row r="43" spans="2:9" ht="15" customHeight="1" x14ac:dyDescent="0.2">
      <c r="B43" t="s">
        <v>79</v>
      </c>
      <c r="C43" s="12">
        <v>10</v>
      </c>
      <c r="D43" s="8">
        <v>1.1599999999999999</v>
      </c>
      <c r="E43" s="12">
        <v>5</v>
      </c>
      <c r="F43" s="8">
        <v>1.03</v>
      </c>
      <c r="G43" s="12">
        <v>5</v>
      </c>
      <c r="H43" s="8">
        <v>1.36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128</v>
      </c>
      <c r="C47" s="12">
        <v>112</v>
      </c>
      <c r="D47" s="8">
        <v>12.96</v>
      </c>
      <c r="E47" s="12">
        <v>88</v>
      </c>
      <c r="F47" s="8">
        <v>18.14</v>
      </c>
      <c r="G47" s="12">
        <v>24</v>
      </c>
      <c r="H47" s="8">
        <v>6.54</v>
      </c>
      <c r="I47" s="12">
        <v>0</v>
      </c>
    </row>
    <row r="48" spans="2:9" ht="15" customHeight="1" x14ac:dyDescent="0.2">
      <c r="B48" t="s">
        <v>108</v>
      </c>
      <c r="C48" s="12">
        <v>33</v>
      </c>
      <c r="D48" s="8">
        <v>3.82</v>
      </c>
      <c r="E48" s="12">
        <v>25</v>
      </c>
      <c r="F48" s="8">
        <v>5.15</v>
      </c>
      <c r="G48" s="12">
        <v>8</v>
      </c>
      <c r="H48" s="8">
        <v>2.1800000000000002</v>
      </c>
      <c r="I48" s="12">
        <v>0</v>
      </c>
    </row>
    <row r="49" spans="2:9" ht="15" customHeight="1" x14ac:dyDescent="0.2">
      <c r="B49" t="s">
        <v>97</v>
      </c>
      <c r="C49" s="12">
        <v>30</v>
      </c>
      <c r="D49" s="8">
        <v>3.47</v>
      </c>
      <c r="E49" s="12">
        <v>16</v>
      </c>
      <c r="F49" s="8">
        <v>3.3</v>
      </c>
      <c r="G49" s="12">
        <v>14</v>
      </c>
      <c r="H49" s="8">
        <v>3.81</v>
      </c>
      <c r="I49" s="12">
        <v>0</v>
      </c>
    </row>
    <row r="50" spans="2:9" ht="15" customHeight="1" x14ac:dyDescent="0.2">
      <c r="B50" t="s">
        <v>104</v>
      </c>
      <c r="C50" s="12">
        <v>27</v>
      </c>
      <c r="D50" s="8">
        <v>3.13</v>
      </c>
      <c r="E50" s="12">
        <v>17</v>
      </c>
      <c r="F50" s="8">
        <v>3.51</v>
      </c>
      <c r="G50" s="12">
        <v>9</v>
      </c>
      <c r="H50" s="8">
        <v>2.4500000000000002</v>
      </c>
      <c r="I50" s="12">
        <v>1</v>
      </c>
    </row>
    <row r="51" spans="2:9" ht="15" customHeight="1" x14ac:dyDescent="0.2">
      <c r="B51" t="s">
        <v>111</v>
      </c>
      <c r="C51" s="12">
        <v>26</v>
      </c>
      <c r="D51" s="8">
        <v>3.01</v>
      </c>
      <c r="E51" s="12">
        <v>25</v>
      </c>
      <c r="F51" s="8">
        <v>5.15</v>
      </c>
      <c r="G51" s="12">
        <v>1</v>
      </c>
      <c r="H51" s="8">
        <v>0.27</v>
      </c>
      <c r="I51" s="12">
        <v>0</v>
      </c>
    </row>
    <row r="52" spans="2:9" ht="15" customHeight="1" x14ac:dyDescent="0.2">
      <c r="B52" t="s">
        <v>110</v>
      </c>
      <c r="C52" s="12">
        <v>22</v>
      </c>
      <c r="D52" s="8">
        <v>2.5499999999999998</v>
      </c>
      <c r="E52" s="12">
        <v>22</v>
      </c>
      <c r="F52" s="8">
        <v>4.54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96</v>
      </c>
      <c r="C53" s="12">
        <v>21</v>
      </c>
      <c r="D53" s="8">
        <v>2.4300000000000002</v>
      </c>
      <c r="E53" s="12">
        <v>10</v>
      </c>
      <c r="F53" s="8">
        <v>2.06</v>
      </c>
      <c r="G53" s="12">
        <v>11</v>
      </c>
      <c r="H53" s="8">
        <v>3</v>
      </c>
      <c r="I53" s="12">
        <v>0</v>
      </c>
    </row>
    <row r="54" spans="2:9" ht="15" customHeight="1" x14ac:dyDescent="0.2">
      <c r="B54" t="s">
        <v>100</v>
      </c>
      <c r="C54" s="12">
        <v>20</v>
      </c>
      <c r="D54" s="8">
        <v>2.31</v>
      </c>
      <c r="E54" s="12">
        <v>14</v>
      </c>
      <c r="F54" s="8">
        <v>2.89</v>
      </c>
      <c r="G54" s="12">
        <v>6</v>
      </c>
      <c r="H54" s="8">
        <v>1.63</v>
      </c>
      <c r="I54" s="12">
        <v>0</v>
      </c>
    </row>
    <row r="55" spans="2:9" ht="15" customHeight="1" x14ac:dyDescent="0.2">
      <c r="B55" t="s">
        <v>101</v>
      </c>
      <c r="C55" s="12">
        <v>18</v>
      </c>
      <c r="D55" s="8">
        <v>2.08</v>
      </c>
      <c r="E55" s="12">
        <v>10</v>
      </c>
      <c r="F55" s="8">
        <v>2.06</v>
      </c>
      <c r="G55" s="12">
        <v>8</v>
      </c>
      <c r="H55" s="8">
        <v>2.1800000000000002</v>
      </c>
      <c r="I55" s="12">
        <v>0</v>
      </c>
    </row>
    <row r="56" spans="2:9" ht="15" customHeight="1" x14ac:dyDescent="0.2">
      <c r="B56" t="s">
        <v>95</v>
      </c>
      <c r="C56" s="12">
        <v>17</v>
      </c>
      <c r="D56" s="8">
        <v>1.97</v>
      </c>
      <c r="E56" s="12">
        <v>2</v>
      </c>
      <c r="F56" s="8">
        <v>0.41</v>
      </c>
      <c r="G56" s="12">
        <v>15</v>
      </c>
      <c r="H56" s="8">
        <v>4.09</v>
      </c>
      <c r="I56" s="12">
        <v>0</v>
      </c>
    </row>
    <row r="57" spans="2:9" ht="15" customHeight="1" x14ac:dyDescent="0.2">
      <c r="B57" t="s">
        <v>131</v>
      </c>
      <c r="C57" s="12">
        <v>17</v>
      </c>
      <c r="D57" s="8">
        <v>1.97</v>
      </c>
      <c r="E57" s="12">
        <v>16</v>
      </c>
      <c r="F57" s="8">
        <v>3.3</v>
      </c>
      <c r="G57" s="12">
        <v>1</v>
      </c>
      <c r="H57" s="8">
        <v>0.27</v>
      </c>
      <c r="I57" s="12">
        <v>0</v>
      </c>
    </row>
    <row r="58" spans="2:9" ht="15" customHeight="1" x14ac:dyDescent="0.2">
      <c r="B58" t="s">
        <v>98</v>
      </c>
      <c r="C58" s="12">
        <v>15</v>
      </c>
      <c r="D58" s="8">
        <v>1.74</v>
      </c>
      <c r="E58" s="12">
        <v>11</v>
      </c>
      <c r="F58" s="8">
        <v>2.27</v>
      </c>
      <c r="G58" s="12">
        <v>4</v>
      </c>
      <c r="H58" s="8">
        <v>1.0900000000000001</v>
      </c>
      <c r="I58" s="12">
        <v>0</v>
      </c>
    </row>
    <row r="59" spans="2:9" ht="15" customHeight="1" x14ac:dyDescent="0.2">
      <c r="B59" t="s">
        <v>159</v>
      </c>
      <c r="C59" s="12">
        <v>15</v>
      </c>
      <c r="D59" s="8">
        <v>1.74</v>
      </c>
      <c r="E59" s="12">
        <v>3</v>
      </c>
      <c r="F59" s="8">
        <v>0.62</v>
      </c>
      <c r="G59" s="12">
        <v>12</v>
      </c>
      <c r="H59" s="8">
        <v>3.27</v>
      </c>
      <c r="I59" s="12">
        <v>0</v>
      </c>
    </row>
    <row r="60" spans="2:9" ht="15" customHeight="1" x14ac:dyDescent="0.2">
      <c r="B60" t="s">
        <v>129</v>
      </c>
      <c r="C60" s="12">
        <v>15</v>
      </c>
      <c r="D60" s="8">
        <v>1.74</v>
      </c>
      <c r="E60" s="12">
        <v>14</v>
      </c>
      <c r="F60" s="8">
        <v>2.89</v>
      </c>
      <c r="G60" s="12">
        <v>1</v>
      </c>
      <c r="H60" s="8">
        <v>0.27</v>
      </c>
      <c r="I60" s="12">
        <v>0</v>
      </c>
    </row>
    <row r="61" spans="2:9" ht="15" customHeight="1" x14ac:dyDescent="0.2">
      <c r="B61" t="s">
        <v>114</v>
      </c>
      <c r="C61" s="12">
        <v>15</v>
      </c>
      <c r="D61" s="8">
        <v>1.74</v>
      </c>
      <c r="E61" s="12">
        <v>11</v>
      </c>
      <c r="F61" s="8">
        <v>2.27</v>
      </c>
      <c r="G61" s="12">
        <v>4</v>
      </c>
      <c r="H61" s="8">
        <v>1.0900000000000001</v>
      </c>
      <c r="I61" s="12">
        <v>0</v>
      </c>
    </row>
    <row r="62" spans="2:9" ht="15" customHeight="1" x14ac:dyDescent="0.2">
      <c r="B62" t="s">
        <v>130</v>
      </c>
      <c r="C62" s="12">
        <v>14</v>
      </c>
      <c r="D62" s="8">
        <v>1.62</v>
      </c>
      <c r="E62" s="12">
        <v>12</v>
      </c>
      <c r="F62" s="8">
        <v>2.4700000000000002</v>
      </c>
      <c r="G62" s="12">
        <v>2</v>
      </c>
      <c r="H62" s="8">
        <v>0.54</v>
      </c>
      <c r="I62" s="12">
        <v>0</v>
      </c>
    </row>
    <row r="63" spans="2:9" ht="15" customHeight="1" x14ac:dyDescent="0.2">
      <c r="B63" t="s">
        <v>158</v>
      </c>
      <c r="C63" s="12">
        <v>13</v>
      </c>
      <c r="D63" s="8">
        <v>1.5</v>
      </c>
      <c r="E63" s="12">
        <v>0</v>
      </c>
      <c r="F63" s="8">
        <v>0</v>
      </c>
      <c r="G63" s="12">
        <v>13</v>
      </c>
      <c r="H63" s="8">
        <v>3.54</v>
      </c>
      <c r="I63" s="12">
        <v>0</v>
      </c>
    </row>
    <row r="64" spans="2:9" ht="15" customHeight="1" x14ac:dyDescent="0.2">
      <c r="B64" t="s">
        <v>113</v>
      </c>
      <c r="C64" s="12">
        <v>12</v>
      </c>
      <c r="D64" s="8">
        <v>1.39</v>
      </c>
      <c r="E64" s="12">
        <v>11</v>
      </c>
      <c r="F64" s="8">
        <v>2.27</v>
      </c>
      <c r="G64" s="12">
        <v>1</v>
      </c>
      <c r="H64" s="8">
        <v>0.27</v>
      </c>
      <c r="I64" s="12">
        <v>0</v>
      </c>
    </row>
    <row r="65" spans="2:9" ht="15" customHeight="1" x14ac:dyDescent="0.2">
      <c r="B65" t="s">
        <v>139</v>
      </c>
      <c r="C65" s="12">
        <v>11</v>
      </c>
      <c r="D65" s="8">
        <v>1.27</v>
      </c>
      <c r="E65" s="12">
        <v>7</v>
      </c>
      <c r="F65" s="8">
        <v>1.44</v>
      </c>
      <c r="G65" s="12">
        <v>4</v>
      </c>
      <c r="H65" s="8">
        <v>1.0900000000000001</v>
      </c>
      <c r="I65" s="12">
        <v>0</v>
      </c>
    </row>
    <row r="66" spans="2:9" ht="15" customHeight="1" x14ac:dyDescent="0.2">
      <c r="B66" t="s">
        <v>143</v>
      </c>
      <c r="C66" s="12">
        <v>11</v>
      </c>
      <c r="D66" s="8">
        <v>1.27</v>
      </c>
      <c r="E66" s="12">
        <v>7</v>
      </c>
      <c r="F66" s="8">
        <v>1.44</v>
      </c>
      <c r="G66" s="12">
        <v>4</v>
      </c>
      <c r="H66" s="8">
        <v>1.0900000000000001</v>
      </c>
      <c r="I66" s="12">
        <v>0</v>
      </c>
    </row>
    <row r="67" spans="2:9" ht="15" customHeight="1" x14ac:dyDescent="0.2">
      <c r="B67" t="s">
        <v>106</v>
      </c>
      <c r="C67" s="12">
        <v>11</v>
      </c>
      <c r="D67" s="8">
        <v>1.27</v>
      </c>
      <c r="E67" s="12">
        <v>3</v>
      </c>
      <c r="F67" s="8">
        <v>0.62</v>
      </c>
      <c r="G67" s="12">
        <v>8</v>
      </c>
      <c r="H67" s="8">
        <v>2.1800000000000002</v>
      </c>
      <c r="I67" s="12">
        <v>0</v>
      </c>
    </row>
    <row r="68" spans="2:9" ht="15" customHeight="1" x14ac:dyDescent="0.2">
      <c r="B68" t="s">
        <v>134</v>
      </c>
      <c r="C68" s="12">
        <v>11</v>
      </c>
      <c r="D68" s="8">
        <v>1.27</v>
      </c>
      <c r="E68" s="12">
        <v>0</v>
      </c>
      <c r="F68" s="8">
        <v>0</v>
      </c>
      <c r="G68" s="12">
        <v>10</v>
      </c>
      <c r="H68" s="8">
        <v>2.72</v>
      </c>
      <c r="I68" s="12">
        <v>1</v>
      </c>
    </row>
    <row r="69" spans="2:9" ht="15" customHeight="1" x14ac:dyDescent="0.2">
      <c r="B69" t="s">
        <v>160</v>
      </c>
      <c r="C69" s="12">
        <v>11</v>
      </c>
      <c r="D69" s="8">
        <v>1.27</v>
      </c>
      <c r="E69" s="12">
        <v>3</v>
      </c>
      <c r="F69" s="8">
        <v>0.62</v>
      </c>
      <c r="G69" s="12">
        <v>3</v>
      </c>
      <c r="H69" s="8">
        <v>0.82</v>
      </c>
      <c r="I69" s="12">
        <v>0</v>
      </c>
    </row>
    <row r="71" spans="2:9" ht="15" customHeight="1" x14ac:dyDescent="0.2">
      <c r="B71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8801-1E40-43B1-9F3F-EC8E23D55C22}">
  <sheetPr>
    <pageSetUpPr fitToPage="1"/>
  </sheetPr>
  <dimension ref="A1:I593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93</v>
      </c>
      <c r="B1" s="3" t="s">
        <v>94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64</v>
      </c>
      <c r="C3" s="4">
        <v>5014</v>
      </c>
      <c r="D3" s="8">
        <v>10.61</v>
      </c>
      <c r="E3" s="4">
        <v>4281</v>
      </c>
      <c r="F3" s="8">
        <v>18.22</v>
      </c>
      <c r="G3" s="4">
        <v>731</v>
      </c>
      <c r="H3" s="8">
        <v>3.13</v>
      </c>
      <c r="I3" s="4">
        <v>2</v>
      </c>
    </row>
    <row r="4" spans="1:9" x14ac:dyDescent="0.2">
      <c r="A4" s="2">
        <v>2</v>
      </c>
      <c r="B4" s="1" t="s">
        <v>63</v>
      </c>
      <c r="C4" s="4">
        <v>4616</v>
      </c>
      <c r="D4" s="8">
        <v>9.77</v>
      </c>
      <c r="E4" s="4">
        <v>3830</v>
      </c>
      <c r="F4" s="8">
        <v>16.3</v>
      </c>
      <c r="G4" s="4">
        <v>786</v>
      </c>
      <c r="H4" s="8">
        <v>3.37</v>
      </c>
      <c r="I4" s="4">
        <v>0</v>
      </c>
    </row>
    <row r="5" spans="1:9" x14ac:dyDescent="0.2">
      <c r="A5" s="2">
        <v>3</v>
      </c>
      <c r="B5" s="1" t="s">
        <v>58</v>
      </c>
      <c r="C5" s="4">
        <v>3234</v>
      </c>
      <c r="D5" s="8">
        <v>6.85</v>
      </c>
      <c r="E5" s="4">
        <v>1517</v>
      </c>
      <c r="F5" s="8">
        <v>6.46</v>
      </c>
      <c r="G5" s="4">
        <v>1715</v>
      </c>
      <c r="H5" s="8">
        <v>7.35</v>
      </c>
      <c r="I5" s="4">
        <v>1</v>
      </c>
    </row>
    <row r="6" spans="1:9" x14ac:dyDescent="0.2">
      <c r="A6" s="2">
        <v>4</v>
      </c>
      <c r="B6" s="1" t="s">
        <v>60</v>
      </c>
      <c r="C6" s="4">
        <v>3214</v>
      </c>
      <c r="D6" s="8">
        <v>6.8</v>
      </c>
      <c r="E6" s="4">
        <v>1411</v>
      </c>
      <c r="F6" s="8">
        <v>6.01</v>
      </c>
      <c r="G6" s="4">
        <v>1796</v>
      </c>
      <c r="H6" s="8">
        <v>7.69</v>
      </c>
      <c r="I6" s="4">
        <v>2</v>
      </c>
    </row>
    <row r="7" spans="1:9" x14ac:dyDescent="0.2">
      <c r="A7" s="2">
        <v>5</v>
      </c>
      <c r="B7" s="1" t="s">
        <v>49</v>
      </c>
      <c r="C7" s="4">
        <v>3078</v>
      </c>
      <c r="D7" s="8">
        <v>6.52</v>
      </c>
      <c r="E7" s="4">
        <v>840</v>
      </c>
      <c r="F7" s="8">
        <v>3.58</v>
      </c>
      <c r="G7" s="4">
        <v>2238</v>
      </c>
      <c r="H7" s="8">
        <v>9.59</v>
      </c>
      <c r="I7" s="4">
        <v>0</v>
      </c>
    </row>
    <row r="8" spans="1:9" x14ac:dyDescent="0.2">
      <c r="A8" s="2">
        <v>6</v>
      </c>
      <c r="B8" s="1" t="s">
        <v>50</v>
      </c>
      <c r="C8" s="4">
        <v>2425</v>
      </c>
      <c r="D8" s="8">
        <v>5.13</v>
      </c>
      <c r="E8" s="4">
        <v>1090</v>
      </c>
      <c r="F8" s="8">
        <v>4.6399999999999997</v>
      </c>
      <c r="G8" s="4">
        <v>1335</v>
      </c>
      <c r="H8" s="8">
        <v>5.72</v>
      </c>
      <c r="I8" s="4">
        <v>0</v>
      </c>
    </row>
    <row r="9" spans="1:9" x14ac:dyDescent="0.2">
      <c r="A9" s="2">
        <v>7</v>
      </c>
      <c r="B9" s="1" t="s">
        <v>56</v>
      </c>
      <c r="C9" s="4">
        <v>2171</v>
      </c>
      <c r="D9" s="8">
        <v>4.5999999999999996</v>
      </c>
      <c r="E9" s="4">
        <v>1401</v>
      </c>
      <c r="F9" s="8">
        <v>5.96</v>
      </c>
      <c r="G9" s="4">
        <v>752</v>
      </c>
      <c r="H9" s="8">
        <v>3.22</v>
      </c>
      <c r="I9" s="4">
        <v>18</v>
      </c>
    </row>
    <row r="10" spans="1:9" x14ac:dyDescent="0.2">
      <c r="A10" s="2">
        <v>8</v>
      </c>
      <c r="B10" s="1" t="s">
        <v>51</v>
      </c>
      <c r="C10" s="4">
        <v>1743</v>
      </c>
      <c r="D10" s="8">
        <v>3.69</v>
      </c>
      <c r="E10" s="4">
        <v>459</v>
      </c>
      <c r="F10" s="8">
        <v>1.95</v>
      </c>
      <c r="G10" s="4">
        <v>1282</v>
      </c>
      <c r="H10" s="8">
        <v>5.49</v>
      </c>
      <c r="I10" s="4">
        <v>2</v>
      </c>
    </row>
    <row r="11" spans="1:9" x14ac:dyDescent="0.2">
      <c r="A11" s="2">
        <v>9</v>
      </c>
      <c r="B11" s="1" t="s">
        <v>65</v>
      </c>
      <c r="C11" s="4">
        <v>1698</v>
      </c>
      <c r="D11" s="8">
        <v>3.59</v>
      </c>
      <c r="E11" s="4">
        <v>1013</v>
      </c>
      <c r="F11" s="8">
        <v>4.3099999999999996</v>
      </c>
      <c r="G11" s="4">
        <v>540</v>
      </c>
      <c r="H11" s="8">
        <v>2.31</v>
      </c>
      <c r="I11" s="4">
        <v>9</v>
      </c>
    </row>
    <row r="12" spans="1:9" x14ac:dyDescent="0.2">
      <c r="A12" s="2">
        <v>10</v>
      </c>
      <c r="B12" s="1" t="s">
        <v>57</v>
      </c>
      <c r="C12" s="4">
        <v>1533</v>
      </c>
      <c r="D12" s="8">
        <v>3.25</v>
      </c>
      <c r="E12" s="4">
        <v>768</v>
      </c>
      <c r="F12" s="8">
        <v>3.27</v>
      </c>
      <c r="G12" s="4">
        <v>765</v>
      </c>
      <c r="H12" s="8">
        <v>3.28</v>
      </c>
      <c r="I12" s="4">
        <v>0</v>
      </c>
    </row>
    <row r="13" spans="1:9" x14ac:dyDescent="0.2">
      <c r="A13" s="2">
        <v>11</v>
      </c>
      <c r="B13" s="1" t="s">
        <v>66</v>
      </c>
      <c r="C13" s="4">
        <v>1480</v>
      </c>
      <c r="D13" s="8">
        <v>3.13</v>
      </c>
      <c r="E13" s="4">
        <v>1318</v>
      </c>
      <c r="F13" s="8">
        <v>5.61</v>
      </c>
      <c r="G13" s="4">
        <v>161</v>
      </c>
      <c r="H13" s="8">
        <v>0.69</v>
      </c>
      <c r="I13" s="4">
        <v>1</v>
      </c>
    </row>
    <row r="14" spans="1:9" x14ac:dyDescent="0.2">
      <c r="A14" s="2">
        <v>12</v>
      </c>
      <c r="B14" s="1" t="s">
        <v>61</v>
      </c>
      <c r="C14" s="4">
        <v>1097</v>
      </c>
      <c r="D14" s="8">
        <v>2.3199999999999998</v>
      </c>
      <c r="E14" s="4">
        <v>730</v>
      </c>
      <c r="F14" s="8">
        <v>3.11</v>
      </c>
      <c r="G14" s="4">
        <v>367</v>
      </c>
      <c r="H14" s="8">
        <v>1.57</v>
      </c>
      <c r="I14" s="4">
        <v>0</v>
      </c>
    </row>
    <row r="15" spans="1:9" x14ac:dyDescent="0.2">
      <c r="A15" s="2">
        <v>13</v>
      </c>
      <c r="B15" s="1" t="s">
        <v>55</v>
      </c>
      <c r="C15" s="4">
        <v>1081</v>
      </c>
      <c r="D15" s="8">
        <v>2.29</v>
      </c>
      <c r="E15" s="4">
        <v>507</v>
      </c>
      <c r="F15" s="8">
        <v>2.16</v>
      </c>
      <c r="G15" s="4">
        <v>574</v>
      </c>
      <c r="H15" s="8">
        <v>2.46</v>
      </c>
      <c r="I15" s="4">
        <v>0</v>
      </c>
    </row>
    <row r="16" spans="1:9" x14ac:dyDescent="0.2">
      <c r="A16" s="2">
        <v>14</v>
      </c>
      <c r="B16" s="1" t="s">
        <v>62</v>
      </c>
      <c r="C16" s="4">
        <v>991</v>
      </c>
      <c r="D16" s="8">
        <v>2.1</v>
      </c>
      <c r="E16" s="4">
        <v>369</v>
      </c>
      <c r="F16" s="8">
        <v>1.57</v>
      </c>
      <c r="G16" s="4">
        <v>607</v>
      </c>
      <c r="H16" s="8">
        <v>2.6</v>
      </c>
      <c r="I16" s="4">
        <v>1</v>
      </c>
    </row>
    <row r="17" spans="1:9" x14ac:dyDescent="0.2">
      <c r="A17" s="2">
        <v>15</v>
      </c>
      <c r="B17" s="1" t="s">
        <v>68</v>
      </c>
      <c r="C17" s="4">
        <v>782</v>
      </c>
      <c r="D17" s="8">
        <v>1.66</v>
      </c>
      <c r="E17" s="4">
        <v>501</v>
      </c>
      <c r="F17" s="8">
        <v>2.13</v>
      </c>
      <c r="G17" s="4">
        <v>281</v>
      </c>
      <c r="H17" s="8">
        <v>1.2</v>
      </c>
      <c r="I17" s="4">
        <v>0</v>
      </c>
    </row>
    <row r="18" spans="1:9" x14ac:dyDescent="0.2">
      <c r="A18" s="2">
        <v>16</v>
      </c>
      <c r="B18" s="1" t="s">
        <v>52</v>
      </c>
      <c r="C18" s="4">
        <v>684</v>
      </c>
      <c r="D18" s="8">
        <v>1.45</v>
      </c>
      <c r="E18" s="4">
        <v>206</v>
      </c>
      <c r="F18" s="8">
        <v>0.88</v>
      </c>
      <c r="G18" s="4">
        <v>478</v>
      </c>
      <c r="H18" s="8">
        <v>2.0499999999999998</v>
      </c>
      <c r="I18" s="4">
        <v>0</v>
      </c>
    </row>
    <row r="19" spans="1:9" x14ac:dyDescent="0.2">
      <c r="A19" s="2">
        <v>17</v>
      </c>
      <c r="B19" s="1" t="s">
        <v>53</v>
      </c>
      <c r="C19" s="4">
        <v>666</v>
      </c>
      <c r="D19" s="8">
        <v>1.41</v>
      </c>
      <c r="E19" s="4">
        <v>98</v>
      </c>
      <c r="F19" s="8">
        <v>0.42</v>
      </c>
      <c r="G19" s="4">
        <v>568</v>
      </c>
      <c r="H19" s="8">
        <v>2.4300000000000002</v>
      </c>
      <c r="I19" s="4">
        <v>0</v>
      </c>
    </row>
    <row r="20" spans="1:9" x14ac:dyDescent="0.2">
      <c r="A20" s="2">
        <v>18</v>
      </c>
      <c r="B20" s="1" t="s">
        <v>54</v>
      </c>
      <c r="C20" s="4">
        <v>651</v>
      </c>
      <c r="D20" s="8">
        <v>1.38</v>
      </c>
      <c r="E20" s="4">
        <v>45</v>
      </c>
      <c r="F20" s="8">
        <v>0.19</v>
      </c>
      <c r="G20" s="4">
        <v>606</v>
      </c>
      <c r="H20" s="8">
        <v>2.6</v>
      </c>
      <c r="I20" s="4">
        <v>0</v>
      </c>
    </row>
    <row r="21" spans="1:9" x14ac:dyDescent="0.2">
      <c r="A21" s="2">
        <v>19</v>
      </c>
      <c r="B21" s="1" t="s">
        <v>59</v>
      </c>
      <c r="C21" s="4">
        <v>615</v>
      </c>
      <c r="D21" s="8">
        <v>1.3</v>
      </c>
      <c r="E21" s="4">
        <v>69</v>
      </c>
      <c r="F21" s="8">
        <v>0.28999999999999998</v>
      </c>
      <c r="G21" s="4">
        <v>546</v>
      </c>
      <c r="H21" s="8">
        <v>2.34</v>
      </c>
      <c r="I21" s="4">
        <v>0</v>
      </c>
    </row>
    <row r="22" spans="1:9" x14ac:dyDescent="0.2">
      <c r="A22" s="2">
        <v>20</v>
      </c>
      <c r="B22" s="1" t="s">
        <v>67</v>
      </c>
      <c r="C22" s="4">
        <v>603</v>
      </c>
      <c r="D22" s="8">
        <v>1.28</v>
      </c>
      <c r="E22" s="4">
        <v>5</v>
      </c>
      <c r="F22" s="8">
        <v>0.02</v>
      </c>
      <c r="G22" s="4">
        <v>499</v>
      </c>
      <c r="H22" s="8">
        <v>2.14</v>
      </c>
      <c r="I22" s="4">
        <v>8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64</v>
      </c>
      <c r="C25" s="4">
        <v>1257</v>
      </c>
      <c r="D25" s="8">
        <v>11.05</v>
      </c>
      <c r="E25" s="4">
        <v>1022</v>
      </c>
      <c r="F25" s="8">
        <v>22.51</v>
      </c>
      <c r="G25" s="4">
        <v>235</v>
      </c>
      <c r="H25" s="8">
        <v>3.45</v>
      </c>
      <c r="I25" s="4">
        <v>0</v>
      </c>
    </row>
    <row r="26" spans="1:9" x14ac:dyDescent="0.2">
      <c r="A26" s="2">
        <v>2</v>
      </c>
      <c r="B26" s="1" t="s">
        <v>63</v>
      </c>
      <c r="C26" s="4">
        <v>1146</v>
      </c>
      <c r="D26" s="8">
        <v>10.08</v>
      </c>
      <c r="E26" s="4">
        <v>885</v>
      </c>
      <c r="F26" s="8">
        <v>19.489999999999998</v>
      </c>
      <c r="G26" s="4">
        <v>261</v>
      </c>
      <c r="H26" s="8">
        <v>3.83</v>
      </c>
      <c r="I26" s="4">
        <v>0</v>
      </c>
    </row>
    <row r="27" spans="1:9" x14ac:dyDescent="0.2">
      <c r="A27" s="2">
        <v>3</v>
      </c>
      <c r="B27" s="1" t="s">
        <v>60</v>
      </c>
      <c r="C27" s="4">
        <v>1029</v>
      </c>
      <c r="D27" s="8">
        <v>9.0500000000000007</v>
      </c>
      <c r="E27" s="4">
        <v>233</v>
      </c>
      <c r="F27" s="8">
        <v>5.13</v>
      </c>
      <c r="G27" s="4">
        <v>795</v>
      </c>
      <c r="H27" s="8">
        <v>11.68</v>
      </c>
      <c r="I27" s="4">
        <v>0</v>
      </c>
    </row>
    <row r="28" spans="1:9" x14ac:dyDescent="0.2">
      <c r="A28" s="2">
        <v>4</v>
      </c>
      <c r="B28" s="1" t="s">
        <v>58</v>
      </c>
      <c r="C28" s="4">
        <v>699</v>
      </c>
      <c r="D28" s="8">
        <v>6.15</v>
      </c>
      <c r="E28" s="4">
        <v>267</v>
      </c>
      <c r="F28" s="8">
        <v>5.88</v>
      </c>
      <c r="G28" s="4">
        <v>432</v>
      </c>
      <c r="H28" s="8">
        <v>6.35</v>
      </c>
      <c r="I28" s="4">
        <v>0</v>
      </c>
    </row>
    <row r="29" spans="1:9" x14ac:dyDescent="0.2">
      <c r="A29" s="2">
        <v>5</v>
      </c>
      <c r="B29" s="1" t="s">
        <v>49</v>
      </c>
      <c r="C29" s="4">
        <v>591</v>
      </c>
      <c r="D29" s="8">
        <v>5.2</v>
      </c>
      <c r="E29" s="4">
        <v>68</v>
      </c>
      <c r="F29" s="8">
        <v>1.5</v>
      </c>
      <c r="G29" s="4">
        <v>523</v>
      </c>
      <c r="H29" s="8">
        <v>7.68</v>
      </c>
      <c r="I29" s="4">
        <v>0</v>
      </c>
    </row>
    <row r="30" spans="1:9" x14ac:dyDescent="0.2">
      <c r="A30" s="2">
        <v>6</v>
      </c>
      <c r="B30" s="1" t="s">
        <v>50</v>
      </c>
      <c r="C30" s="4">
        <v>516</v>
      </c>
      <c r="D30" s="8">
        <v>4.54</v>
      </c>
      <c r="E30" s="4">
        <v>100</v>
      </c>
      <c r="F30" s="8">
        <v>2.2000000000000002</v>
      </c>
      <c r="G30" s="4">
        <v>416</v>
      </c>
      <c r="H30" s="8">
        <v>6.11</v>
      </c>
      <c r="I30" s="4">
        <v>0</v>
      </c>
    </row>
    <row r="31" spans="1:9" x14ac:dyDescent="0.2">
      <c r="A31" s="2">
        <v>7</v>
      </c>
      <c r="B31" s="1" t="s">
        <v>51</v>
      </c>
      <c r="C31" s="4">
        <v>462</v>
      </c>
      <c r="D31" s="8">
        <v>4.0599999999999996</v>
      </c>
      <c r="E31" s="4">
        <v>47</v>
      </c>
      <c r="F31" s="8">
        <v>1.04</v>
      </c>
      <c r="G31" s="4">
        <v>415</v>
      </c>
      <c r="H31" s="8">
        <v>6.1</v>
      </c>
      <c r="I31" s="4">
        <v>0</v>
      </c>
    </row>
    <row r="32" spans="1:9" x14ac:dyDescent="0.2">
      <c r="A32" s="2">
        <v>8</v>
      </c>
      <c r="B32" s="1" t="s">
        <v>65</v>
      </c>
      <c r="C32" s="4">
        <v>460</v>
      </c>
      <c r="D32" s="8">
        <v>4.05</v>
      </c>
      <c r="E32" s="4">
        <v>275</v>
      </c>
      <c r="F32" s="8">
        <v>6.06</v>
      </c>
      <c r="G32" s="4">
        <v>182</v>
      </c>
      <c r="H32" s="8">
        <v>2.67</v>
      </c>
      <c r="I32" s="4">
        <v>1</v>
      </c>
    </row>
    <row r="33" spans="1:9" x14ac:dyDescent="0.2">
      <c r="A33" s="2">
        <v>9</v>
      </c>
      <c r="B33" s="1" t="s">
        <v>66</v>
      </c>
      <c r="C33" s="4">
        <v>399</v>
      </c>
      <c r="D33" s="8">
        <v>3.51</v>
      </c>
      <c r="E33" s="4">
        <v>347</v>
      </c>
      <c r="F33" s="8">
        <v>7.64</v>
      </c>
      <c r="G33" s="4">
        <v>52</v>
      </c>
      <c r="H33" s="8">
        <v>0.76</v>
      </c>
      <c r="I33" s="4">
        <v>0</v>
      </c>
    </row>
    <row r="34" spans="1:9" x14ac:dyDescent="0.2">
      <c r="A34" s="2">
        <v>10</v>
      </c>
      <c r="B34" s="1" t="s">
        <v>61</v>
      </c>
      <c r="C34" s="4">
        <v>387</v>
      </c>
      <c r="D34" s="8">
        <v>3.4</v>
      </c>
      <c r="E34" s="4">
        <v>245</v>
      </c>
      <c r="F34" s="8">
        <v>5.4</v>
      </c>
      <c r="G34" s="4">
        <v>142</v>
      </c>
      <c r="H34" s="8">
        <v>2.09</v>
      </c>
      <c r="I34" s="4">
        <v>0</v>
      </c>
    </row>
    <row r="35" spans="1:9" x14ac:dyDescent="0.2">
      <c r="A35" s="2">
        <v>11</v>
      </c>
      <c r="B35" s="1" t="s">
        <v>56</v>
      </c>
      <c r="C35" s="4">
        <v>373</v>
      </c>
      <c r="D35" s="8">
        <v>3.28</v>
      </c>
      <c r="E35" s="4">
        <v>198</v>
      </c>
      <c r="F35" s="8">
        <v>4.3600000000000003</v>
      </c>
      <c r="G35" s="4">
        <v>175</v>
      </c>
      <c r="H35" s="8">
        <v>2.57</v>
      </c>
      <c r="I35" s="4">
        <v>0</v>
      </c>
    </row>
    <row r="36" spans="1:9" x14ac:dyDescent="0.2">
      <c r="A36" s="2">
        <v>12</v>
      </c>
      <c r="B36" s="1" t="s">
        <v>57</v>
      </c>
      <c r="C36" s="4">
        <v>337</v>
      </c>
      <c r="D36" s="8">
        <v>2.96</v>
      </c>
      <c r="E36" s="4">
        <v>128</v>
      </c>
      <c r="F36" s="8">
        <v>2.82</v>
      </c>
      <c r="G36" s="4">
        <v>209</v>
      </c>
      <c r="H36" s="8">
        <v>3.07</v>
      </c>
      <c r="I36" s="4">
        <v>0</v>
      </c>
    </row>
    <row r="37" spans="1:9" x14ac:dyDescent="0.2">
      <c r="A37" s="2">
        <v>13</v>
      </c>
      <c r="B37" s="1" t="s">
        <v>55</v>
      </c>
      <c r="C37" s="4">
        <v>292</v>
      </c>
      <c r="D37" s="8">
        <v>2.57</v>
      </c>
      <c r="E37" s="4">
        <v>96</v>
      </c>
      <c r="F37" s="8">
        <v>2.11</v>
      </c>
      <c r="G37" s="4">
        <v>196</v>
      </c>
      <c r="H37" s="8">
        <v>2.88</v>
      </c>
      <c r="I37" s="4">
        <v>0</v>
      </c>
    </row>
    <row r="38" spans="1:9" x14ac:dyDescent="0.2">
      <c r="A38" s="2">
        <v>14</v>
      </c>
      <c r="B38" s="1" t="s">
        <v>54</v>
      </c>
      <c r="C38" s="4">
        <v>285</v>
      </c>
      <c r="D38" s="8">
        <v>2.5099999999999998</v>
      </c>
      <c r="E38" s="4">
        <v>10</v>
      </c>
      <c r="F38" s="8">
        <v>0.22</v>
      </c>
      <c r="G38" s="4">
        <v>275</v>
      </c>
      <c r="H38" s="8">
        <v>4.04</v>
      </c>
      <c r="I38" s="4">
        <v>0</v>
      </c>
    </row>
    <row r="39" spans="1:9" x14ac:dyDescent="0.2">
      <c r="A39" s="2">
        <v>15</v>
      </c>
      <c r="B39" s="1" t="s">
        <v>62</v>
      </c>
      <c r="C39" s="4">
        <v>262</v>
      </c>
      <c r="D39" s="8">
        <v>2.2999999999999998</v>
      </c>
      <c r="E39" s="4">
        <v>89</v>
      </c>
      <c r="F39" s="8">
        <v>1.96</v>
      </c>
      <c r="G39" s="4">
        <v>172</v>
      </c>
      <c r="H39" s="8">
        <v>2.5299999999999998</v>
      </c>
      <c r="I39" s="4">
        <v>0</v>
      </c>
    </row>
    <row r="40" spans="1:9" x14ac:dyDescent="0.2">
      <c r="A40" s="2">
        <v>16</v>
      </c>
      <c r="B40" s="1" t="s">
        <v>59</v>
      </c>
      <c r="C40" s="4">
        <v>217</v>
      </c>
      <c r="D40" s="8">
        <v>1.91</v>
      </c>
      <c r="E40" s="4">
        <v>18</v>
      </c>
      <c r="F40" s="8">
        <v>0.4</v>
      </c>
      <c r="G40" s="4">
        <v>199</v>
      </c>
      <c r="H40" s="8">
        <v>2.92</v>
      </c>
      <c r="I40" s="4">
        <v>0</v>
      </c>
    </row>
    <row r="41" spans="1:9" x14ac:dyDescent="0.2">
      <c r="A41" s="2">
        <v>17</v>
      </c>
      <c r="B41" s="1" t="s">
        <v>68</v>
      </c>
      <c r="C41" s="4">
        <v>171</v>
      </c>
      <c r="D41" s="8">
        <v>1.5</v>
      </c>
      <c r="E41" s="4">
        <v>84</v>
      </c>
      <c r="F41" s="8">
        <v>1.85</v>
      </c>
      <c r="G41" s="4">
        <v>87</v>
      </c>
      <c r="H41" s="8">
        <v>1.28</v>
      </c>
      <c r="I41" s="4">
        <v>0</v>
      </c>
    </row>
    <row r="42" spans="1:9" x14ac:dyDescent="0.2">
      <c r="A42" s="2">
        <v>18</v>
      </c>
      <c r="B42" s="1" t="s">
        <v>69</v>
      </c>
      <c r="C42" s="4">
        <v>164</v>
      </c>
      <c r="D42" s="8">
        <v>1.44</v>
      </c>
      <c r="E42" s="4">
        <v>17</v>
      </c>
      <c r="F42" s="8">
        <v>0.37</v>
      </c>
      <c r="G42" s="4">
        <v>146</v>
      </c>
      <c r="H42" s="8">
        <v>2.14</v>
      </c>
      <c r="I42" s="4">
        <v>1</v>
      </c>
    </row>
    <row r="43" spans="1:9" x14ac:dyDescent="0.2">
      <c r="A43" s="2">
        <v>19</v>
      </c>
      <c r="B43" s="1" t="s">
        <v>53</v>
      </c>
      <c r="C43" s="4">
        <v>161</v>
      </c>
      <c r="D43" s="8">
        <v>1.42</v>
      </c>
      <c r="E43" s="4">
        <v>9</v>
      </c>
      <c r="F43" s="8">
        <v>0.2</v>
      </c>
      <c r="G43" s="4">
        <v>152</v>
      </c>
      <c r="H43" s="8">
        <v>2.23</v>
      </c>
      <c r="I43" s="4">
        <v>0</v>
      </c>
    </row>
    <row r="44" spans="1:9" x14ac:dyDescent="0.2">
      <c r="A44" s="2">
        <v>20</v>
      </c>
      <c r="B44" s="1" t="s">
        <v>70</v>
      </c>
      <c r="C44" s="4">
        <v>158</v>
      </c>
      <c r="D44" s="8">
        <v>1.39</v>
      </c>
      <c r="E44" s="4">
        <v>61</v>
      </c>
      <c r="F44" s="8">
        <v>1.34</v>
      </c>
      <c r="G44" s="4">
        <v>97</v>
      </c>
      <c r="H44" s="8">
        <v>1.42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63</v>
      </c>
      <c r="C47" s="4">
        <v>394</v>
      </c>
      <c r="D47" s="8">
        <v>9.85</v>
      </c>
      <c r="E47" s="4">
        <v>333</v>
      </c>
      <c r="F47" s="8">
        <v>17.02</v>
      </c>
      <c r="G47" s="4">
        <v>61</v>
      </c>
      <c r="H47" s="8">
        <v>3.02</v>
      </c>
      <c r="I47" s="4">
        <v>0</v>
      </c>
    </row>
    <row r="48" spans="1:9" x14ac:dyDescent="0.2">
      <c r="A48" s="2">
        <v>2</v>
      </c>
      <c r="B48" s="1" t="s">
        <v>64</v>
      </c>
      <c r="C48" s="4">
        <v>374</v>
      </c>
      <c r="D48" s="8">
        <v>9.35</v>
      </c>
      <c r="E48" s="4">
        <v>321</v>
      </c>
      <c r="F48" s="8">
        <v>16.41</v>
      </c>
      <c r="G48" s="4">
        <v>53</v>
      </c>
      <c r="H48" s="8">
        <v>2.63</v>
      </c>
      <c r="I48" s="4">
        <v>0</v>
      </c>
    </row>
    <row r="49" spans="1:9" x14ac:dyDescent="0.2">
      <c r="A49" s="2">
        <v>3</v>
      </c>
      <c r="B49" s="1" t="s">
        <v>71</v>
      </c>
      <c r="C49" s="4">
        <v>277</v>
      </c>
      <c r="D49" s="8">
        <v>6.92</v>
      </c>
      <c r="E49" s="4">
        <v>142</v>
      </c>
      <c r="F49" s="8">
        <v>7.26</v>
      </c>
      <c r="G49" s="4">
        <v>135</v>
      </c>
      <c r="H49" s="8">
        <v>6.69</v>
      </c>
      <c r="I49" s="4">
        <v>0</v>
      </c>
    </row>
    <row r="50" spans="1:9" x14ac:dyDescent="0.2">
      <c r="A50" s="2">
        <v>4</v>
      </c>
      <c r="B50" s="1" t="s">
        <v>60</v>
      </c>
      <c r="C50" s="4">
        <v>227</v>
      </c>
      <c r="D50" s="8">
        <v>5.67</v>
      </c>
      <c r="E50" s="4">
        <v>96</v>
      </c>
      <c r="F50" s="8">
        <v>4.91</v>
      </c>
      <c r="G50" s="4">
        <v>131</v>
      </c>
      <c r="H50" s="8">
        <v>6.49</v>
      </c>
      <c r="I50" s="4">
        <v>0</v>
      </c>
    </row>
    <row r="51" spans="1:9" x14ac:dyDescent="0.2">
      <c r="A51" s="2">
        <v>5</v>
      </c>
      <c r="B51" s="1" t="s">
        <v>58</v>
      </c>
      <c r="C51" s="4">
        <v>226</v>
      </c>
      <c r="D51" s="8">
        <v>5.65</v>
      </c>
      <c r="E51" s="4">
        <v>105</v>
      </c>
      <c r="F51" s="8">
        <v>5.37</v>
      </c>
      <c r="G51" s="4">
        <v>121</v>
      </c>
      <c r="H51" s="8">
        <v>6</v>
      </c>
      <c r="I51" s="4">
        <v>0</v>
      </c>
    </row>
    <row r="52" spans="1:9" x14ac:dyDescent="0.2">
      <c r="A52" s="2">
        <v>6</v>
      </c>
      <c r="B52" s="1" t="s">
        <v>49</v>
      </c>
      <c r="C52" s="4">
        <v>196</v>
      </c>
      <c r="D52" s="8">
        <v>4.9000000000000004</v>
      </c>
      <c r="E52" s="4">
        <v>50</v>
      </c>
      <c r="F52" s="8">
        <v>2.56</v>
      </c>
      <c r="G52" s="4">
        <v>146</v>
      </c>
      <c r="H52" s="8">
        <v>7.24</v>
      </c>
      <c r="I52" s="4">
        <v>0</v>
      </c>
    </row>
    <row r="53" spans="1:9" x14ac:dyDescent="0.2">
      <c r="A53" s="2">
        <v>7</v>
      </c>
      <c r="B53" s="1" t="s">
        <v>56</v>
      </c>
      <c r="C53" s="4">
        <v>172</v>
      </c>
      <c r="D53" s="8">
        <v>4.3</v>
      </c>
      <c r="E53" s="4">
        <v>112</v>
      </c>
      <c r="F53" s="8">
        <v>5.73</v>
      </c>
      <c r="G53" s="4">
        <v>58</v>
      </c>
      <c r="H53" s="8">
        <v>2.88</v>
      </c>
      <c r="I53" s="4">
        <v>2</v>
      </c>
    </row>
    <row r="54" spans="1:9" x14ac:dyDescent="0.2">
      <c r="A54" s="2">
        <v>8</v>
      </c>
      <c r="B54" s="1" t="s">
        <v>57</v>
      </c>
      <c r="C54" s="4">
        <v>168</v>
      </c>
      <c r="D54" s="8">
        <v>4.2</v>
      </c>
      <c r="E54" s="4">
        <v>84</v>
      </c>
      <c r="F54" s="8">
        <v>4.29</v>
      </c>
      <c r="G54" s="4">
        <v>84</v>
      </c>
      <c r="H54" s="8">
        <v>4.16</v>
      </c>
      <c r="I54" s="4">
        <v>0</v>
      </c>
    </row>
    <row r="55" spans="1:9" x14ac:dyDescent="0.2">
      <c r="A55" s="2">
        <v>9</v>
      </c>
      <c r="B55" s="1" t="s">
        <v>50</v>
      </c>
      <c r="C55" s="4">
        <v>159</v>
      </c>
      <c r="D55" s="8">
        <v>3.97</v>
      </c>
      <c r="E55" s="4">
        <v>70</v>
      </c>
      <c r="F55" s="8">
        <v>3.58</v>
      </c>
      <c r="G55" s="4">
        <v>89</v>
      </c>
      <c r="H55" s="8">
        <v>4.41</v>
      </c>
      <c r="I55" s="4">
        <v>0</v>
      </c>
    </row>
    <row r="56" spans="1:9" x14ac:dyDescent="0.2">
      <c r="A56" s="2">
        <v>10</v>
      </c>
      <c r="B56" s="1" t="s">
        <v>51</v>
      </c>
      <c r="C56" s="4">
        <v>141</v>
      </c>
      <c r="D56" s="8">
        <v>3.52</v>
      </c>
      <c r="E56" s="4">
        <v>33</v>
      </c>
      <c r="F56" s="8">
        <v>1.69</v>
      </c>
      <c r="G56" s="4">
        <v>108</v>
      </c>
      <c r="H56" s="8">
        <v>5.35</v>
      </c>
      <c r="I56" s="4">
        <v>0</v>
      </c>
    </row>
    <row r="57" spans="1:9" x14ac:dyDescent="0.2">
      <c r="A57" s="2">
        <v>11</v>
      </c>
      <c r="B57" s="1" t="s">
        <v>66</v>
      </c>
      <c r="C57" s="4">
        <v>122</v>
      </c>
      <c r="D57" s="8">
        <v>3.05</v>
      </c>
      <c r="E57" s="4">
        <v>105</v>
      </c>
      <c r="F57" s="8">
        <v>5.37</v>
      </c>
      <c r="G57" s="4">
        <v>17</v>
      </c>
      <c r="H57" s="8">
        <v>0.84</v>
      </c>
      <c r="I57" s="4">
        <v>0</v>
      </c>
    </row>
    <row r="58" spans="1:9" x14ac:dyDescent="0.2">
      <c r="A58" s="2">
        <v>12</v>
      </c>
      <c r="B58" s="1" t="s">
        <v>73</v>
      </c>
      <c r="C58" s="4">
        <v>114</v>
      </c>
      <c r="D58" s="8">
        <v>2.85</v>
      </c>
      <c r="E58" s="4">
        <v>33</v>
      </c>
      <c r="F58" s="8">
        <v>1.69</v>
      </c>
      <c r="G58" s="4">
        <v>81</v>
      </c>
      <c r="H58" s="8">
        <v>4.0199999999999996</v>
      </c>
      <c r="I58" s="4">
        <v>0</v>
      </c>
    </row>
    <row r="59" spans="1:9" x14ac:dyDescent="0.2">
      <c r="A59" s="2">
        <v>13</v>
      </c>
      <c r="B59" s="1" t="s">
        <v>52</v>
      </c>
      <c r="C59" s="4">
        <v>102</v>
      </c>
      <c r="D59" s="8">
        <v>2.5499999999999998</v>
      </c>
      <c r="E59" s="4">
        <v>34</v>
      </c>
      <c r="F59" s="8">
        <v>1.74</v>
      </c>
      <c r="G59" s="4">
        <v>68</v>
      </c>
      <c r="H59" s="8">
        <v>3.37</v>
      </c>
      <c r="I59" s="4">
        <v>0</v>
      </c>
    </row>
    <row r="60" spans="1:9" x14ac:dyDescent="0.2">
      <c r="A60" s="2">
        <v>14</v>
      </c>
      <c r="B60" s="1" t="s">
        <v>55</v>
      </c>
      <c r="C60" s="4">
        <v>101</v>
      </c>
      <c r="D60" s="8">
        <v>2.52</v>
      </c>
      <c r="E60" s="4">
        <v>50</v>
      </c>
      <c r="F60" s="8">
        <v>2.56</v>
      </c>
      <c r="G60" s="4">
        <v>51</v>
      </c>
      <c r="H60" s="8">
        <v>2.5299999999999998</v>
      </c>
      <c r="I60" s="4">
        <v>0</v>
      </c>
    </row>
    <row r="61" spans="1:9" x14ac:dyDescent="0.2">
      <c r="A61" s="2">
        <v>15</v>
      </c>
      <c r="B61" s="1" t="s">
        <v>72</v>
      </c>
      <c r="C61" s="4">
        <v>99</v>
      </c>
      <c r="D61" s="8">
        <v>2.4700000000000002</v>
      </c>
      <c r="E61" s="4">
        <v>32</v>
      </c>
      <c r="F61" s="8">
        <v>1.64</v>
      </c>
      <c r="G61" s="4">
        <v>67</v>
      </c>
      <c r="H61" s="8">
        <v>3.32</v>
      </c>
      <c r="I61" s="4">
        <v>0</v>
      </c>
    </row>
    <row r="62" spans="1:9" x14ac:dyDescent="0.2">
      <c r="A62" s="2">
        <v>16</v>
      </c>
      <c r="B62" s="1" t="s">
        <v>65</v>
      </c>
      <c r="C62" s="4">
        <v>91</v>
      </c>
      <c r="D62" s="8">
        <v>2.27</v>
      </c>
      <c r="E62" s="4">
        <v>45</v>
      </c>
      <c r="F62" s="8">
        <v>2.2999999999999998</v>
      </c>
      <c r="G62" s="4">
        <v>28</v>
      </c>
      <c r="H62" s="8">
        <v>1.39</v>
      </c>
      <c r="I62" s="4">
        <v>2</v>
      </c>
    </row>
    <row r="63" spans="1:9" x14ac:dyDescent="0.2">
      <c r="A63" s="2">
        <v>17</v>
      </c>
      <c r="B63" s="1" t="s">
        <v>61</v>
      </c>
      <c r="C63" s="4">
        <v>79</v>
      </c>
      <c r="D63" s="8">
        <v>1.97</v>
      </c>
      <c r="E63" s="4">
        <v>41</v>
      </c>
      <c r="F63" s="8">
        <v>2.1</v>
      </c>
      <c r="G63" s="4">
        <v>38</v>
      </c>
      <c r="H63" s="8">
        <v>1.88</v>
      </c>
      <c r="I63" s="4">
        <v>0</v>
      </c>
    </row>
    <row r="64" spans="1:9" x14ac:dyDescent="0.2">
      <c r="A64" s="2">
        <v>18</v>
      </c>
      <c r="B64" s="1" t="s">
        <v>62</v>
      </c>
      <c r="C64" s="4">
        <v>71</v>
      </c>
      <c r="D64" s="8">
        <v>1.77</v>
      </c>
      <c r="E64" s="4">
        <v>32</v>
      </c>
      <c r="F64" s="8">
        <v>1.64</v>
      </c>
      <c r="G64" s="4">
        <v>38</v>
      </c>
      <c r="H64" s="8">
        <v>1.88</v>
      </c>
      <c r="I64" s="4">
        <v>0</v>
      </c>
    </row>
    <row r="65" spans="1:9" x14ac:dyDescent="0.2">
      <c r="A65" s="2">
        <v>19</v>
      </c>
      <c r="B65" s="1" t="s">
        <v>53</v>
      </c>
      <c r="C65" s="4">
        <v>50</v>
      </c>
      <c r="D65" s="8">
        <v>1.25</v>
      </c>
      <c r="E65" s="4">
        <v>7</v>
      </c>
      <c r="F65" s="8">
        <v>0.36</v>
      </c>
      <c r="G65" s="4">
        <v>43</v>
      </c>
      <c r="H65" s="8">
        <v>2.13</v>
      </c>
      <c r="I65" s="4">
        <v>0</v>
      </c>
    </row>
    <row r="66" spans="1:9" x14ac:dyDescent="0.2">
      <c r="A66" s="2">
        <v>20</v>
      </c>
      <c r="B66" s="1" t="s">
        <v>68</v>
      </c>
      <c r="C66" s="4">
        <v>49</v>
      </c>
      <c r="D66" s="8">
        <v>1.22</v>
      </c>
      <c r="E66" s="4">
        <v>37</v>
      </c>
      <c r="F66" s="8">
        <v>1.89</v>
      </c>
      <c r="G66" s="4">
        <v>12</v>
      </c>
      <c r="H66" s="8">
        <v>0.59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64</v>
      </c>
      <c r="C69" s="4">
        <v>436</v>
      </c>
      <c r="D69" s="8">
        <v>10.74</v>
      </c>
      <c r="E69" s="4">
        <v>377</v>
      </c>
      <c r="F69" s="8">
        <v>16.989999999999998</v>
      </c>
      <c r="G69" s="4">
        <v>59</v>
      </c>
      <c r="H69" s="8">
        <v>3.28</v>
      </c>
      <c r="I69" s="4">
        <v>0</v>
      </c>
    </row>
    <row r="70" spans="1:9" x14ac:dyDescent="0.2">
      <c r="A70" s="2">
        <v>2</v>
      </c>
      <c r="B70" s="1" t="s">
        <v>63</v>
      </c>
      <c r="C70" s="4">
        <v>346</v>
      </c>
      <c r="D70" s="8">
        <v>8.52</v>
      </c>
      <c r="E70" s="4">
        <v>308</v>
      </c>
      <c r="F70" s="8">
        <v>13.88</v>
      </c>
      <c r="G70" s="4">
        <v>38</v>
      </c>
      <c r="H70" s="8">
        <v>2.11</v>
      </c>
      <c r="I70" s="4">
        <v>0</v>
      </c>
    </row>
    <row r="71" spans="1:9" x14ac:dyDescent="0.2">
      <c r="A71" s="2">
        <v>3</v>
      </c>
      <c r="B71" s="1" t="s">
        <v>49</v>
      </c>
      <c r="C71" s="4">
        <v>318</v>
      </c>
      <c r="D71" s="8">
        <v>7.83</v>
      </c>
      <c r="E71" s="4">
        <v>113</v>
      </c>
      <c r="F71" s="8">
        <v>5.09</v>
      </c>
      <c r="G71" s="4">
        <v>205</v>
      </c>
      <c r="H71" s="8">
        <v>11.4</v>
      </c>
      <c r="I71" s="4">
        <v>0</v>
      </c>
    </row>
    <row r="72" spans="1:9" x14ac:dyDescent="0.2">
      <c r="A72" s="2">
        <v>4</v>
      </c>
      <c r="B72" s="1" t="s">
        <v>58</v>
      </c>
      <c r="C72" s="4">
        <v>292</v>
      </c>
      <c r="D72" s="8">
        <v>7.19</v>
      </c>
      <c r="E72" s="4">
        <v>135</v>
      </c>
      <c r="F72" s="8">
        <v>6.08</v>
      </c>
      <c r="G72" s="4">
        <v>157</v>
      </c>
      <c r="H72" s="8">
        <v>8.73</v>
      </c>
      <c r="I72" s="4">
        <v>0</v>
      </c>
    </row>
    <row r="73" spans="1:9" x14ac:dyDescent="0.2">
      <c r="A73" s="2">
        <v>5</v>
      </c>
      <c r="B73" s="1" t="s">
        <v>50</v>
      </c>
      <c r="C73" s="4">
        <v>269</v>
      </c>
      <c r="D73" s="8">
        <v>6.63</v>
      </c>
      <c r="E73" s="4">
        <v>143</v>
      </c>
      <c r="F73" s="8">
        <v>6.44</v>
      </c>
      <c r="G73" s="4">
        <v>126</v>
      </c>
      <c r="H73" s="8">
        <v>7</v>
      </c>
      <c r="I73" s="4">
        <v>0</v>
      </c>
    </row>
    <row r="74" spans="1:9" x14ac:dyDescent="0.2">
      <c r="A74" s="2">
        <v>6</v>
      </c>
      <c r="B74" s="1" t="s">
        <v>60</v>
      </c>
      <c r="C74" s="4">
        <v>248</v>
      </c>
      <c r="D74" s="8">
        <v>6.11</v>
      </c>
      <c r="E74" s="4">
        <v>160</v>
      </c>
      <c r="F74" s="8">
        <v>7.21</v>
      </c>
      <c r="G74" s="4">
        <v>88</v>
      </c>
      <c r="H74" s="8">
        <v>4.8899999999999997</v>
      </c>
      <c r="I74" s="4">
        <v>0</v>
      </c>
    </row>
    <row r="75" spans="1:9" x14ac:dyDescent="0.2">
      <c r="A75" s="2">
        <v>7</v>
      </c>
      <c r="B75" s="1" t="s">
        <v>56</v>
      </c>
      <c r="C75" s="4">
        <v>187</v>
      </c>
      <c r="D75" s="8">
        <v>4.6100000000000003</v>
      </c>
      <c r="E75" s="4">
        <v>138</v>
      </c>
      <c r="F75" s="8">
        <v>6.22</v>
      </c>
      <c r="G75" s="4">
        <v>49</v>
      </c>
      <c r="H75" s="8">
        <v>2.72</v>
      </c>
      <c r="I75" s="4">
        <v>0</v>
      </c>
    </row>
    <row r="76" spans="1:9" x14ac:dyDescent="0.2">
      <c r="A76" s="2">
        <v>8</v>
      </c>
      <c r="B76" s="1" t="s">
        <v>51</v>
      </c>
      <c r="C76" s="4">
        <v>139</v>
      </c>
      <c r="D76" s="8">
        <v>3.42</v>
      </c>
      <c r="E76" s="4">
        <v>49</v>
      </c>
      <c r="F76" s="8">
        <v>2.21</v>
      </c>
      <c r="G76" s="4">
        <v>89</v>
      </c>
      <c r="H76" s="8">
        <v>4.95</v>
      </c>
      <c r="I76" s="4">
        <v>1</v>
      </c>
    </row>
    <row r="77" spans="1:9" x14ac:dyDescent="0.2">
      <c r="A77" s="2">
        <v>9</v>
      </c>
      <c r="B77" s="1" t="s">
        <v>57</v>
      </c>
      <c r="C77" s="4">
        <v>137</v>
      </c>
      <c r="D77" s="8">
        <v>3.37</v>
      </c>
      <c r="E77" s="4">
        <v>80</v>
      </c>
      <c r="F77" s="8">
        <v>3.61</v>
      </c>
      <c r="G77" s="4">
        <v>57</v>
      </c>
      <c r="H77" s="8">
        <v>3.17</v>
      </c>
      <c r="I77" s="4">
        <v>0</v>
      </c>
    </row>
    <row r="78" spans="1:9" x14ac:dyDescent="0.2">
      <c r="A78" s="2">
        <v>9</v>
      </c>
      <c r="B78" s="1" t="s">
        <v>66</v>
      </c>
      <c r="C78" s="4">
        <v>137</v>
      </c>
      <c r="D78" s="8">
        <v>3.37</v>
      </c>
      <c r="E78" s="4">
        <v>129</v>
      </c>
      <c r="F78" s="8">
        <v>5.81</v>
      </c>
      <c r="G78" s="4">
        <v>8</v>
      </c>
      <c r="H78" s="8">
        <v>0.44</v>
      </c>
      <c r="I78" s="4">
        <v>0</v>
      </c>
    </row>
    <row r="79" spans="1:9" x14ac:dyDescent="0.2">
      <c r="A79" s="2">
        <v>11</v>
      </c>
      <c r="B79" s="1" t="s">
        <v>65</v>
      </c>
      <c r="C79" s="4">
        <v>134</v>
      </c>
      <c r="D79" s="8">
        <v>3.3</v>
      </c>
      <c r="E79" s="4">
        <v>84</v>
      </c>
      <c r="F79" s="8">
        <v>3.79</v>
      </c>
      <c r="G79" s="4">
        <v>37</v>
      </c>
      <c r="H79" s="8">
        <v>2.06</v>
      </c>
      <c r="I79" s="4">
        <v>2</v>
      </c>
    </row>
    <row r="80" spans="1:9" x14ac:dyDescent="0.2">
      <c r="A80" s="2">
        <v>12</v>
      </c>
      <c r="B80" s="1" t="s">
        <v>73</v>
      </c>
      <c r="C80" s="4">
        <v>97</v>
      </c>
      <c r="D80" s="8">
        <v>2.39</v>
      </c>
      <c r="E80" s="4">
        <v>32</v>
      </c>
      <c r="F80" s="8">
        <v>1.44</v>
      </c>
      <c r="G80" s="4">
        <v>65</v>
      </c>
      <c r="H80" s="8">
        <v>3.61</v>
      </c>
      <c r="I80" s="4">
        <v>0</v>
      </c>
    </row>
    <row r="81" spans="1:9" x14ac:dyDescent="0.2">
      <c r="A81" s="2">
        <v>13</v>
      </c>
      <c r="B81" s="1" t="s">
        <v>52</v>
      </c>
      <c r="C81" s="4">
        <v>94</v>
      </c>
      <c r="D81" s="8">
        <v>2.3199999999999998</v>
      </c>
      <c r="E81" s="4">
        <v>35</v>
      </c>
      <c r="F81" s="8">
        <v>1.58</v>
      </c>
      <c r="G81" s="4">
        <v>59</v>
      </c>
      <c r="H81" s="8">
        <v>3.28</v>
      </c>
      <c r="I81" s="4">
        <v>0</v>
      </c>
    </row>
    <row r="82" spans="1:9" x14ac:dyDescent="0.2">
      <c r="A82" s="2">
        <v>14</v>
      </c>
      <c r="B82" s="1" t="s">
        <v>61</v>
      </c>
      <c r="C82" s="4">
        <v>81</v>
      </c>
      <c r="D82" s="8">
        <v>2</v>
      </c>
      <c r="E82" s="4">
        <v>60</v>
      </c>
      <c r="F82" s="8">
        <v>2.7</v>
      </c>
      <c r="G82" s="4">
        <v>21</v>
      </c>
      <c r="H82" s="8">
        <v>1.17</v>
      </c>
      <c r="I82" s="4">
        <v>0</v>
      </c>
    </row>
    <row r="83" spans="1:9" x14ac:dyDescent="0.2">
      <c r="A83" s="2">
        <v>15</v>
      </c>
      <c r="B83" s="1" t="s">
        <v>53</v>
      </c>
      <c r="C83" s="4">
        <v>73</v>
      </c>
      <c r="D83" s="8">
        <v>1.8</v>
      </c>
      <c r="E83" s="4">
        <v>15</v>
      </c>
      <c r="F83" s="8">
        <v>0.68</v>
      </c>
      <c r="G83" s="4">
        <v>58</v>
      </c>
      <c r="H83" s="8">
        <v>3.22</v>
      </c>
      <c r="I83" s="4">
        <v>0</v>
      </c>
    </row>
    <row r="84" spans="1:9" x14ac:dyDescent="0.2">
      <c r="A84" s="2">
        <v>16</v>
      </c>
      <c r="B84" s="1" t="s">
        <v>55</v>
      </c>
      <c r="C84" s="4">
        <v>68</v>
      </c>
      <c r="D84" s="8">
        <v>1.67</v>
      </c>
      <c r="E84" s="4">
        <v>37</v>
      </c>
      <c r="F84" s="8">
        <v>1.67</v>
      </c>
      <c r="G84" s="4">
        <v>31</v>
      </c>
      <c r="H84" s="8">
        <v>1.72</v>
      </c>
      <c r="I84" s="4">
        <v>0</v>
      </c>
    </row>
    <row r="85" spans="1:9" x14ac:dyDescent="0.2">
      <c r="A85" s="2">
        <v>16</v>
      </c>
      <c r="B85" s="1" t="s">
        <v>62</v>
      </c>
      <c r="C85" s="4">
        <v>68</v>
      </c>
      <c r="D85" s="8">
        <v>1.67</v>
      </c>
      <c r="E85" s="4">
        <v>25</v>
      </c>
      <c r="F85" s="8">
        <v>1.1299999999999999</v>
      </c>
      <c r="G85" s="4">
        <v>43</v>
      </c>
      <c r="H85" s="8">
        <v>2.39</v>
      </c>
      <c r="I85" s="4">
        <v>0</v>
      </c>
    </row>
    <row r="86" spans="1:9" x14ac:dyDescent="0.2">
      <c r="A86" s="2">
        <v>18</v>
      </c>
      <c r="B86" s="1" t="s">
        <v>67</v>
      </c>
      <c r="C86" s="4">
        <v>58</v>
      </c>
      <c r="D86" s="8">
        <v>1.43</v>
      </c>
      <c r="E86" s="4">
        <v>0</v>
      </c>
      <c r="F86" s="8">
        <v>0</v>
      </c>
      <c r="G86" s="4">
        <v>38</v>
      </c>
      <c r="H86" s="8">
        <v>2.11</v>
      </c>
      <c r="I86" s="4">
        <v>0</v>
      </c>
    </row>
    <row r="87" spans="1:9" x14ac:dyDescent="0.2">
      <c r="A87" s="2">
        <v>19</v>
      </c>
      <c r="B87" s="1" t="s">
        <v>68</v>
      </c>
      <c r="C87" s="4">
        <v>57</v>
      </c>
      <c r="D87" s="8">
        <v>1.4</v>
      </c>
      <c r="E87" s="4">
        <v>38</v>
      </c>
      <c r="F87" s="8">
        <v>1.71</v>
      </c>
      <c r="G87" s="4">
        <v>19</v>
      </c>
      <c r="H87" s="8">
        <v>1.06</v>
      </c>
      <c r="I87" s="4">
        <v>0</v>
      </c>
    </row>
    <row r="88" spans="1:9" x14ac:dyDescent="0.2">
      <c r="A88" s="2">
        <v>20</v>
      </c>
      <c r="B88" s="1" t="s">
        <v>69</v>
      </c>
      <c r="C88" s="4">
        <v>49</v>
      </c>
      <c r="D88" s="8">
        <v>1.21</v>
      </c>
      <c r="E88" s="4">
        <v>10</v>
      </c>
      <c r="F88" s="8">
        <v>0.45</v>
      </c>
      <c r="G88" s="4">
        <v>39</v>
      </c>
      <c r="H88" s="8">
        <v>2.17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63</v>
      </c>
      <c r="C91" s="4">
        <v>363</v>
      </c>
      <c r="D91" s="8">
        <v>10.06</v>
      </c>
      <c r="E91" s="4">
        <v>318</v>
      </c>
      <c r="F91" s="8">
        <v>16.260000000000002</v>
      </c>
      <c r="G91" s="4">
        <v>45</v>
      </c>
      <c r="H91" s="8">
        <v>2.82</v>
      </c>
      <c r="I91" s="4">
        <v>0</v>
      </c>
    </row>
    <row r="92" spans="1:9" x14ac:dyDescent="0.2">
      <c r="A92" s="2">
        <v>1</v>
      </c>
      <c r="B92" s="1" t="s">
        <v>64</v>
      </c>
      <c r="C92" s="4">
        <v>363</v>
      </c>
      <c r="D92" s="8">
        <v>10.06</v>
      </c>
      <c r="E92" s="4">
        <v>315</v>
      </c>
      <c r="F92" s="8">
        <v>16.100000000000001</v>
      </c>
      <c r="G92" s="4">
        <v>48</v>
      </c>
      <c r="H92" s="8">
        <v>3.01</v>
      </c>
      <c r="I92" s="4">
        <v>0</v>
      </c>
    </row>
    <row r="93" spans="1:9" x14ac:dyDescent="0.2">
      <c r="A93" s="2">
        <v>3</v>
      </c>
      <c r="B93" s="1" t="s">
        <v>58</v>
      </c>
      <c r="C93" s="4">
        <v>262</v>
      </c>
      <c r="D93" s="8">
        <v>7.26</v>
      </c>
      <c r="E93" s="4">
        <v>141</v>
      </c>
      <c r="F93" s="8">
        <v>7.21</v>
      </c>
      <c r="G93" s="4">
        <v>121</v>
      </c>
      <c r="H93" s="8">
        <v>7.59</v>
      </c>
      <c r="I93" s="4">
        <v>0</v>
      </c>
    </row>
    <row r="94" spans="1:9" x14ac:dyDescent="0.2">
      <c r="A94" s="2">
        <v>4</v>
      </c>
      <c r="B94" s="1" t="s">
        <v>60</v>
      </c>
      <c r="C94" s="4">
        <v>224</v>
      </c>
      <c r="D94" s="8">
        <v>6.2</v>
      </c>
      <c r="E94" s="4">
        <v>130</v>
      </c>
      <c r="F94" s="8">
        <v>6.65</v>
      </c>
      <c r="G94" s="4">
        <v>94</v>
      </c>
      <c r="H94" s="8">
        <v>5.89</v>
      </c>
      <c r="I94" s="4">
        <v>0</v>
      </c>
    </row>
    <row r="95" spans="1:9" x14ac:dyDescent="0.2">
      <c r="A95" s="2">
        <v>5</v>
      </c>
      <c r="B95" s="1" t="s">
        <v>49</v>
      </c>
      <c r="C95" s="4">
        <v>213</v>
      </c>
      <c r="D95" s="8">
        <v>5.9</v>
      </c>
      <c r="E95" s="4">
        <v>71</v>
      </c>
      <c r="F95" s="8">
        <v>3.63</v>
      </c>
      <c r="G95" s="4">
        <v>142</v>
      </c>
      <c r="H95" s="8">
        <v>8.9</v>
      </c>
      <c r="I95" s="4">
        <v>0</v>
      </c>
    </row>
    <row r="96" spans="1:9" x14ac:dyDescent="0.2">
      <c r="A96" s="2">
        <v>6</v>
      </c>
      <c r="B96" s="1" t="s">
        <v>56</v>
      </c>
      <c r="C96" s="4">
        <v>187</v>
      </c>
      <c r="D96" s="8">
        <v>5.18</v>
      </c>
      <c r="E96" s="4">
        <v>135</v>
      </c>
      <c r="F96" s="8">
        <v>6.9</v>
      </c>
      <c r="G96" s="4">
        <v>51</v>
      </c>
      <c r="H96" s="8">
        <v>3.2</v>
      </c>
      <c r="I96" s="4">
        <v>1</v>
      </c>
    </row>
    <row r="97" spans="1:9" x14ac:dyDescent="0.2">
      <c r="A97" s="2">
        <v>7</v>
      </c>
      <c r="B97" s="1" t="s">
        <v>50</v>
      </c>
      <c r="C97" s="4">
        <v>166</v>
      </c>
      <c r="D97" s="8">
        <v>4.5999999999999996</v>
      </c>
      <c r="E97" s="4">
        <v>88</v>
      </c>
      <c r="F97" s="8">
        <v>4.5</v>
      </c>
      <c r="G97" s="4">
        <v>78</v>
      </c>
      <c r="H97" s="8">
        <v>4.8899999999999997</v>
      </c>
      <c r="I97" s="4">
        <v>0</v>
      </c>
    </row>
    <row r="98" spans="1:9" x14ac:dyDescent="0.2">
      <c r="A98" s="2">
        <v>8</v>
      </c>
      <c r="B98" s="1" t="s">
        <v>51</v>
      </c>
      <c r="C98" s="4">
        <v>130</v>
      </c>
      <c r="D98" s="8">
        <v>3.6</v>
      </c>
      <c r="E98" s="4">
        <v>35</v>
      </c>
      <c r="F98" s="8">
        <v>1.79</v>
      </c>
      <c r="G98" s="4">
        <v>95</v>
      </c>
      <c r="H98" s="8">
        <v>5.96</v>
      </c>
      <c r="I98" s="4">
        <v>0</v>
      </c>
    </row>
    <row r="99" spans="1:9" x14ac:dyDescent="0.2">
      <c r="A99" s="2">
        <v>8</v>
      </c>
      <c r="B99" s="1" t="s">
        <v>65</v>
      </c>
      <c r="C99" s="4">
        <v>130</v>
      </c>
      <c r="D99" s="8">
        <v>3.6</v>
      </c>
      <c r="E99" s="4">
        <v>82</v>
      </c>
      <c r="F99" s="8">
        <v>4.1900000000000004</v>
      </c>
      <c r="G99" s="4">
        <v>35</v>
      </c>
      <c r="H99" s="8">
        <v>2.19</v>
      </c>
      <c r="I99" s="4">
        <v>0</v>
      </c>
    </row>
    <row r="100" spans="1:9" x14ac:dyDescent="0.2">
      <c r="A100" s="2">
        <v>10</v>
      </c>
      <c r="B100" s="1" t="s">
        <v>57</v>
      </c>
      <c r="C100" s="4">
        <v>113</v>
      </c>
      <c r="D100" s="8">
        <v>3.13</v>
      </c>
      <c r="E100" s="4">
        <v>64</v>
      </c>
      <c r="F100" s="8">
        <v>3.27</v>
      </c>
      <c r="G100" s="4">
        <v>49</v>
      </c>
      <c r="H100" s="8">
        <v>3.07</v>
      </c>
      <c r="I100" s="4">
        <v>0</v>
      </c>
    </row>
    <row r="101" spans="1:9" x14ac:dyDescent="0.2">
      <c r="A101" s="2">
        <v>11</v>
      </c>
      <c r="B101" s="1" t="s">
        <v>71</v>
      </c>
      <c r="C101" s="4">
        <v>102</v>
      </c>
      <c r="D101" s="8">
        <v>2.83</v>
      </c>
      <c r="E101" s="4">
        <v>63</v>
      </c>
      <c r="F101" s="8">
        <v>3.22</v>
      </c>
      <c r="G101" s="4">
        <v>39</v>
      </c>
      <c r="H101" s="8">
        <v>2.4500000000000002</v>
      </c>
      <c r="I101" s="4">
        <v>0</v>
      </c>
    </row>
    <row r="102" spans="1:9" x14ac:dyDescent="0.2">
      <c r="A102" s="2">
        <v>12</v>
      </c>
      <c r="B102" s="1" t="s">
        <v>66</v>
      </c>
      <c r="C102" s="4">
        <v>93</v>
      </c>
      <c r="D102" s="8">
        <v>2.58</v>
      </c>
      <c r="E102" s="4">
        <v>81</v>
      </c>
      <c r="F102" s="8">
        <v>4.1399999999999997</v>
      </c>
      <c r="G102" s="4">
        <v>12</v>
      </c>
      <c r="H102" s="8">
        <v>0.75</v>
      </c>
      <c r="I102" s="4">
        <v>0</v>
      </c>
    </row>
    <row r="103" spans="1:9" x14ac:dyDescent="0.2">
      <c r="A103" s="2">
        <v>13</v>
      </c>
      <c r="B103" s="1" t="s">
        <v>55</v>
      </c>
      <c r="C103" s="4">
        <v>85</v>
      </c>
      <c r="D103" s="8">
        <v>2.35</v>
      </c>
      <c r="E103" s="4">
        <v>32</v>
      </c>
      <c r="F103" s="8">
        <v>1.64</v>
      </c>
      <c r="G103" s="4">
        <v>53</v>
      </c>
      <c r="H103" s="8">
        <v>3.32</v>
      </c>
      <c r="I103" s="4">
        <v>0</v>
      </c>
    </row>
    <row r="104" spans="1:9" x14ac:dyDescent="0.2">
      <c r="A104" s="2">
        <v>14</v>
      </c>
      <c r="B104" s="1" t="s">
        <v>61</v>
      </c>
      <c r="C104" s="4">
        <v>74</v>
      </c>
      <c r="D104" s="8">
        <v>2.0499999999999998</v>
      </c>
      <c r="E104" s="4">
        <v>53</v>
      </c>
      <c r="F104" s="8">
        <v>2.71</v>
      </c>
      <c r="G104" s="4">
        <v>21</v>
      </c>
      <c r="H104" s="8">
        <v>1.32</v>
      </c>
      <c r="I104" s="4">
        <v>0</v>
      </c>
    </row>
    <row r="105" spans="1:9" x14ac:dyDescent="0.2">
      <c r="A105" s="2">
        <v>15</v>
      </c>
      <c r="B105" s="1" t="s">
        <v>53</v>
      </c>
      <c r="C105" s="4">
        <v>68</v>
      </c>
      <c r="D105" s="8">
        <v>1.88</v>
      </c>
      <c r="E105" s="4">
        <v>14</v>
      </c>
      <c r="F105" s="8">
        <v>0.72</v>
      </c>
      <c r="G105" s="4">
        <v>54</v>
      </c>
      <c r="H105" s="8">
        <v>3.39</v>
      </c>
      <c r="I105" s="4">
        <v>0</v>
      </c>
    </row>
    <row r="106" spans="1:9" x14ac:dyDescent="0.2">
      <c r="A106" s="2">
        <v>16</v>
      </c>
      <c r="B106" s="1" t="s">
        <v>62</v>
      </c>
      <c r="C106" s="4">
        <v>66</v>
      </c>
      <c r="D106" s="8">
        <v>1.83</v>
      </c>
      <c r="E106" s="4">
        <v>20</v>
      </c>
      <c r="F106" s="8">
        <v>1.02</v>
      </c>
      <c r="G106" s="4">
        <v>45</v>
      </c>
      <c r="H106" s="8">
        <v>2.82</v>
      </c>
      <c r="I106" s="4">
        <v>0</v>
      </c>
    </row>
    <row r="107" spans="1:9" x14ac:dyDescent="0.2">
      <c r="A107" s="2">
        <v>17</v>
      </c>
      <c r="B107" s="1" t="s">
        <v>52</v>
      </c>
      <c r="C107" s="4">
        <v>64</v>
      </c>
      <c r="D107" s="8">
        <v>1.77</v>
      </c>
      <c r="E107" s="4">
        <v>23</v>
      </c>
      <c r="F107" s="8">
        <v>1.18</v>
      </c>
      <c r="G107" s="4">
        <v>41</v>
      </c>
      <c r="H107" s="8">
        <v>2.57</v>
      </c>
      <c r="I107" s="4">
        <v>0</v>
      </c>
    </row>
    <row r="108" spans="1:9" x14ac:dyDescent="0.2">
      <c r="A108" s="2">
        <v>17</v>
      </c>
      <c r="B108" s="1" t="s">
        <v>67</v>
      </c>
      <c r="C108" s="4">
        <v>64</v>
      </c>
      <c r="D108" s="8">
        <v>1.77</v>
      </c>
      <c r="E108" s="4">
        <v>0</v>
      </c>
      <c r="F108" s="8">
        <v>0</v>
      </c>
      <c r="G108" s="4">
        <v>32</v>
      </c>
      <c r="H108" s="8">
        <v>2.0099999999999998</v>
      </c>
      <c r="I108" s="4">
        <v>0</v>
      </c>
    </row>
    <row r="109" spans="1:9" x14ac:dyDescent="0.2">
      <c r="A109" s="2">
        <v>19</v>
      </c>
      <c r="B109" s="1" t="s">
        <v>72</v>
      </c>
      <c r="C109" s="4">
        <v>54</v>
      </c>
      <c r="D109" s="8">
        <v>1.5</v>
      </c>
      <c r="E109" s="4">
        <v>25</v>
      </c>
      <c r="F109" s="8">
        <v>1.28</v>
      </c>
      <c r="G109" s="4">
        <v>29</v>
      </c>
      <c r="H109" s="8">
        <v>1.82</v>
      </c>
      <c r="I109" s="4">
        <v>0</v>
      </c>
    </row>
    <row r="110" spans="1:9" x14ac:dyDescent="0.2">
      <c r="A110" s="2">
        <v>20</v>
      </c>
      <c r="B110" s="1" t="s">
        <v>54</v>
      </c>
      <c r="C110" s="4">
        <v>49</v>
      </c>
      <c r="D110" s="8">
        <v>1.36</v>
      </c>
      <c r="E110" s="4">
        <v>5</v>
      </c>
      <c r="F110" s="8">
        <v>0.26</v>
      </c>
      <c r="G110" s="4">
        <v>44</v>
      </c>
      <c r="H110" s="8">
        <v>2.76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64</v>
      </c>
      <c r="C113" s="4">
        <v>251</v>
      </c>
      <c r="D113" s="8">
        <v>9.61</v>
      </c>
      <c r="E113" s="4">
        <v>215</v>
      </c>
      <c r="F113" s="8">
        <v>16.600000000000001</v>
      </c>
      <c r="G113" s="4">
        <v>36</v>
      </c>
      <c r="H113" s="8">
        <v>2.76</v>
      </c>
      <c r="I113" s="4">
        <v>0</v>
      </c>
    </row>
    <row r="114" spans="1:9" x14ac:dyDescent="0.2">
      <c r="A114" s="2">
        <v>2</v>
      </c>
      <c r="B114" s="1" t="s">
        <v>63</v>
      </c>
      <c r="C114" s="4">
        <v>206</v>
      </c>
      <c r="D114" s="8">
        <v>7.88</v>
      </c>
      <c r="E114" s="4">
        <v>181</v>
      </c>
      <c r="F114" s="8">
        <v>13.98</v>
      </c>
      <c r="G114" s="4">
        <v>25</v>
      </c>
      <c r="H114" s="8">
        <v>1.91</v>
      </c>
      <c r="I114" s="4">
        <v>0</v>
      </c>
    </row>
    <row r="115" spans="1:9" x14ac:dyDescent="0.2">
      <c r="A115" s="2">
        <v>3</v>
      </c>
      <c r="B115" s="1" t="s">
        <v>49</v>
      </c>
      <c r="C115" s="4">
        <v>199</v>
      </c>
      <c r="D115" s="8">
        <v>7.62</v>
      </c>
      <c r="E115" s="4">
        <v>68</v>
      </c>
      <c r="F115" s="8">
        <v>5.25</v>
      </c>
      <c r="G115" s="4">
        <v>131</v>
      </c>
      <c r="H115" s="8">
        <v>10.029999999999999</v>
      </c>
      <c r="I115" s="4">
        <v>0</v>
      </c>
    </row>
    <row r="116" spans="1:9" x14ac:dyDescent="0.2">
      <c r="A116" s="2">
        <v>4</v>
      </c>
      <c r="B116" s="1" t="s">
        <v>50</v>
      </c>
      <c r="C116" s="4">
        <v>180</v>
      </c>
      <c r="D116" s="8">
        <v>6.89</v>
      </c>
      <c r="E116" s="4">
        <v>102</v>
      </c>
      <c r="F116" s="8">
        <v>7.88</v>
      </c>
      <c r="G116" s="4">
        <v>78</v>
      </c>
      <c r="H116" s="8">
        <v>5.97</v>
      </c>
      <c r="I116" s="4">
        <v>0</v>
      </c>
    </row>
    <row r="117" spans="1:9" x14ac:dyDescent="0.2">
      <c r="A117" s="2">
        <v>5</v>
      </c>
      <c r="B117" s="1" t="s">
        <v>58</v>
      </c>
      <c r="C117" s="4">
        <v>178</v>
      </c>
      <c r="D117" s="8">
        <v>6.81</v>
      </c>
      <c r="E117" s="4">
        <v>85</v>
      </c>
      <c r="F117" s="8">
        <v>6.56</v>
      </c>
      <c r="G117" s="4">
        <v>93</v>
      </c>
      <c r="H117" s="8">
        <v>7.12</v>
      </c>
      <c r="I117" s="4">
        <v>0</v>
      </c>
    </row>
    <row r="118" spans="1:9" x14ac:dyDescent="0.2">
      <c r="A118" s="2">
        <v>6</v>
      </c>
      <c r="B118" s="1" t="s">
        <v>60</v>
      </c>
      <c r="C118" s="4">
        <v>136</v>
      </c>
      <c r="D118" s="8">
        <v>5.2</v>
      </c>
      <c r="E118" s="4">
        <v>53</v>
      </c>
      <c r="F118" s="8">
        <v>4.09</v>
      </c>
      <c r="G118" s="4">
        <v>82</v>
      </c>
      <c r="H118" s="8">
        <v>6.28</v>
      </c>
      <c r="I118" s="4">
        <v>0</v>
      </c>
    </row>
    <row r="119" spans="1:9" x14ac:dyDescent="0.2">
      <c r="A119" s="2">
        <v>7</v>
      </c>
      <c r="B119" s="1" t="s">
        <v>56</v>
      </c>
      <c r="C119" s="4">
        <v>126</v>
      </c>
      <c r="D119" s="8">
        <v>4.82</v>
      </c>
      <c r="E119" s="4">
        <v>81</v>
      </c>
      <c r="F119" s="8">
        <v>6.25</v>
      </c>
      <c r="G119" s="4">
        <v>45</v>
      </c>
      <c r="H119" s="8">
        <v>3.45</v>
      </c>
      <c r="I119" s="4">
        <v>0</v>
      </c>
    </row>
    <row r="120" spans="1:9" x14ac:dyDescent="0.2">
      <c r="A120" s="2">
        <v>8</v>
      </c>
      <c r="B120" s="1" t="s">
        <v>74</v>
      </c>
      <c r="C120" s="4">
        <v>98</v>
      </c>
      <c r="D120" s="8">
        <v>3.75</v>
      </c>
      <c r="E120" s="4">
        <v>34</v>
      </c>
      <c r="F120" s="8">
        <v>2.63</v>
      </c>
      <c r="G120" s="4">
        <v>64</v>
      </c>
      <c r="H120" s="8">
        <v>4.9000000000000004</v>
      </c>
      <c r="I120" s="4">
        <v>0</v>
      </c>
    </row>
    <row r="121" spans="1:9" x14ac:dyDescent="0.2">
      <c r="A121" s="2">
        <v>9</v>
      </c>
      <c r="B121" s="1" t="s">
        <v>51</v>
      </c>
      <c r="C121" s="4">
        <v>88</v>
      </c>
      <c r="D121" s="8">
        <v>3.37</v>
      </c>
      <c r="E121" s="4">
        <v>30</v>
      </c>
      <c r="F121" s="8">
        <v>2.3199999999999998</v>
      </c>
      <c r="G121" s="4">
        <v>58</v>
      </c>
      <c r="H121" s="8">
        <v>4.4400000000000004</v>
      </c>
      <c r="I121" s="4">
        <v>0</v>
      </c>
    </row>
    <row r="122" spans="1:9" x14ac:dyDescent="0.2">
      <c r="A122" s="2">
        <v>10</v>
      </c>
      <c r="B122" s="1" t="s">
        <v>66</v>
      </c>
      <c r="C122" s="4">
        <v>85</v>
      </c>
      <c r="D122" s="8">
        <v>3.25</v>
      </c>
      <c r="E122" s="4">
        <v>75</v>
      </c>
      <c r="F122" s="8">
        <v>5.79</v>
      </c>
      <c r="G122" s="4">
        <v>10</v>
      </c>
      <c r="H122" s="8">
        <v>0.77</v>
      </c>
      <c r="I122" s="4">
        <v>0</v>
      </c>
    </row>
    <row r="123" spans="1:9" x14ac:dyDescent="0.2">
      <c r="A123" s="2">
        <v>11</v>
      </c>
      <c r="B123" s="1" t="s">
        <v>57</v>
      </c>
      <c r="C123" s="4">
        <v>74</v>
      </c>
      <c r="D123" s="8">
        <v>2.83</v>
      </c>
      <c r="E123" s="4">
        <v>32</v>
      </c>
      <c r="F123" s="8">
        <v>2.4700000000000002</v>
      </c>
      <c r="G123" s="4">
        <v>42</v>
      </c>
      <c r="H123" s="8">
        <v>3.22</v>
      </c>
      <c r="I123" s="4">
        <v>0</v>
      </c>
    </row>
    <row r="124" spans="1:9" x14ac:dyDescent="0.2">
      <c r="A124" s="2">
        <v>12</v>
      </c>
      <c r="B124" s="1" t="s">
        <v>65</v>
      </c>
      <c r="C124" s="4">
        <v>71</v>
      </c>
      <c r="D124" s="8">
        <v>2.72</v>
      </c>
      <c r="E124" s="4">
        <v>54</v>
      </c>
      <c r="F124" s="8">
        <v>4.17</v>
      </c>
      <c r="G124" s="4">
        <v>15</v>
      </c>
      <c r="H124" s="8">
        <v>1.1499999999999999</v>
      </c>
      <c r="I124" s="4">
        <v>0</v>
      </c>
    </row>
    <row r="125" spans="1:9" x14ac:dyDescent="0.2">
      <c r="A125" s="2">
        <v>13</v>
      </c>
      <c r="B125" s="1" t="s">
        <v>62</v>
      </c>
      <c r="C125" s="4">
        <v>62</v>
      </c>
      <c r="D125" s="8">
        <v>2.37</v>
      </c>
      <c r="E125" s="4">
        <v>23</v>
      </c>
      <c r="F125" s="8">
        <v>1.78</v>
      </c>
      <c r="G125" s="4">
        <v>39</v>
      </c>
      <c r="H125" s="8">
        <v>2.99</v>
      </c>
      <c r="I125" s="4">
        <v>0</v>
      </c>
    </row>
    <row r="126" spans="1:9" x14ac:dyDescent="0.2">
      <c r="A126" s="2">
        <v>14</v>
      </c>
      <c r="B126" s="1" t="s">
        <v>73</v>
      </c>
      <c r="C126" s="4">
        <v>58</v>
      </c>
      <c r="D126" s="8">
        <v>2.2200000000000002</v>
      </c>
      <c r="E126" s="4">
        <v>12</v>
      </c>
      <c r="F126" s="8">
        <v>0.93</v>
      </c>
      <c r="G126" s="4">
        <v>46</v>
      </c>
      <c r="H126" s="8">
        <v>3.52</v>
      </c>
      <c r="I126" s="4">
        <v>0</v>
      </c>
    </row>
    <row r="127" spans="1:9" x14ac:dyDescent="0.2">
      <c r="A127" s="2">
        <v>15</v>
      </c>
      <c r="B127" s="1" t="s">
        <v>52</v>
      </c>
      <c r="C127" s="4">
        <v>57</v>
      </c>
      <c r="D127" s="8">
        <v>2.1800000000000002</v>
      </c>
      <c r="E127" s="4">
        <v>13</v>
      </c>
      <c r="F127" s="8">
        <v>1</v>
      </c>
      <c r="G127" s="4">
        <v>44</v>
      </c>
      <c r="H127" s="8">
        <v>3.37</v>
      </c>
      <c r="I127" s="4">
        <v>0</v>
      </c>
    </row>
    <row r="128" spans="1:9" x14ac:dyDescent="0.2">
      <c r="A128" s="2">
        <v>16</v>
      </c>
      <c r="B128" s="1" t="s">
        <v>69</v>
      </c>
      <c r="C128" s="4">
        <v>49</v>
      </c>
      <c r="D128" s="8">
        <v>1.88</v>
      </c>
      <c r="E128" s="4">
        <v>6</v>
      </c>
      <c r="F128" s="8">
        <v>0.46</v>
      </c>
      <c r="G128" s="4">
        <v>43</v>
      </c>
      <c r="H128" s="8">
        <v>3.29</v>
      </c>
      <c r="I128" s="4">
        <v>0</v>
      </c>
    </row>
    <row r="129" spans="1:9" x14ac:dyDescent="0.2">
      <c r="A129" s="2">
        <v>17</v>
      </c>
      <c r="B129" s="1" t="s">
        <v>68</v>
      </c>
      <c r="C129" s="4">
        <v>47</v>
      </c>
      <c r="D129" s="8">
        <v>1.8</v>
      </c>
      <c r="E129" s="4">
        <v>31</v>
      </c>
      <c r="F129" s="8">
        <v>2.39</v>
      </c>
      <c r="G129" s="4">
        <v>16</v>
      </c>
      <c r="H129" s="8">
        <v>1.23</v>
      </c>
      <c r="I129" s="4">
        <v>0</v>
      </c>
    </row>
    <row r="130" spans="1:9" x14ac:dyDescent="0.2">
      <c r="A130" s="2">
        <v>18</v>
      </c>
      <c r="B130" s="1" t="s">
        <v>61</v>
      </c>
      <c r="C130" s="4">
        <v>46</v>
      </c>
      <c r="D130" s="8">
        <v>1.76</v>
      </c>
      <c r="E130" s="4">
        <v>34</v>
      </c>
      <c r="F130" s="8">
        <v>2.63</v>
      </c>
      <c r="G130" s="4">
        <v>12</v>
      </c>
      <c r="H130" s="8">
        <v>0.92</v>
      </c>
      <c r="I130" s="4">
        <v>0</v>
      </c>
    </row>
    <row r="131" spans="1:9" x14ac:dyDescent="0.2">
      <c r="A131" s="2">
        <v>19</v>
      </c>
      <c r="B131" s="1" t="s">
        <v>53</v>
      </c>
      <c r="C131" s="4">
        <v>44</v>
      </c>
      <c r="D131" s="8">
        <v>1.68</v>
      </c>
      <c r="E131" s="4">
        <v>8</v>
      </c>
      <c r="F131" s="8">
        <v>0.62</v>
      </c>
      <c r="G131" s="4">
        <v>36</v>
      </c>
      <c r="H131" s="8">
        <v>2.76</v>
      </c>
      <c r="I131" s="4">
        <v>0</v>
      </c>
    </row>
    <row r="132" spans="1:9" x14ac:dyDescent="0.2">
      <c r="A132" s="2">
        <v>20</v>
      </c>
      <c r="B132" s="1" t="s">
        <v>55</v>
      </c>
      <c r="C132" s="4">
        <v>40</v>
      </c>
      <c r="D132" s="8">
        <v>1.53</v>
      </c>
      <c r="E132" s="4">
        <v>22</v>
      </c>
      <c r="F132" s="8">
        <v>1.7</v>
      </c>
      <c r="G132" s="4">
        <v>18</v>
      </c>
      <c r="H132" s="8">
        <v>1.38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63</v>
      </c>
      <c r="C135" s="4">
        <v>359</v>
      </c>
      <c r="D135" s="8">
        <v>14.91</v>
      </c>
      <c r="E135" s="4">
        <v>276</v>
      </c>
      <c r="F135" s="8">
        <v>21.77</v>
      </c>
      <c r="G135" s="4">
        <v>83</v>
      </c>
      <c r="H135" s="8">
        <v>7.49</v>
      </c>
      <c r="I135" s="4">
        <v>0</v>
      </c>
    </row>
    <row r="136" spans="1:9" x14ac:dyDescent="0.2">
      <c r="A136" s="2">
        <v>2</v>
      </c>
      <c r="B136" s="1" t="s">
        <v>64</v>
      </c>
      <c r="C136" s="4">
        <v>246</v>
      </c>
      <c r="D136" s="8">
        <v>10.220000000000001</v>
      </c>
      <c r="E136" s="4">
        <v>220</v>
      </c>
      <c r="F136" s="8">
        <v>17.350000000000001</v>
      </c>
      <c r="G136" s="4">
        <v>25</v>
      </c>
      <c r="H136" s="8">
        <v>2.2599999999999998</v>
      </c>
      <c r="I136" s="4">
        <v>1</v>
      </c>
    </row>
    <row r="137" spans="1:9" x14ac:dyDescent="0.2">
      <c r="A137" s="2">
        <v>3</v>
      </c>
      <c r="B137" s="1" t="s">
        <v>58</v>
      </c>
      <c r="C137" s="4">
        <v>204</v>
      </c>
      <c r="D137" s="8">
        <v>8.48</v>
      </c>
      <c r="E137" s="4">
        <v>99</v>
      </c>
      <c r="F137" s="8">
        <v>7.81</v>
      </c>
      <c r="G137" s="4">
        <v>105</v>
      </c>
      <c r="H137" s="8">
        <v>9.48</v>
      </c>
      <c r="I137" s="4">
        <v>0</v>
      </c>
    </row>
    <row r="138" spans="1:9" x14ac:dyDescent="0.2">
      <c r="A138" s="2">
        <v>4</v>
      </c>
      <c r="B138" s="1" t="s">
        <v>56</v>
      </c>
      <c r="C138" s="4">
        <v>171</v>
      </c>
      <c r="D138" s="8">
        <v>7.1</v>
      </c>
      <c r="E138" s="4">
        <v>78</v>
      </c>
      <c r="F138" s="8">
        <v>6.15</v>
      </c>
      <c r="G138" s="4">
        <v>91</v>
      </c>
      <c r="H138" s="8">
        <v>8.2100000000000009</v>
      </c>
      <c r="I138" s="4">
        <v>2</v>
      </c>
    </row>
    <row r="139" spans="1:9" x14ac:dyDescent="0.2">
      <c r="A139" s="2">
        <v>5</v>
      </c>
      <c r="B139" s="1" t="s">
        <v>49</v>
      </c>
      <c r="C139" s="4">
        <v>155</v>
      </c>
      <c r="D139" s="8">
        <v>6.44</v>
      </c>
      <c r="E139" s="4">
        <v>46</v>
      </c>
      <c r="F139" s="8">
        <v>3.63</v>
      </c>
      <c r="G139" s="4">
        <v>109</v>
      </c>
      <c r="H139" s="8">
        <v>9.84</v>
      </c>
      <c r="I139" s="4">
        <v>0</v>
      </c>
    </row>
    <row r="140" spans="1:9" x14ac:dyDescent="0.2">
      <c r="A140" s="2">
        <v>6</v>
      </c>
      <c r="B140" s="1" t="s">
        <v>77</v>
      </c>
      <c r="C140" s="4">
        <v>121</v>
      </c>
      <c r="D140" s="8">
        <v>5.03</v>
      </c>
      <c r="E140" s="4">
        <v>59</v>
      </c>
      <c r="F140" s="8">
        <v>4.6500000000000004</v>
      </c>
      <c r="G140" s="4">
        <v>61</v>
      </c>
      <c r="H140" s="8">
        <v>5.51</v>
      </c>
      <c r="I140" s="4">
        <v>1</v>
      </c>
    </row>
    <row r="141" spans="1:9" x14ac:dyDescent="0.2">
      <c r="A141" s="2">
        <v>7</v>
      </c>
      <c r="B141" s="1" t="s">
        <v>50</v>
      </c>
      <c r="C141" s="4">
        <v>109</v>
      </c>
      <c r="D141" s="8">
        <v>4.53</v>
      </c>
      <c r="E141" s="4">
        <v>58</v>
      </c>
      <c r="F141" s="8">
        <v>4.57</v>
      </c>
      <c r="G141" s="4">
        <v>51</v>
      </c>
      <c r="H141" s="8">
        <v>4.5999999999999996</v>
      </c>
      <c r="I141" s="4">
        <v>0</v>
      </c>
    </row>
    <row r="142" spans="1:9" x14ac:dyDescent="0.2">
      <c r="A142" s="2">
        <v>7</v>
      </c>
      <c r="B142" s="1" t="s">
        <v>60</v>
      </c>
      <c r="C142" s="4">
        <v>109</v>
      </c>
      <c r="D142" s="8">
        <v>4.53</v>
      </c>
      <c r="E142" s="4">
        <v>65</v>
      </c>
      <c r="F142" s="8">
        <v>5.13</v>
      </c>
      <c r="G142" s="4">
        <v>44</v>
      </c>
      <c r="H142" s="8">
        <v>3.97</v>
      </c>
      <c r="I142" s="4">
        <v>0</v>
      </c>
    </row>
    <row r="143" spans="1:9" x14ac:dyDescent="0.2">
      <c r="A143" s="2">
        <v>9</v>
      </c>
      <c r="B143" s="1" t="s">
        <v>51</v>
      </c>
      <c r="C143" s="4">
        <v>65</v>
      </c>
      <c r="D143" s="8">
        <v>2.7</v>
      </c>
      <c r="E143" s="4">
        <v>26</v>
      </c>
      <c r="F143" s="8">
        <v>2.0499999999999998</v>
      </c>
      <c r="G143" s="4">
        <v>39</v>
      </c>
      <c r="H143" s="8">
        <v>3.52</v>
      </c>
      <c r="I143" s="4">
        <v>0</v>
      </c>
    </row>
    <row r="144" spans="1:9" x14ac:dyDescent="0.2">
      <c r="A144" s="2">
        <v>10</v>
      </c>
      <c r="B144" s="1" t="s">
        <v>65</v>
      </c>
      <c r="C144" s="4">
        <v>64</v>
      </c>
      <c r="D144" s="8">
        <v>2.66</v>
      </c>
      <c r="E144" s="4">
        <v>35</v>
      </c>
      <c r="F144" s="8">
        <v>2.76</v>
      </c>
      <c r="G144" s="4">
        <v>17</v>
      </c>
      <c r="H144" s="8">
        <v>1.53</v>
      </c>
      <c r="I144" s="4">
        <v>0</v>
      </c>
    </row>
    <row r="145" spans="1:9" x14ac:dyDescent="0.2">
      <c r="A145" s="2">
        <v>11</v>
      </c>
      <c r="B145" s="1" t="s">
        <v>57</v>
      </c>
      <c r="C145" s="4">
        <v>63</v>
      </c>
      <c r="D145" s="8">
        <v>2.62</v>
      </c>
      <c r="E145" s="4">
        <v>32</v>
      </c>
      <c r="F145" s="8">
        <v>2.52</v>
      </c>
      <c r="G145" s="4">
        <v>31</v>
      </c>
      <c r="H145" s="8">
        <v>2.8</v>
      </c>
      <c r="I145" s="4">
        <v>0</v>
      </c>
    </row>
    <row r="146" spans="1:9" x14ac:dyDescent="0.2">
      <c r="A146" s="2">
        <v>12</v>
      </c>
      <c r="B146" s="1" t="s">
        <v>62</v>
      </c>
      <c r="C146" s="4">
        <v>56</v>
      </c>
      <c r="D146" s="8">
        <v>2.33</v>
      </c>
      <c r="E146" s="4">
        <v>18</v>
      </c>
      <c r="F146" s="8">
        <v>1.42</v>
      </c>
      <c r="G146" s="4">
        <v>35</v>
      </c>
      <c r="H146" s="8">
        <v>3.16</v>
      </c>
      <c r="I146" s="4">
        <v>0</v>
      </c>
    </row>
    <row r="147" spans="1:9" x14ac:dyDescent="0.2">
      <c r="A147" s="2">
        <v>12</v>
      </c>
      <c r="B147" s="1" t="s">
        <v>66</v>
      </c>
      <c r="C147" s="4">
        <v>56</v>
      </c>
      <c r="D147" s="8">
        <v>2.33</v>
      </c>
      <c r="E147" s="4">
        <v>51</v>
      </c>
      <c r="F147" s="8">
        <v>4.0199999999999996</v>
      </c>
      <c r="G147" s="4">
        <v>5</v>
      </c>
      <c r="H147" s="8">
        <v>0.45</v>
      </c>
      <c r="I147" s="4">
        <v>0</v>
      </c>
    </row>
    <row r="148" spans="1:9" x14ac:dyDescent="0.2">
      <c r="A148" s="2">
        <v>14</v>
      </c>
      <c r="B148" s="1" t="s">
        <v>55</v>
      </c>
      <c r="C148" s="4">
        <v>55</v>
      </c>
      <c r="D148" s="8">
        <v>2.29</v>
      </c>
      <c r="E148" s="4">
        <v>28</v>
      </c>
      <c r="F148" s="8">
        <v>2.21</v>
      </c>
      <c r="G148" s="4">
        <v>27</v>
      </c>
      <c r="H148" s="8">
        <v>2.44</v>
      </c>
      <c r="I148" s="4">
        <v>0</v>
      </c>
    </row>
    <row r="149" spans="1:9" x14ac:dyDescent="0.2">
      <c r="A149" s="2">
        <v>15</v>
      </c>
      <c r="B149" s="1" t="s">
        <v>68</v>
      </c>
      <c r="C149" s="4">
        <v>48</v>
      </c>
      <c r="D149" s="8">
        <v>1.99</v>
      </c>
      <c r="E149" s="4">
        <v>35</v>
      </c>
      <c r="F149" s="8">
        <v>2.76</v>
      </c>
      <c r="G149" s="4">
        <v>13</v>
      </c>
      <c r="H149" s="8">
        <v>1.17</v>
      </c>
      <c r="I149" s="4">
        <v>0</v>
      </c>
    </row>
    <row r="150" spans="1:9" x14ac:dyDescent="0.2">
      <c r="A150" s="2">
        <v>16</v>
      </c>
      <c r="B150" s="1" t="s">
        <v>75</v>
      </c>
      <c r="C150" s="4">
        <v>37</v>
      </c>
      <c r="D150" s="8">
        <v>1.54</v>
      </c>
      <c r="E150" s="4">
        <v>14</v>
      </c>
      <c r="F150" s="8">
        <v>1.1000000000000001</v>
      </c>
      <c r="G150" s="4">
        <v>23</v>
      </c>
      <c r="H150" s="8">
        <v>2.08</v>
      </c>
      <c r="I150" s="4">
        <v>0</v>
      </c>
    </row>
    <row r="151" spans="1:9" x14ac:dyDescent="0.2">
      <c r="A151" s="2">
        <v>17</v>
      </c>
      <c r="B151" s="1" t="s">
        <v>76</v>
      </c>
      <c r="C151" s="4">
        <v>35</v>
      </c>
      <c r="D151" s="8">
        <v>1.45</v>
      </c>
      <c r="E151" s="4">
        <v>7</v>
      </c>
      <c r="F151" s="8">
        <v>0.55000000000000004</v>
      </c>
      <c r="G151" s="4">
        <v>28</v>
      </c>
      <c r="H151" s="8">
        <v>2.5299999999999998</v>
      </c>
      <c r="I151" s="4">
        <v>0</v>
      </c>
    </row>
    <row r="152" spans="1:9" x14ac:dyDescent="0.2">
      <c r="A152" s="2">
        <v>18</v>
      </c>
      <c r="B152" s="1" t="s">
        <v>67</v>
      </c>
      <c r="C152" s="4">
        <v>32</v>
      </c>
      <c r="D152" s="8">
        <v>1.33</v>
      </c>
      <c r="E152" s="4">
        <v>1</v>
      </c>
      <c r="F152" s="8">
        <v>0.08</v>
      </c>
      <c r="G152" s="4">
        <v>27</v>
      </c>
      <c r="H152" s="8">
        <v>2.44</v>
      </c>
      <c r="I152" s="4">
        <v>0</v>
      </c>
    </row>
    <row r="153" spans="1:9" x14ac:dyDescent="0.2">
      <c r="A153" s="2">
        <v>19</v>
      </c>
      <c r="B153" s="1" t="s">
        <v>52</v>
      </c>
      <c r="C153" s="4">
        <v>30</v>
      </c>
      <c r="D153" s="8">
        <v>1.25</v>
      </c>
      <c r="E153" s="4">
        <v>7</v>
      </c>
      <c r="F153" s="8">
        <v>0.55000000000000004</v>
      </c>
      <c r="G153" s="4">
        <v>23</v>
      </c>
      <c r="H153" s="8">
        <v>2.08</v>
      </c>
      <c r="I153" s="4">
        <v>0</v>
      </c>
    </row>
    <row r="154" spans="1:9" x14ac:dyDescent="0.2">
      <c r="A154" s="2">
        <v>20</v>
      </c>
      <c r="B154" s="1" t="s">
        <v>61</v>
      </c>
      <c r="C154" s="4">
        <v>25</v>
      </c>
      <c r="D154" s="8">
        <v>1.04</v>
      </c>
      <c r="E154" s="4">
        <v>21</v>
      </c>
      <c r="F154" s="8">
        <v>1.66</v>
      </c>
      <c r="G154" s="4">
        <v>4</v>
      </c>
      <c r="H154" s="8">
        <v>0.36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60</v>
      </c>
      <c r="C157" s="4">
        <v>432</v>
      </c>
      <c r="D157" s="8">
        <v>11.81</v>
      </c>
      <c r="E157" s="4">
        <v>245</v>
      </c>
      <c r="F157" s="8">
        <v>13.97</v>
      </c>
      <c r="G157" s="4">
        <v>185</v>
      </c>
      <c r="H157" s="8">
        <v>9.8000000000000007</v>
      </c>
      <c r="I157" s="4">
        <v>1</v>
      </c>
    </row>
    <row r="158" spans="1:9" x14ac:dyDescent="0.2">
      <c r="A158" s="2">
        <v>2</v>
      </c>
      <c r="B158" s="1" t="s">
        <v>64</v>
      </c>
      <c r="C158" s="4">
        <v>401</v>
      </c>
      <c r="D158" s="8">
        <v>10.96</v>
      </c>
      <c r="E158" s="4">
        <v>327</v>
      </c>
      <c r="F158" s="8">
        <v>18.64</v>
      </c>
      <c r="G158" s="4">
        <v>74</v>
      </c>
      <c r="H158" s="8">
        <v>3.92</v>
      </c>
      <c r="I158" s="4">
        <v>0</v>
      </c>
    </row>
    <row r="159" spans="1:9" x14ac:dyDescent="0.2">
      <c r="A159" s="2">
        <v>3</v>
      </c>
      <c r="B159" s="1" t="s">
        <v>63</v>
      </c>
      <c r="C159" s="4">
        <v>327</v>
      </c>
      <c r="D159" s="8">
        <v>8.94</v>
      </c>
      <c r="E159" s="4">
        <v>266</v>
      </c>
      <c r="F159" s="8">
        <v>15.17</v>
      </c>
      <c r="G159" s="4">
        <v>61</v>
      </c>
      <c r="H159" s="8">
        <v>3.23</v>
      </c>
      <c r="I159" s="4">
        <v>0</v>
      </c>
    </row>
    <row r="160" spans="1:9" x14ac:dyDescent="0.2">
      <c r="A160" s="2">
        <v>4</v>
      </c>
      <c r="B160" s="1" t="s">
        <v>49</v>
      </c>
      <c r="C160" s="4">
        <v>229</v>
      </c>
      <c r="D160" s="8">
        <v>6.26</v>
      </c>
      <c r="E160" s="4">
        <v>48</v>
      </c>
      <c r="F160" s="8">
        <v>2.74</v>
      </c>
      <c r="G160" s="4">
        <v>181</v>
      </c>
      <c r="H160" s="8">
        <v>9.59</v>
      </c>
      <c r="I160" s="4">
        <v>0</v>
      </c>
    </row>
    <row r="161" spans="1:9" x14ac:dyDescent="0.2">
      <c r="A161" s="2">
        <v>5</v>
      </c>
      <c r="B161" s="1" t="s">
        <v>58</v>
      </c>
      <c r="C161" s="4">
        <v>185</v>
      </c>
      <c r="D161" s="8">
        <v>5.0599999999999996</v>
      </c>
      <c r="E161" s="4">
        <v>83</v>
      </c>
      <c r="F161" s="8">
        <v>4.7300000000000004</v>
      </c>
      <c r="G161" s="4">
        <v>102</v>
      </c>
      <c r="H161" s="8">
        <v>5.41</v>
      </c>
      <c r="I161" s="4">
        <v>0</v>
      </c>
    </row>
    <row r="162" spans="1:9" x14ac:dyDescent="0.2">
      <c r="A162" s="2">
        <v>6</v>
      </c>
      <c r="B162" s="1" t="s">
        <v>50</v>
      </c>
      <c r="C162" s="4">
        <v>154</v>
      </c>
      <c r="D162" s="8">
        <v>4.21</v>
      </c>
      <c r="E162" s="4">
        <v>49</v>
      </c>
      <c r="F162" s="8">
        <v>2.79</v>
      </c>
      <c r="G162" s="4">
        <v>105</v>
      </c>
      <c r="H162" s="8">
        <v>5.56</v>
      </c>
      <c r="I162" s="4">
        <v>0</v>
      </c>
    </row>
    <row r="163" spans="1:9" x14ac:dyDescent="0.2">
      <c r="A163" s="2">
        <v>7</v>
      </c>
      <c r="B163" s="1" t="s">
        <v>56</v>
      </c>
      <c r="C163" s="4">
        <v>139</v>
      </c>
      <c r="D163" s="8">
        <v>3.8</v>
      </c>
      <c r="E163" s="4">
        <v>92</v>
      </c>
      <c r="F163" s="8">
        <v>5.25</v>
      </c>
      <c r="G163" s="4">
        <v>46</v>
      </c>
      <c r="H163" s="8">
        <v>2.44</v>
      </c>
      <c r="I163" s="4">
        <v>1</v>
      </c>
    </row>
    <row r="164" spans="1:9" x14ac:dyDescent="0.2">
      <c r="A164" s="2">
        <v>8</v>
      </c>
      <c r="B164" s="1" t="s">
        <v>65</v>
      </c>
      <c r="C164" s="4">
        <v>138</v>
      </c>
      <c r="D164" s="8">
        <v>3.77</v>
      </c>
      <c r="E164" s="4">
        <v>80</v>
      </c>
      <c r="F164" s="8">
        <v>4.5599999999999996</v>
      </c>
      <c r="G164" s="4">
        <v>50</v>
      </c>
      <c r="H164" s="8">
        <v>2.65</v>
      </c>
      <c r="I164" s="4">
        <v>1</v>
      </c>
    </row>
    <row r="165" spans="1:9" x14ac:dyDescent="0.2">
      <c r="A165" s="2">
        <v>9</v>
      </c>
      <c r="B165" s="1" t="s">
        <v>51</v>
      </c>
      <c r="C165" s="4">
        <v>136</v>
      </c>
      <c r="D165" s="8">
        <v>3.72</v>
      </c>
      <c r="E165" s="4">
        <v>24</v>
      </c>
      <c r="F165" s="8">
        <v>1.37</v>
      </c>
      <c r="G165" s="4">
        <v>112</v>
      </c>
      <c r="H165" s="8">
        <v>5.94</v>
      </c>
      <c r="I165" s="4">
        <v>0</v>
      </c>
    </row>
    <row r="166" spans="1:9" x14ac:dyDescent="0.2">
      <c r="A166" s="2">
        <v>10</v>
      </c>
      <c r="B166" s="1" t="s">
        <v>66</v>
      </c>
      <c r="C166" s="4">
        <v>128</v>
      </c>
      <c r="D166" s="8">
        <v>3.5</v>
      </c>
      <c r="E166" s="4">
        <v>111</v>
      </c>
      <c r="F166" s="8">
        <v>6.33</v>
      </c>
      <c r="G166" s="4">
        <v>16</v>
      </c>
      <c r="H166" s="8">
        <v>0.85</v>
      </c>
      <c r="I166" s="4">
        <v>1</v>
      </c>
    </row>
    <row r="167" spans="1:9" x14ac:dyDescent="0.2">
      <c r="A167" s="2">
        <v>11</v>
      </c>
      <c r="B167" s="1" t="s">
        <v>57</v>
      </c>
      <c r="C167" s="4">
        <v>126</v>
      </c>
      <c r="D167" s="8">
        <v>3.44</v>
      </c>
      <c r="E167" s="4">
        <v>69</v>
      </c>
      <c r="F167" s="8">
        <v>3.93</v>
      </c>
      <c r="G167" s="4">
        <v>57</v>
      </c>
      <c r="H167" s="8">
        <v>3.02</v>
      </c>
      <c r="I167" s="4">
        <v>0</v>
      </c>
    </row>
    <row r="168" spans="1:9" x14ac:dyDescent="0.2">
      <c r="A168" s="2">
        <v>12</v>
      </c>
      <c r="B168" s="1" t="s">
        <v>61</v>
      </c>
      <c r="C168" s="4">
        <v>105</v>
      </c>
      <c r="D168" s="8">
        <v>2.87</v>
      </c>
      <c r="E168" s="4">
        <v>73</v>
      </c>
      <c r="F168" s="8">
        <v>4.16</v>
      </c>
      <c r="G168" s="4">
        <v>32</v>
      </c>
      <c r="H168" s="8">
        <v>1.7</v>
      </c>
      <c r="I168" s="4">
        <v>0</v>
      </c>
    </row>
    <row r="169" spans="1:9" x14ac:dyDescent="0.2">
      <c r="A169" s="2">
        <v>13</v>
      </c>
      <c r="B169" s="1" t="s">
        <v>54</v>
      </c>
      <c r="C169" s="4">
        <v>74</v>
      </c>
      <c r="D169" s="8">
        <v>2.02</v>
      </c>
      <c r="E169" s="4">
        <v>3</v>
      </c>
      <c r="F169" s="8">
        <v>0.17</v>
      </c>
      <c r="G169" s="4">
        <v>71</v>
      </c>
      <c r="H169" s="8">
        <v>3.76</v>
      </c>
      <c r="I169" s="4">
        <v>0</v>
      </c>
    </row>
    <row r="170" spans="1:9" x14ac:dyDescent="0.2">
      <c r="A170" s="2">
        <v>14</v>
      </c>
      <c r="B170" s="1" t="s">
        <v>62</v>
      </c>
      <c r="C170" s="4">
        <v>73</v>
      </c>
      <c r="D170" s="8">
        <v>2</v>
      </c>
      <c r="E170" s="4">
        <v>23</v>
      </c>
      <c r="F170" s="8">
        <v>1.31</v>
      </c>
      <c r="G170" s="4">
        <v>48</v>
      </c>
      <c r="H170" s="8">
        <v>2.54</v>
      </c>
      <c r="I170" s="4">
        <v>0</v>
      </c>
    </row>
    <row r="171" spans="1:9" x14ac:dyDescent="0.2">
      <c r="A171" s="2">
        <v>15</v>
      </c>
      <c r="B171" s="1" t="s">
        <v>59</v>
      </c>
      <c r="C171" s="4">
        <v>72</v>
      </c>
      <c r="D171" s="8">
        <v>1.97</v>
      </c>
      <c r="E171" s="4">
        <v>8</v>
      </c>
      <c r="F171" s="8">
        <v>0.46</v>
      </c>
      <c r="G171" s="4">
        <v>64</v>
      </c>
      <c r="H171" s="8">
        <v>3.39</v>
      </c>
      <c r="I171" s="4">
        <v>0</v>
      </c>
    </row>
    <row r="172" spans="1:9" x14ac:dyDescent="0.2">
      <c r="A172" s="2">
        <v>16</v>
      </c>
      <c r="B172" s="1" t="s">
        <v>55</v>
      </c>
      <c r="C172" s="4">
        <v>67</v>
      </c>
      <c r="D172" s="8">
        <v>1.83</v>
      </c>
      <c r="E172" s="4">
        <v>29</v>
      </c>
      <c r="F172" s="8">
        <v>1.65</v>
      </c>
      <c r="G172" s="4">
        <v>38</v>
      </c>
      <c r="H172" s="8">
        <v>2.0099999999999998</v>
      </c>
      <c r="I172" s="4">
        <v>0</v>
      </c>
    </row>
    <row r="173" spans="1:9" x14ac:dyDescent="0.2">
      <c r="A173" s="2">
        <v>17</v>
      </c>
      <c r="B173" s="1" t="s">
        <v>53</v>
      </c>
      <c r="C173" s="4">
        <v>66</v>
      </c>
      <c r="D173" s="8">
        <v>1.8</v>
      </c>
      <c r="E173" s="4">
        <v>6</v>
      </c>
      <c r="F173" s="8">
        <v>0.34</v>
      </c>
      <c r="G173" s="4">
        <v>60</v>
      </c>
      <c r="H173" s="8">
        <v>3.18</v>
      </c>
      <c r="I173" s="4">
        <v>0</v>
      </c>
    </row>
    <row r="174" spans="1:9" x14ac:dyDescent="0.2">
      <c r="A174" s="2">
        <v>18</v>
      </c>
      <c r="B174" s="1" t="s">
        <v>52</v>
      </c>
      <c r="C174" s="4">
        <v>64</v>
      </c>
      <c r="D174" s="8">
        <v>1.75</v>
      </c>
      <c r="E174" s="4">
        <v>16</v>
      </c>
      <c r="F174" s="8">
        <v>0.91</v>
      </c>
      <c r="G174" s="4">
        <v>48</v>
      </c>
      <c r="H174" s="8">
        <v>2.54</v>
      </c>
      <c r="I174" s="4">
        <v>0</v>
      </c>
    </row>
    <row r="175" spans="1:9" x14ac:dyDescent="0.2">
      <c r="A175" s="2">
        <v>19</v>
      </c>
      <c r="B175" s="1" t="s">
        <v>67</v>
      </c>
      <c r="C175" s="4">
        <v>61</v>
      </c>
      <c r="D175" s="8">
        <v>1.67</v>
      </c>
      <c r="E175" s="4">
        <v>1</v>
      </c>
      <c r="F175" s="8">
        <v>0.06</v>
      </c>
      <c r="G175" s="4">
        <v>58</v>
      </c>
      <c r="H175" s="8">
        <v>3.07</v>
      </c>
      <c r="I175" s="4">
        <v>1</v>
      </c>
    </row>
    <row r="176" spans="1:9" x14ac:dyDescent="0.2">
      <c r="A176" s="2">
        <v>20</v>
      </c>
      <c r="B176" s="1" t="s">
        <v>68</v>
      </c>
      <c r="C176" s="4">
        <v>53</v>
      </c>
      <c r="D176" s="8">
        <v>1.45</v>
      </c>
      <c r="E176" s="4">
        <v>31</v>
      </c>
      <c r="F176" s="8">
        <v>1.77</v>
      </c>
      <c r="G176" s="4">
        <v>22</v>
      </c>
      <c r="H176" s="8">
        <v>1.17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64</v>
      </c>
      <c r="C179" s="4">
        <v>185</v>
      </c>
      <c r="D179" s="8">
        <v>10.72</v>
      </c>
      <c r="E179" s="4">
        <v>160</v>
      </c>
      <c r="F179" s="8">
        <v>17.45</v>
      </c>
      <c r="G179" s="4">
        <v>25</v>
      </c>
      <c r="H179" s="8">
        <v>3.18</v>
      </c>
      <c r="I179" s="4">
        <v>0</v>
      </c>
    </row>
    <row r="180" spans="1:9" x14ac:dyDescent="0.2">
      <c r="A180" s="2">
        <v>2</v>
      </c>
      <c r="B180" s="1" t="s">
        <v>63</v>
      </c>
      <c r="C180" s="4">
        <v>165</v>
      </c>
      <c r="D180" s="8">
        <v>9.57</v>
      </c>
      <c r="E180" s="4">
        <v>137</v>
      </c>
      <c r="F180" s="8">
        <v>14.94</v>
      </c>
      <c r="G180" s="4">
        <v>28</v>
      </c>
      <c r="H180" s="8">
        <v>3.57</v>
      </c>
      <c r="I180" s="4">
        <v>0</v>
      </c>
    </row>
    <row r="181" spans="1:9" x14ac:dyDescent="0.2">
      <c r="A181" s="2">
        <v>3</v>
      </c>
      <c r="B181" s="1" t="s">
        <v>60</v>
      </c>
      <c r="C181" s="4">
        <v>125</v>
      </c>
      <c r="D181" s="8">
        <v>7.25</v>
      </c>
      <c r="E181" s="4">
        <v>60</v>
      </c>
      <c r="F181" s="8">
        <v>6.54</v>
      </c>
      <c r="G181" s="4">
        <v>65</v>
      </c>
      <c r="H181" s="8">
        <v>8.2799999999999994</v>
      </c>
      <c r="I181" s="4">
        <v>0</v>
      </c>
    </row>
    <row r="182" spans="1:9" x14ac:dyDescent="0.2">
      <c r="A182" s="2">
        <v>4</v>
      </c>
      <c r="B182" s="1" t="s">
        <v>49</v>
      </c>
      <c r="C182" s="4">
        <v>120</v>
      </c>
      <c r="D182" s="8">
        <v>6.96</v>
      </c>
      <c r="E182" s="4">
        <v>34</v>
      </c>
      <c r="F182" s="8">
        <v>3.71</v>
      </c>
      <c r="G182" s="4">
        <v>86</v>
      </c>
      <c r="H182" s="8">
        <v>10.96</v>
      </c>
      <c r="I182" s="4">
        <v>0</v>
      </c>
    </row>
    <row r="183" spans="1:9" x14ac:dyDescent="0.2">
      <c r="A183" s="2">
        <v>4</v>
      </c>
      <c r="B183" s="1" t="s">
        <v>58</v>
      </c>
      <c r="C183" s="4">
        <v>120</v>
      </c>
      <c r="D183" s="8">
        <v>6.96</v>
      </c>
      <c r="E183" s="4">
        <v>57</v>
      </c>
      <c r="F183" s="8">
        <v>6.22</v>
      </c>
      <c r="G183" s="4">
        <v>63</v>
      </c>
      <c r="H183" s="8">
        <v>8.0299999999999994</v>
      </c>
      <c r="I183" s="4">
        <v>0</v>
      </c>
    </row>
    <row r="184" spans="1:9" x14ac:dyDescent="0.2">
      <c r="A184" s="2">
        <v>6</v>
      </c>
      <c r="B184" s="1" t="s">
        <v>50</v>
      </c>
      <c r="C184" s="4">
        <v>112</v>
      </c>
      <c r="D184" s="8">
        <v>6.49</v>
      </c>
      <c r="E184" s="4">
        <v>58</v>
      </c>
      <c r="F184" s="8">
        <v>6.32</v>
      </c>
      <c r="G184" s="4">
        <v>54</v>
      </c>
      <c r="H184" s="8">
        <v>6.88</v>
      </c>
      <c r="I184" s="4">
        <v>0</v>
      </c>
    </row>
    <row r="185" spans="1:9" x14ac:dyDescent="0.2">
      <c r="A185" s="2">
        <v>7</v>
      </c>
      <c r="B185" s="1" t="s">
        <v>56</v>
      </c>
      <c r="C185" s="4">
        <v>83</v>
      </c>
      <c r="D185" s="8">
        <v>4.8099999999999996</v>
      </c>
      <c r="E185" s="4">
        <v>53</v>
      </c>
      <c r="F185" s="8">
        <v>5.78</v>
      </c>
      <c r="G185" s="4">
        <v>30</v>
      </c>
      <c r="H185" s="8">
        <v>3.82</v>
      </c>
      <c r="I185" s="4">
        <v>0</v>
      </c>
    </row>
    <row r="186" spans="1:9" x14ac:dyDescent="0.2">
      <c r="A186" s="2">
        <v>8</v>
      </c>
      <c r="B186" s="1" t="s">
        <v>65</v>
      </c>
      <c r="C186" s="4">
        <v>80</v>
      </c>
      <c r="D186" s="8">
        <v>4.6399999999999997</v>
      </c>
      <c r="E186" s="4">
        <v>44</v>
      </c>
      <c r="F186" s="8">
        <v>4.8</v>
      </c>
      <c r="G186" s="4">
        <v>26</v>
      </c>
      <c r="H186" s="8">
        <v>3.31</v>
      </c>
      <c r="I186" s="4">
        <v>1</v>
      </c>
    </row>
    <row r="187" spans="1:9" x14ac:dyDescent="0.2">
      <c r="A187" s="2">
        <v>9</v>
      </c>
      <c r="B187" s="1" t="s">
        <v>51</v>
      </c>
      <c r="C187" s="4">
        <v>77</v>
      </c>
      <c r="D187" s="8">
        <v>4.46</v>
      </c>
      <c r="E187" s="4">
        <v>34</v>
      </c>
      <c r="F187" s="8">
        <v>3.71</v>
      </c>
      <c r="G187" s="4">
        <v>43</v>
      </c>
      <c r="H187" s="8">
        <v>5.48</v>
      </c>
      <c r="I187" s="4">
        <v>0</v>
      </c>
    </row>
    <row r="188" spans="1:9" x14ac:dyDescent="0.2">
      <c r="A188" s="2">
        <v>10</v>
      </c>
      <c r="B188" s="1" t="s">
        <v>57</v>
      </c>
      <c r="C188" s="4">
        <v>68</v>
      </c>
      <c r="D188" s="8">
        <v>3.94</v>
      </c>
      <c r="E188" s="4">
        <v>35</v>
      </c>
      <c r="F188" s="8">
        <v>3.82</v>
      </c>
      <c r="G188" s="4">
        <v>33</v>
      </c>
      <c r="H188" s="8">
        <v>4.2</v>
      </c>
      <c r="I188" s="4">
        <v>0</v>
      </c>
    </row>
    <row r="189" spans="1:9" x14ac:dyDescent="0.2">
      <c r="A189" s="2">
        <v>11</v>
      </c>
      <c r="B189" s="1" t="s">
        <v>66</v>
      </c>
      <c r="C189" s="4">
        <v>59</v>
      </c>
      <c r="D189" s="8">
        <v>3.42</v>
      </c>
      <c r="E189" s="4">
        <v>51</v>
      </c>
      <c r="F189" s="8">
        <v>5.56</v>
      </c>
      <c r="G189" s="4">
        <v>8</v>
      </c>
      <c r="H189" s="8">
        <v>1.02</v>
      </c>
      <c r="I189" s="4">
        <v>0</v>
      </c>
    </row>
    <row r="190" spans="1:9" x14ac:dyDescent="0.2">
      <c r="A190" s="2">
        <v>12</v>
      </c>
      <c r="B190" s="1" t="s">
        <v>68</v>
      </c>
      <c r="C190" s="4">
        <v>47</v>
      </c>
      <c r="D190" s="8">
        <v>2.72</v>
      </c>
      <c r="E190" s="4">
        <v>31</v>
      </c>
      <c r="F190" s="8">
        <v>3.38</v>
      </c>
      <c r="G190" s="4">
        <v>16</v>
      </c>
      <c r="H190" s="8">
        <v>2.04</v>
      </c>
      <c r="I190" s="4">
        <v>0</v>
      </c>
    </row>
    <row r="191" spans="1:9" x14ac:dyDescent="0.2">
      <c r="A191" s="2">
        <v>13</v>
      </c>
      <c r="B191" s="1" t="s">
        <v>61</v>
      </c>
      <c r="C191" s="4">
        <v>43</v>
      </c>
      <c r="D191" s="8">
        <v>2.4900000000000002</v>
      </c>
      <c r="E191" s="4">
        <v>34</v>
      </c>
      <c r="F191" s="8">
        <v>3.71</v>
      </c>
      <c r="G191" s="4">
        <v>9</v>
      </c>
      <c r="H191" s="8">
        <v>1.1499999999999999</v>
      </c>
      <c r="I191" s="4">
        <v>0</v>
      </c>
    </row>
    <row r="192" spans="1:9" x14ac:dyDescent="0.2">
      <c r="A192" s="2">
        <v>14</v>
      </c>
      <c r="B192" s="1" t="s">
        <v>62</v>
      </c>
      <c r="C192" s="4">
        <v>34</v>
      </c>
      <c r="D192" s="8">
        <v>1.97</v>
      </c>
      <c r="E192" s="4">
        <v>10</v>
      </c>
      <c r="F192" s="8">
        <v>1.0900000000000001</v>
      </c>
      <c r="G192" s="4">
        <v>22</v>
      </c>
      <c r="H192" s="8">
        <v>2.8</v>
      </c>
      <c r="I192" s="4">
        <v>1</v>
      </c>
    </row>
    <row r="193" spans="1:9" x14ac:dyDescent="0.2">
      <c r="A193" s="2">
        <v>15</v>
      </c>
      <c r="B193" s="1" t="s">
        <v>55</v>
      </c>
      <c r="C193" s="4">
        <v>32</v>
      </c>
      <c r="D193" s="8">
        <v>1.86</v>
      </c>
      <c r="E193" s="4">
        <v>17</v>
      </c>
      <c r="F193" s="8">
        <v>1.85</v>
      </c>
      <c r="G193" s="4">
        <v>15</v>
      </c>
      <c r="H193" s="8">
        <v>1.91</v>
      </c>
      <c r="I193" s="4">
        <v>0</v>
      </c>
    </row>
    <row r="194" spans="1:9" x14ac:dyDescent="0.2">
      <c r="A194" s="2">
        <v>16</v>
      </c>
      <c r="B194" s="1" t="s">
        <v>53</v>
      </c>
      <c r="C194" s="4">
        <v>25</v>
      </c>
      <c r="D194" s="8">
        <v>1.45</v>
      </c>
      <c r="E194" s="4">
        <v>6</v>
      </c>
      <c r="F194" s="8">
        <v>0.65</v>
      </c>
      <c r="G194" s="4">
        <v>19</v>
      </c>
      <c r="H194" s="8">
        <v>2.42</v>
      </c>
      <c r="I194" s="4">
        <v>0</v>
      </c>
    </row>
    <row r="195" spans="1:9" x14ac:dyDescent="0.2">
      <c r="A195" s="2">
        <v>17</v>
      </c>
      <c r="B195" s="1" t="s">
        <v>70</v>
      </c>
      <c r="C195" s="4">
        <v>23</v>
      </c>
      <c r="D195" s="8">
        <v>1.33</v>
      </c>
      <c r="E195" s="4">
        <v>14</v>
      </c>
      <c r="F195" s="8">
        <v>1.53</v>
      </c>
      <c r="G195" s="4">
        <v>8</v>
      </c>
      <c r="H195" s="8">
        <v>1.02</v>
      </c>
      <c r="I195" s="4">
        <v>0</v>
      </c>
    </row>
    <row r="196" spans="1:9" x14ac:dyDescent="0.2">
      <c r="A196" s="2">
        <v>18</v>
      </c>
      <c r="B196" s="1" t="s">
        <v>59</v>
      </c>
      <c r="C196" s="4">
        <v>22</v>
      </c>
      <c r="D196" s="8">
        <v>1.28</v>
      </c>
      <c r="E196" s="4">
        <v>0</v>
      </c>
      <c r="F196" s="8">
        <v>0</v>
      </c>
      <c r="G196" s="4">
        <v>22</v>
      </c>
      <c r="H196" s="8">
        <v>2.8</v>
      </c>
      <c r="I196" s="4">
        <v>0</v>
      </c>
    </row>
    <row r="197" spans="1:9" x14ac:dyDescent="0.2">
      <c r="A197" s="2">
        <v>19</v>
      </c>
      <c r="B197" s="1" t="s">
        <v>52</v>
      </c>
      <c r="C197" s="4">
        <v>19</v>
      </c>
      <c r="D197" s="8">
        <v>1.1000000000000001</v>
      </c>
      <c r="E197" s="4">
        <v>4</v>
      </c>
      <c r="F197" s="8">
        <v>0.44</v>
      </c>
      <c r="G197" s="4">
        <v>15</v>
      </c>
      <c r="H197" s="8">
        <v>1.91</v>
      </c>
      <c r="I197" s="4">
        <v>0</v>
      </c>
    </row>
    <row r="198" spans="1:9" x14ac:dyDescent="0.2">
      <c r="A198" s="2">
        <v>19</v>
      </c>
      <c r="B198" s="1" t="s">
        <v>69</v>
      </c>
      <c r="C198" s="4">
        <v>19</v>
      </c>
      <c r="D198" s="8">
        <v>1.1000000000000001</v>
      </c>
      <c r="E198" s="4">
        <v>5</v>
      </c>
      <c r="F198" s="8">
        <v>0.55000000000000004</v>
      </c>
      <c r="G198" s="4">
        <v>14</v>
      </c>
      <c r="H198" s="8">
        <v>1.78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64</v>
      </c>
      <c r="C201" s="4">
        <v>205</v>
      </c>
      <c r="D201" s="8">
        <v>11.56</v>
      </c>
      <c r="E201" s="4">
        <v>176</v>
      </c>
      <c r="F201" s="8">
        <v>16.989999999999998</v>
      </c>
      <c r="G201" s="4">
        <v>28</v>
      </c>
      <c r="H201" s="8">
        <v>3.92</v>
      </c>
      <c r="I201" s="4">
        <v>1</v>
      </c>
    </row>
    <row r="202" spans="1:9" x14ac:dyDescent="0.2">
      <c r="A202" s="2">
        <v>2</v>
      </c>
      <c r="B202" s="1" t="s">
        <v>63</v>
      </c>
      <c r="C202" s="4">
        <v>189</v>
      </c>
      <c r="D202" s="8">
        <v>10.65</v>
      </c>
      <c r="E202" s="4">
        <v>165</v>
      </c>
      <c r="F202" s="8">
        <v>15.93</v>
      </c>
      <c r="G202" s="4">
        <v>24</v>
      </c>
      <c r="H202" s="8">
        <v>3.36</v>
      </c>
      <c r="I202" s="4">
        <v>0</v>
      </c>
    </row>
    <row r="203" spans="1:9" x14ac:dyDescent="0.2">
      <c r="A203" s="2">
        <v>3</v>
      </c>
      <c r="B203" s="1" t="s">
        <v>58</v>
      </c>
      <c r="C203" s="4">
        <v>133</v>
      </c>
      <c r="D203" s="8">
        <v>7.5</v>
      </c>
      <c r="E203" s="4">
        <v>77</v>
      </c>
      <c r="F203" s="8">
        <v>7.43</v>
      </c>
      <c r="G203" s="4">
        <v>56</v>
      </c>
      <c r="H203" s="8">
        <v>7.84</v>
      </c>
      <c r="I203" s="4">
        <v>0</v>
      </c>
    </row>
    <row r="204" spans="1:9" x14ac:dyDescent="0.2">
      <c r="A204" s="2">
        <v>4</v>
      </c>
      <c r="B204" s="1" t="s">
        <v>49</v>
      </c>
      <c r="C204" s="4">
        <v>128</v>
      </c>
      <c r="D204" s="8">
        <v>7.22</v>
      </c>
      <c r="E204" s="4">
        <v>52</v>
      </c>
      <c r="F204" s="8">
        <v>5.0199999999999996</v>
      </c>
      <c r="G204" s="4">
        <v>76</v>
      </c>
      <c r="H204" s="8">
        <v>10.64</v>
      </c>
      <c r="I204" s="4">
        <v>0</v>
      </c>
    </row>
    <row r="205" spans="1:9" x14ac:dyDescent="0.2">
      <c r="A205" s="2">
        <v>5</v>
      </c>
      <c r="B205" s="1" t="s">
        <v>60</v>
      </c>
      <c r="C205" s="4">
        <v>126</v>
      </c>
      <c r="D205" s="8">
        <v>7.1</v>
      </c>
      <c r="E205" s="4">
        <v>76</v>
      </c>
      <c r="F205" s="8">
        <v>7.34</v>
      </c>
      <c r="G205" s="4">
        <v>49</v>
      </c>
      <c r="H205" s="8">
        <v>6.86</v>
      </c>
      <c r="I205" s="4">
        <v>0</v>
      </c>
    </row>
    <row r="206" spans="1:9" x14ac:dyDescent="0.2">
      <c r="A206" s="2">
        <v>6</v>
      </c>
      <c r="B206" s="1" t="s">
        <v>50</v>
      </c>
      <c r="C206" s="4">
        <v>95</v>
      </c>
      <c r="D206" s="8">
        <v>5.36</v>
      </c>
      <c r="E206" s="4">
        <v>53</v>
      </c>
      <c r="F206" s="8">
        <v>5.12</v>
      </c>
      <c r="G206" s="4">
        <v>42</v>
      </c>
      <c r="H206" s="8">
        <v>5.88</v>
      </c>
      <c r="I206" s="4">
        <v>0</v>
      </c>
    </row>
    <row r="207" spans="1:9" x14ac:dyDescent="0.2">
      <c r="A207" s="2">
        <v>7</v>
      </c>
      <c r="B207" s="1" t="s">
        <v>56</v>
      </c>
      <c r="C207" s="4">
        <v>90</v>
      </c>
      <c r="D207" s="8">
        <v>5.07</v>
      </c>
      <c r="E207" s="4">
        <v>64</v>
      </c>
      <c r="F207" s="8">
        <v>6.18</v>
      </c>
      <c r="G207" s="4">
        <v>23</v>
      </c>
      <c r="H207" s="8">
        <v>3.22</v>
      </c>
      <c r="I207" s="4">
        <v>3</v>
      </c>
    </row>
    <row r="208" spans="1:9" x14ac:dyDescent="0.2">
      <c r="A208" s="2">
        <v>8</v>
      </c>
      <c r="B208" s="1" t="s">
        <v>51</v>
      </c>
      <c r="C208" s="4">
        <v>75</v>
      </c>
      <c r="D208" s="8">
        <v>4.2300000000000004</v>
      </c>
      <c r="E208" s="4">
        <v>33</v>
      </c>
      <c r="F208" s="8">
        <v>3.19</v>
      </c>
      <c r="G208" s="4">
        <v>42</v>
      </c>
      <c r="H208" s="8">
        <v>5.88</v>
      </c>
      <c r="I208" s="4">
        <v>0</v>
      </c>
    </row>
    <row r="209" spans="1:9" x14ac:dyDescent="0.2">
      <c r="A209" s="2">
        <v>9</v>
      </c>
      <c r="B209" s="1" t="s">
        <v>65</v>
      </c>
      <c r="C209" s="4">
        <v>66</v>
      </c>
      <c r="D209" s="8">
        <v>3.72</v>
      </c>
      <c r="E209" s="4">
        <v>31</v>
      </c>
      <c r="F209" s="8">
        <v>2.99</v>
      </c>
      <c r="G209" s="4">
        <v>22</v>
      </c>
      <c r="H209" s="8">
        <v>3.08</v>
      </c>
      <c r="I209" s="4">
        <v>0</v>
      </c>
    </row>
    <row r="210" spans="1:9" x14ac:dyDescent="0.2">
      <c r="A210" s="2">
        <v>10</v>
      </c>
      <c r="B210" s="1" t="s">
        <v>57</v>
      </c>
      <c r="C210" s="4">
        <v>63</v>
      </c>
      <c r="D210" s="8">
        <v>3.55</v>
      </c>
      <c r="E210" s="4">
        <v>32</v>
      </c>
      <c r="F210" s="8">
        <v>3.09</v>
      </c>
      <c r="G210" s="4">
        <v>31</v>
      </c>
      <c r="H210" s="8">
        <v>4.34</v>
      </c>
      <c r="I210" s="4">
        <v>0</v>
      </c>
    </row>
    <row r="211" spans="1:9" x14ac:dyDescent="0.2">
      <c r="A211" s="2">
        <v>11</v>
      </c>
      <c r="B211" s="1" t="s">
        <v>66</v>
      </c>
      <c r="C211" s="4">
        <v>55</v>
      </c>
      <c r="D211" s="8">
        <v>3.1</v>
      </c>
      <c r="E211" s="4">
        <v>54</v>
      </c>
      <c r="F211" s="8">
        <v>5.21</v>
      </c>
      <c r="G211" s="4">
        <v>1</v>
      </c>
      <c r="H211" s="8">
        <v>0.14000000000000001</v>
      </c>
      <c r="I211" s="4">
        <v>0</v>
      </c>
    </row>
    <row r="212" spans="1:9" x14ac:dyDescent="0.2">
      <c r="A212" s="2">
        <v>12</v>
      </c>
      <c r="B212" s="1" t="s">
        <v>62</v>
      </c>
      <c r="C212" s="4">
        <v>45</v>
      </c>
      <c r="D212" s="8">
        <v>2.54</v>
      </c>
      <c r="E212" s="4">
        <v>21</v>
      </c>
      <c r="F212" s="8">
        <v>2.0299999999999998</v>
      </c>
      <c r="G212" s="4">
        <v>24</v>
      </c>
      <c r="H212" s="8">
        <v>3.36</v>
      </c>
      <c r="I212" s="4">
        <v>0</v>
      </c>
    </row>
    <row r="213" spans="1:9" x14ac:dyDescent="0.2">
      <c r="A213" s="2">
        <v>13</v>
      </c>
      <c r="B213" s="1" t="s">
        <v>55</v>
      </c>
      <c r="C213" s="4">
        <v>42</v>
      </c>
      <c r="D213" s="8">
        <v>2.37</v>
      </c>
      <c r="E213" s="4">
        <v>24</v>
      </c>
      <c r="F213" s="8">
        <v>2.3199999999999998</v>
      </c>
      <c r="G213" s="4">
        <v>18</v>
      </c>
      <c r="H213" s="8">
        <v>2.52</v>
      </c>
      <c r="I213" s="4">
        <v>0</v>
      </c>
    </row>
    <row r="214" spans="1:9" x14ac:dyDescent="0.2">
      <c r="A214" s="2">
        <v>14</v>
      </c>
      <c r="B214" s="1" t="s">
        <v>61</v>
      </c>
      <c r="C214" s="4">
        <v>34</v>
      </c>
      <c r="D214" s="8">
        <v>1.92</v>
      </c>
      <c r="E214" s="4">
        <v>25</v>
      </c>
      <c r="F214" s="8">
        <v>2.41</v>
      </c>
      <c r="G214" s="4">
        <v>9</v>
      </c>
      <c r="H214" s="8">
        <v>1.26</v>
      </c>
      <c r="I214" s="4">
        <v>0</v>
      </c>
    </row>
    <row r="215" spans="1:9" x14ac:dyDescent="0.2">
      <c r="A215" s="2">
        <v>15</v>
      </c>
      <c r="B215" s="1" t="s">
        <v>80</v>
      </c>
      <c r="C215" s="4">
        <v>31</v>
      </c>
      <c r="D215" s="8">
        <v>1.75</v>
      </c>
      <c r="E215" s="4">
        <v>1</v>
      </c>
      <c r="F215" s="8">
        <v>0.1</v>
      </c>
      <c r="G215" s="4">
        <v>29</v>
      </c>
      <c r="H215" s="8">
        <v>4.0599999999999996</v>
      </c>
      <c r="I215" s="4">
        <v>0</v>
      </c>
    </row>
    <row r="216" spans="1:9" x14ac:dyDescent="0.2">
      <c r="A216" s="2">
        <v>16</v>
      </c>
      <c r="B216" s="1" t="s">
        <v>79</v>
      </c>
      <c r="C216" s="4">
        <v>30</v>
      </c>
      <c r="D216" s="8">
        <v>1.69</v>
      </c>
      <c r="E216" s="4">
        <v>24</v>
      </c>
      <c r="F216" s="8">
        <v>2.3199999999999998</v>
      </c>
      <c r="G216" s="4">
        <v>6</v>
      </c>
      <c r="H216" s="8">
        <v>0.84</v>
      </c>
      <c r="I216" s="4">
        <v>0</v>
      </c>
    </row>
    <row r="217" spans="1:9" x14ac:dyDescent="0.2">
      <c r="A217" s="2">
        <v>17</v>
      </c>
      <c r="B217" s="1" t="s">
        <v>70</v>
      </c>
      <c r="C217" s="4">
        <v>24</v>
      </c>
      <c r="D217" s="8">
        <v>1.35</v>
      </c>
      <c r="E217" s="4">
        <v>17</v>
      </c>
      <c r="F217" s="8">
        <v>1.64</v>
      </c>
      <c r="G217" s="4">
        <v>7</v>
      </c>
      <c r="H217" s="8">
        <v>0.98</v>
      </c>
      <c r="I217" s="4">
        <v>0</v>
      </c>
    </row>
    <row r="218" spans="1:9" x14ac:dyDescent="0.2">
      <c r="A218" s="2">
        <v>18</v>
      </c>
      <c r="B218" s="1" t="s">
        <v>67</v>
      </c>
      <c r="C218" s="4">
        <v>23</v>
      </c>
      <c r="D218" s="8">
        <v>1.3</v>
      </c>
      <c r="E218" s="4">
        <v>0</v>
      </c>
      <c r="F218" s="8">
        <v>0</v>
      </c>
      <c r="G218" s="4">
        <v>21</v>
      </c>
      <c r="H218" s="8">
        <v>2.94</v>
      </c>
      <c r="I218" s="4">
        <v>1</v>
      </c>
    </row>
    <row r="219" spans="1:9" x14ac:dyDescent="0.2">
      <c r="A219" s="2">
        <v>19</v>
      </c>
      <c r="B219" s="1" t="s">
        <v>68</v>
      </c>
      <c r="C219" s="4">
        <v>20</v>
      </c>
      <c r="D219" s="8">
        <v>1.1299999999999999</v>
      </c>
      <c r="E219" s="4">
        <v>17</v>
      </c>
      <c r="F219" s="8">
        <v>1.64</v>
      </c>
      <c r="G219" s="4">
        <v>3</v>
      </c>
      <c r="H219" s="8">
        <v>0.42</v>
      </c>
      <c r="I219" s="4">
        <v>0</v>
      </c>
    </row>
    <row r="220" spans="1:9" x14ac:dyDescent="0.2">
      <c r="A220" s="2">
        <v>20</v>
      </c>
      <c r="B220" s="1" t="s">
        <v>52</v>
      </c>
      <c r="C220" s="4">
        <v>19</v>
      </c>
      <c r="D220" s="8">
        <v>1.07</v>
      </c>
      <c r="E220" s="4">
        <v>3</v>
      </c>
      <c r="F220" s="8">
        <v>0.28999999999999998</v>
      </c>
      <c r="G220" s="4">
        <v>16</v>
      </c>
      <c r="H220" s="8">
        <v>2.2400000000000002</v>
      </c>
      <c r="I220" s="4">
        <v>0</v>
      </c>
    </row>
    <row r="221" spans="1:9" x14ac:dyDescent="0.2">
      <c r="A221" s="2">
        <v>20</v>
      </c>
      <c r="B221" s="1" t="s">
        <v>78</v>
      </c>
      <c r="C221" s="4">
        <v>19</v>
      </c>
      <c r="D221" s="8">
        <v>1.07</v>
      </c>
      <c r="E221" s="4">
        <v>12</v>
      </c>
      <c r="F221" s="8">
        <v>1.1599999999999999</v>
      </c>
      <c r="G221" s="4">
        <v>7</v>
      </c>
      <c r="H221" s="8">
        <v>0.98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64</v>
      </c>
      <c r="C224" s="4">
        <v>82</v>
      </c>
      <c r="D224" s="8">
        <v>11.4</v>
      </c>
      <c r="E224" s="4">
        <v>75</v>
      </c>
      <c r="F224" s="8">
        <v>19.48</v>
      </c>
      <c r="G224" s="4">
        <v>7</v>
      </c>
      <c r="H224" s="8">
        <v>2.16</v>
      </c>
      <c r="I224" s="4">
        <v>0</v>
      </c>
    </row>
    <row r="225" spans="1:9" x14ac:dyDescent="0.2">
      <c r="A225" s="2">
        <v>2</v>
      </c>
      <c r="B225" s="1" t="s">
        <v>63</v>
      </c>
      <c r="C225" s="4">
        <v>66</v>
      </c>
      <c r="D225" s="8">
        <v>9.18</v>
      </c>
      <c r="E225" s="4">
        <v>57</v>
      </c>
      <c r="F225" s="8">
        <v>14.81</v>
      </c>
      <c r="G225" s="4">
        <v>9</v>
      </c>
      <c r="H225" s="8">
        <v>2.78</v>
      </c>
      <c r="I225" s="4">
        <v>0</v>
      </c>
    </row>
    <row r="226" spans="1:9" x14ac:dyDescent="0.2">
      <c r="A226" s="2">
        <v>3</v>
      </c>
      <c r="B226" s="1" t="s">
        <v>58</v>
      </c>
      <c r="C226" s="4">
        <v>63</v>
      </c>
      <c r="D226" s="8">
        <v>8.76</v>
      </c>
      <c r="E226" s="4">
        <v>30</v>
      </c>
      <c r="F226" s="8">
        <v>7.79</v>
      </c>
      <c r="G226" s="4">
        <v>33</v>
      </c>
      <c r="H226" s="8">
        <v>10.19</v>
      </c>
      <c r="I226" s="4">
        <v>0</v>
      </c>
    </row>
    <row r="227" spans="1:9" x14ac:dyDescent="0.2">
      <c r="A227" s="2">
        <v>4</v>
      </c>
      <c r="B227" s="1" t="s">
        <v>49</v>
      </c>
      <c r="C227" s="4">
        <v>49</v>
      </c>
      <c r="D227" s="8">
        <v>6.82</v>
      </c>
      <c r="E227" s="4">
        <v>13</v>
      </c>
      <c r="F227" s="8">
        <v>3.38</v>
      </c>
      <c r="G227" s="4">
        <v>36</v>
      </c>
      <c r="H227" s="8">
        <v>11.11</v>
      </c>
      <c r="I227" s="4">
        <v>0</v>
      </c>
    </row>
    <row r="228" spans="1:9" x14ac:dyDescent="0.2">
      <c r="A228" s="2">
        <v>5</v>
      </c>
      <c r="B228" s="1" t="s">
        <v>50</v>
      </c>
      <c r="C228" s="4">
        <v>42</v>
      </c>
      <c r="D228" s="8">
        <v>5.84</v>
      </c>
      <c r="E228" s="4">
        <v>24</v>
      </c>
      <c r="F228" s="8">
        <v>6.23</v>
      </c>
      <c r="G228" s="4">
        <v>18</v>
      </c>
      <c r="H228" s="8">
        <v>5.56</v>
      </c>
      <c r="I228" s="4">
        <v>0</v>
      </c>
    </row>
    <row r="229" spans="1:9" x14ac:dyDescent="0.2">
      <c r="A229" s="2">
        <v>6</v>
      </c>
      <c r="B229" s="1" t="s">
        <v>56</v>
      </c>
      <c r="C229" s="4">
        <v>41</v>
      </c>
      <c r="D229" s="8">
        <v>5.7</v>
      </c>
      <c r="E229" s="4">
        <v>24</v>
      </c>
      <c r="F229" s="8">
        <v>6.23</v>
      </c>
      <c r="G229" s="4">
        <v>15</v>
      </c>
      <c r="H229" s="8">
        <v>4.63</v>
      </c>
      <c r="I229" s="4">
        <v>2</v>
      </c>
    </row>
    <row r="230" spans="1:9" x14ac:dyDescent="0.2">
      <c r="A230" s="2">
        <v>7</v>
      </c>
      <c r="B230" s="1" t="s">
        <v>65</v>
      </c>
      <c r="C230" s="4">
        <v>30</v>
      </c>
      <c r="D230" s="8">
        <v>4.17</v>
      </c>
      <c r="E230" s="4">
        <v>16</v>
      </c>
      <c r="F230" s="8">
        <v>4.16</v>
      </c>
      <c r="G230" s="4">
        <v>9</v>
      </c>
      <c r="H230" s="8">
        <v>2.78</v>
      </c>
      <c r="I230" s="4">
        <v>0</v>
      </c>
    </row>
    <row r="231" spans="1:9" x14ac:dyDescent="0.2">
      <c r="A231" s="2">
        <v>8</v>
      </c>
      <c r="B231" s="1" t="s">
        <v>57</v>
      </c>
      <c r="C231" s="4">
        <v>23</v>
      </c>
      <c r="D231" s="8">
        <v>3.2</v>
      </c>
      <c r="E231" s="4">
        <v>14</v>
      </c>
      <c r="F231" s="8">
        <v>3.64</v>
      </c>
      <c r="G231" s="4">
        <v>9</v>
      </c>
      <c r="H231" s="8">
        <v>2.78</v>
      </c>
      <c r="I231" s="4">
        <v>0</v>
      </c>
    </row>
    <row r="232" spans="1:9" x14ac:dyDescent="0.2">
      <c r="A232" s="2">
        <v>8</v>
      </c>
      <c r="B232" s="1" t="s">
        <v>66</v>
      </c>
      <c r="C232" s="4">
        <v>23</v>
      </c>
      <c r="D232" s="8">
        <v>3.2</v>
      </c>
      <c r="E232" s="4">
        <v>20</v>
      </c>
      <c r="F232" s="8">
        <v>5.19</v>
      </c>
      <c r="G232" s="4">
        <v>3</v>
      </c>
      <c r="H232" s="8">
        <v>0.93</v>
      </c>
      <c r="I232" s="4">
        <v>0</v>
      </c>
    </row>
    <row r="233" spans="1:9" x14ac:dyDescent="0.2">
      <c r="A233" s="2">
        <v>10</v>
      </c>
      <c r="B233" s="1" t="s">
        <v>60</v>
      </c>
      <c r="C233" s="4">
        <v>22</v>
      </c>
      <c r="D233" s="8">
        <v>3.06</v>
      </c>
      <c r="E233" s="4">
        <v>9</v>
      </c>
      <c r="F233" s="8">
        <v>2.34</v>
      </c>
      <c r="G233" s="4">
        <v>12</v>
      </c>
      <c r="H233" s="8">
        <v>3.7</v>
      </c>
      <c r="I233" s="4">
        <v>0</v>
      </c>
    </row>
    <row r="234" spans="1:9" x14ac:dyDescent="0.2">
      <c r="A234" s="2">
        <v>11</v>
      </c>
      <c r="B234" s="1" t="s">
        <v>51</v>
      </c>
      <c r="C234" s="4">
        <v>19</v>
      </c>
      <c r="D234" s="8">
        <v>2.64</v>
      </c>
      <c r="E234" s="4">
        <v>9</v>
      </c>
      <c r="F234" s="8">
        <v>2.34</v>
      </c>
      <c r="G234" s="4">
        <v>10</v>
      </c>
      <c r="H234" s="8">
        <v>3.09</v>
      </c>
      <c r="I234" s="4">
        <v>0</v>
      </c>
    </row>
    <row r="235" spans="1:9" x14ac:dyDescent="0.2">
      <c r="A235" s="2">
        <v>12</v>
      </c>
      <c r="B235" s="1" t="s">
        <v>55</v>
      </c>
      <c r="C235" s="4">
        <v>18</v>
      </c>
      <c r="D235" s="8">
        <v>2.5</v>
      </c>
      <c r="E235" s="4">
        <v>9</v>
      </c>
      <c r="F235" s="8">
        <v>2.34</v>
      </c>
      <c r="G235" s="4">
        <v>9</v>
      </c>
      <c r="H235" s="8">
        <v>2.78</v>
      </c>
      <c r="I235" s="4">
        <v>0</v>
      </c>
    </row>
    <row r="236" spans="1:9" x14ac:dyDescent="0.2">
      <c r="A236" s="2">
        <v>12</v>
      </c>
      <c r="B236" s="1" t="s">
        <v>68</v>
      </c>
      <c r="C236" s="4">
        <v>18</v>
      </c>
      <c r="D236" s="8">
        <v>2.5</v>
      </c>
      <c r="E236" s="4">
        <v>12</v>
      </c>
      <c r="F236" s="8">
        <v>3.12</v>
      </c>
      <c r="G236" s="4">
        <v>6</v>
      </c>
      <c r="H236" s="8">
        <v>1.85</v>
      </c>
      <c r="I236" s="4">
        <v>0</v>
      </c>
    </row>
    <row r="237" spans="1:9" x14ac:dyDescent="0.2">
      <c r="A237" s="2">
        <v>14</v>
      </c>
      <c r="B237" s="1" t="s">
        <v>70</v>
      </c>
      <c r="C237" s="4">
        <v>16</v>
      </c>
      <c r="D237" s="8">
        <v>2.23</v>
      </c>
      <c r="E237" s="4">
        <v>6</v>
      </c>
      <c r="F237" s="8">
        <v>1.56</v>
      </c>
      <c r="G237" s="4">
        <v>10</v>
      </c>
      <c r="H237" s="8">
        <v>3.09</v>
      </c>
      <c r="I237" s="4">
        <v>0</v>
      </c>
    </row>
    <row r="238" spans="1:9" x14ac:dyDescent="0.2">
      <c r="A238" s="2">
        <v>15</v>
      </c>
      <c r="B238" s="1" t="s">
        <v>79</v>
      </c>
      <c r="C238" s="4">
        <v>15</v>
      </c>
      <c r="D238" s="8">
        <v>2.09</v>
      </c>
      <c r="E238" s="4">
        <v>11</v>
      </c>
      <c r="F238" s="8">
        <v>2.86</v>
      </c>
      <c r="G238" s="4">
        <v>4</v>
      </c>
      <c r="H238" s="8">
        <v>1.23</v>
      </c>
      <c r="I238" s="4">
        <v>0</v>
      </c>
    </row>
    <row r="239" spans="1:9" x14ac:dyDescent="0.2">
      <c r="A239" s="2">
        <v>16</v>
      </c>
      <c r="B239" s="1" t="s">
        <v>61</v>
      </c>
      <c r="C239" s="4">
        <v>12</v>
      </c>
      <c r="D239" s="8">
        <v>1.67</v>
      </c>
      <c r="E239" s="4">
        <v>8</v>
      </c>
      <c r="F239" s="8">
        <v>2.08</v>
      </c>
      <c r="G239" s="4">
        <v>4</v>
      </c>
      <c r="H239" s="8">
        <v>1.23</v>
      </c>
      <c r="I239" s="4">
        <v>0</v>
      </c>
    </row>
    <row r="240" spans="1:9" x14ac:dyDescent="0.2">
      <c r="A240" s="2">
        <v>17</v>
      </c>
      <c r="B240" s="1" t="s">
        <v>53</v>
      </c>
      <c r="C240" s="4">
        <v>11</v>
      </c>
      <c r="D240" s="8">
        <v>1.53</v>
      </c>
      <c r="E240" s="4">
        <v>2</v>
      </c>
      <c r="F240" s="8">
        <v>0.52</v>
      </c>
      <c r="G240" s="4">
        <v>9</v>
      </c>
      <c r="H240" s="8">
        <v>2.78</v>
      </c>
      <c r="I240" s="4">
        <v>0</v>
      </c>
    </row>
    <row r="241" spans="1:9" x14ac:dyDescent="0.2">
      <c r="A241" s="2">
        <v>17</v>
      </c>
      <c r="B241" s="1" t="s">
        <v>62</v>
      </c>
      <c r="C241" s="4">
        <v>11</v>
      </c>
      <c r="D241" s="8">
        <v>1.53</v>
      </c>
      <c r="E241" s="4">
        <v>3</v>
      </c>
      <c r="F241" s="8">
        <v>0.78</v>
      </c>
      <c r="G241" s="4">
        <v>7</v>
      </c>
      <c r="H241" s="8">
        <v>2.16</v>
      </c>
      <c r="I241" s="4">
        <v>0</v>
      </c>
    </row>
    <row r="242" spans="1:9" x14ac:dyDescent="0.2">
      <c r="A242" s="2">
        <v>19</v>
      </c>
      <c r="B242" s="1" t="s">
        <v>69</v>
      </c>
      <c r="C242" s="4">
        <v>10</v>
      </c>
      <c r="D242" s="8">
        <v>1.39</v>
      </c>
      <c r="E242" s="4">
        <v>3</v>
      </c>
      <c r="F242" s="8">
        <v>0.78</v>
      </c>
      <c r="G242" s="4">
        <v>7</v>
      </c>
      <c r="H242" s="8">
        <v>2.16</v>
      </c>
      <c r="I242" s="4">
        <v>0</v>
      </c>
    </row>
    <row r="243" spans="1:9" x14ac:dyDescent="0.2">
      <c r="A243" s="2">
        <v>19</v>
      </c>
      <c r="B243" s="1" t="s">
        <v>59</v>
      </c>
      <c r="C243" s="4">
        <v>10</v>
      </c>
      <c r="D243" s="8">
        <v>1.39</v>
      </c>
      <c r="E243" s="4">
        <v>0</v>
      </c>
      <c r="F243" s="8">
        <v>0</v>
      </c>
      <c r="G243" s="4">
        <v>10</v>
      </c>
      <c r="H243" s="8">
        <v>3.09</v>
      </c>
      <c r="I243" s="4">
        <v>0</v>
      </c>
    </row>
    <row r="244" spans="1:9" x14ac:dyDescent="0.2">
      <c r="A244" s="1"/>
      <c r="C244" s="4"/>
      <c r="D244" s="8"/>
      <c r="E244" s="4"/>
      <c r="F244" s="8"/>
      <c r="G244" s="4"/>
      <c r="H244" s="8"/>
      <c r="I244" s="4"/>
    </row>
    <row r="245" spans="1:9" x14ac:dyDescent="0.2">
      <c r="A245" s="1" t="s">
        <v>11</v>
      </c>
      <c r="C245" s="4"/>
      <c r="D245" s="8"/>
      <c r="E245" s="4"/>
      <c r="F245" s="8"/>
      <c r="G245" s="4"/>
      <c r="H245" s="8"/>
      <c r="I245" s="4"/>
    </row>
    <row r="246" spans="1:9" x14ac:dyDescent="0.2">
      <c r="A246" s="2">
        <v>1</v>
      </c>
      <c r="B246" s="1" t="s">
        <v>63</v>
      </c>
      <c r="C246" s="4">
        <v>365</v>
      </c>
      <c r="D246" s="8">
        <v>12.43</v>
      </c>
      <c r="E246" s="4">
        <v>310</v>
      </c>
      <c r="F246" s="8">
        <v>20.170000000000002</v>
      </c>
      <c r="G246" s="4">
        <v>55</v>
      </c>
      <c r="H246" s="8">
        <v>4.03</v>
      </c>
      <c r="I246" s="4">
        <v>0</v>
      </c>
    </row>
    <row r="247" spans="1:9" x14ac:dyDescent="0.2">
      <c r="A247" s="2">
        <v>2</v>
      </c>
      <c r="B247" s="1" t="s">
        <v>64</v>
      </c>
      <c r="C247" s="4">
        <v>357</v>
      </c>
      <c r="D247" s="8">
        <v>12.16</v>
      </c>
      <c r="E247" s="4">
        <v>318</v>
      </c>
      <c r="F247" s="8">
        <v>20.69</v>
      </c>
      <c r="G247" s="4">
        <v>39</v>
      </c>
      <c r="H247" s="8">
        <v>2.86</v>
      </c>
      <c r="I247" s="4">
        <v>0</v>
      </c>
    </row>
    <row r="248" spans="1:9" x14ac:dyDescent="0.2">
      <c r="A248" s="2">
        <v>3</v>
      </c>
      <c r="B248" s="1" t="s">
        <v>49</v>
      </c>
      <c r="C248" s="4">
        <v>202</v>
      </c>
      <c r="D248" s="8">
        <v>6.88</v>
      </c>
      <c r="E248" s="4">
        <v>66</v>
      </c>
      <c r="F248" s="8">
        <v>4.29</v>
      </c>
      <c r="G248" s="4">
        <v>136</v>
      </c>
      <c r="H248" s="8">
        <v>9.9700000000000006</v>
      </c>
      <c r="I248" s="4">
        <v>0</v>
      </c>
    </row>
    <row r="249" spans="1:9" x14ac:dyDescent="0.2">
      <c r="A249" s="2">
        <v>4</v>
      </c>
      <c r="B249" s="1" t="s">
        <v>58</v>
      </c>
      <c r="C249" s="4">
        <v>199</v>
      </c>
      <c r="D249" s="8">
        <v>6.78</v>
      </c>
      <c r="E249" s="4">
        <v>84</v>
      </c>
      <c r="F249" s="8">
        <v>5.47</v>
      </c>
      <c r="G249" s="4">
        <v>115</v>
      </c>
      <c r="H249" s="8">
        <v>8.43</v>
      </c>
      <c r="I249" s="4">
        <v>0</v>
      </c>
    </row>
    <row r="250" spans="1:9" x14ac:dyDescent="0.2">
      <c r="A250" s="2">
        <v>5</v>
      </c>
      <c r="B250" s="1" t="s">
        <v>60</v>
      </c>
      <c r="C250" s="4">
        <v>139</v>
      </c>
      <c r="D250" s="8">
        <v>4.7300000000000004</v>
      </c>
      <c r="E250" s="4">
        <v>61</v>
      </c>
      <c r="F250" s="8">
        <v>3.97</v>
      </c>
      <c r="G250" s="4">
        <v>78</v>
      </c>
      <c r="H250" s="8">
        <v>5.72</v>
      </c>
      <c r="I250" s="4">
        <v>0</v>
      </c>
    </row>
    <row r="251" spans="1:9" x14ac:dyDescent="0.2">
      <c r="A251" s="2">
        <v>6</v>
      </c>
      <c r="B251" s="1" t="s">
        <v>50</v>
      </c>
      <c r="C251" s="4">
        <v>136</v>
      </c>
      <c r="D251" s="8">
        <v>4.63</v>
      </c>
      <c r="E251" s="4">
        <v>76</v>
      </c>
      <c r="F251" s="8">
        <v>4.9400000000000004</v>
      </c>
      <c r="G251" s="4">
        <v>60</v>
      </c>
      <c r="H251" s="8">
        <v>4.4000000000000004</v>
      </c>
      <c r="I251" s="4">
        <v>0</v>
      </c>
    </row>
    <row r="252" spans="1:9" x14ac:dyDescent="0.2">
      <c r="A252" s="2">
        <v>7</v>
      </c>
      <c r="B252" s="1" t="s">
        <v>56</v>
      </c>
      <c r="C252" s="4">
        <v>124</v>
      </c>
      <c r="D252" s="8">
        <v>4.22</v>
      </c>
      <c r="E252" s="4">
        <v>81</v>
      </c>
      <c r="F252" s="8">
        <v>5.27</v>
      </c>
      <c r="G252" s="4">
        <v>43</v>
      </c>
      <c r="H252" s="8">
        <v>3.15</v>
      </c>
      <c r="I252" s="4">
        <v>0</v>
      </c>
    </row>
    <row r="253" spans="1:9" x14ac:dyDescent="0.2">
      <c r="A253" s="2">
        <v>8</v>
      </c>
      <c r="B253" s="1" t="s">
        <v>65</v>
      </c>
      <c r="C253" s="4">
        <v>116</v>
      </c>
      <c r="D253" s="8">
        <v>3.95</v>
      </c>
      <c r="E253" s="4">
        <v>68</v>
      </c>
      <c r="F253" s="8">
        <v>4.42</v>
      </c>
      <c r="G253" s="4">
        <v>26</v>
      </c>
      <c r="H253" s="8">
        <v>1.91</v>
      </c>
      <c r="I253" s="4">
        <v>1</v>
      </c>
    </row>
    <row r="254" spans="1:9" x14ac:dyDescent="0.2">
      <c r="A254" s="2">
        <v>9</v>
      </c>
      <c r="B254" s="1" t="s">
        <v>55</v>
      </c>
      <c r="C254" s="4">
        <v>106</v>
      </c>
      <c r="D254" s="8">
        <v>3.61</v>
      </c>
      <c r="E254" s="4">
        <v>50</v>
      </c>
      <c r="F254" s="8">
        <v>3.25</v>
      </c>
      <c r="G254" s="4">
        <v>56</v>
      </c>
      <c r="H254" s="8">
        <v>4.1100000000000003</v>
      </c>
      <c r="I254" s="4">
        <v>0</v>
      </c>
    </row>
    <row r="255" spans="1:9" x14ac:dyDescent="0.2">
      <c r="A255" s="2">
        <v>10</v>
      </c>
      <c r="B255" s="1" t="s">
        <v>57</v>
      </c>
      <c r="C255" s="4">
        <v>101</v>
      </c>
      <c r="D255" s="8">
        <v>3.44</v>
      </c>
      <c r="E255" s="4">
        <v>50</v>
      </c>
      <c r="F255" s="8">
        <v>3.25</v>
      </c>
      <c r="G255" s="4">
        <v>51</v>
      </c>
      <c r="H255" s="8">
        <v>3.74</v>
      </c>
      <c r="I255" s="4">
        <v>0</v>
      </c>
    </row>
    <row r="256" spans="1:9" x14ac:dyDescent="0.2">
      <c r="A256" s="2">
        <v>11</v>
      </c>
      <c r="B256" s="1" t="s">
        <v>51</v>
      </c>
      <c r="C256" s="4">
        <v>99</v>
      </c>
      <c r="D256" s="8">
        <v>3.37</v>
      </c>
      <c r="E256" s="4">
        <v>31</v>
      </c>
      <c r="F256" s="8">
        <v>2.02</v>
      </c>
      <c r="G256" s="4">
        <v>67</v>
      </c>
      <c r="H256" s="8">
        <v>4.91</v>
      </c>
      <c r="I256" s="4">
        <v>1</v>
      </c>
    </row>
    <row r="257" spans="1:9" x14ac:dyDescent="0.2">
      <c r="A257" s="2">
        <v>12</v>
      </c>
      <c r="B257" s="1" t="s">
        <v>66</v>
      </c>
      <c r="C257" s="4">
        <v>97</v>
      </c>
      <c r="D257" s="8">
        <v>3.3</v>
      </c>
      <c r="E257" s="4">
        <v>85</v>
      </c>
      <c r="F257" s="8">
        <v>5.53</v>
      </c>
      <c r="G257" s="4">
        <v>12</v>
      </c>
      <c r="H257" s="8">
        <v>0.88</v>
      </c>
      <c r="I257" s="4">
        <v>0</v>
      </c>
    </row>
    <row r="258" spans="1:9" x14ac:dyDescent="0.2">
      <c r="A258" s="2">
        <v>13</v>
      </c>
      <c r="B258" s="1" t="s">
        <v>62</v>
      </c>
      <c r="C258" s="4">
        <v>65</v>
      </c>
      <c r="D258" s="8">
        <v>2.21</v>
      </c>
      <c r="E258" s="4">
        <v>29</v>
      </c>
      <c r="F258" s="8">
        <v>1.89</v>
      </c>
      <c r="G258" s="4">
        <v>36</v>
      </c>
      <c r="H258" s="8">
        <v>2.64</v>
      </c>
      <c r="I258" s="4">
        <v>0</v>
      </c>
    </row>
    <row r="259" spans="1:9" x14ac:dyDescent="0.2">
      <c r="A259" s="2">
        <v>14</v>
      </c>
      <c r="B259" s="1" t="s">
        <v>61</v>
      </c>
      <c r="C259" s="4">
        <v>63</v>
      </c>
      <c r="D259" s="8">
        <v>2.15</v>
      </c>
      <c r="E259" s="4">
        <v>32</v>
      </c>
      <c r="F259" s="8">
        <v>2.08</v>
      </c>
      <c r="G259" s="4">
        <v>31</v>
      </c>
      <c r="H259" s="8">
        <v>2.27</v>
      </c>
      <c r="I259" s="4">
        <v>0</v>
      </c>
    </row>
    <row r="260" spans="1:9" x14ac:dyDescent="0.2">
      <c r="A260" s="2">
        <v>15</v>
      </c>
      <c r="B260" s="1" t="s">
        <v>68</v>
      </c>
      <c r="C260" s="4">
        <v>56</v>
      </c>
      <c r="D260" s="8">
        <v>1.91</v>
      </c>
      <c r="E260" s="4">
        <v>34</v>
      </c>
      <c r="F260" s="8">
        <v>2.21</v>
      </c>
      <c r="G260" s="4">
        <v>22</v>
      </c>
      <c r="H260" s="8">
        <v>1.61</v>
      </c>
      <c r="I260" s="4">
        <v>0</v>
      </c>
    </row>
    <row r="261" spans="1:9" x14ac:dyDescent="0.2">
      <c r="A261" s="2">
        <v>16</v>
      </c>
      <c r="B261" s="1" t="s">
        <v>79</v>
      </c>
      <c r="C261" s="4">
        <v>54</v>
      </c>
      <c r="D261" s="8">
        <v>1.84</v>
      </c>
      <c r="E261" s="4">
        <v>38</v>
      </c>
      <c r="F261" s="8">
        <v>2.4700000000000002</v>
      </c>
      <c r="G261" s="4">
        <v>16</v>
      </c>
      <c r="H261" s="8">
        <v>1.17</v>
      </c>
      <c r="I261" s="4">
        <v>0</v>
      </c>
    </row>
    <row r="262" spans="1:9" x14ac:dyDescent="0.2">
      <c r="A262" s="2">
        <v>17</v>
      </c>
      <c r="B262" s="1" t="s">
        <v>77</v>
      </c>
      <c r="C262" s="4">
        <v>44</v>
      </c>
      <c r="D262" s="8">
        <v>1.5</v>
      </c>
      <c r="E262" s="4">
        <v>11</v>
      </c>
      <c r="F262" s="8">
        <v>0.72</v>
      </c>
      <c r="G262" s="4">
        <v>33</v>
      </c>
      <c r="H262" s="8">
        <v>2.42</v>
      </c>
      <c r="I262" s="4">
        <v>0</v>
      </c>
    </row>
    <row r="263" spans="1:9" x14ac:dyDescent="0.2">
      <c r="A263" s="2">
        <v>17</v>
      </c>
      <c r="B263" s="1" t="s">
        <v>67</v>
      </c>
      <c r="C263" s="4">
        <v>44</v>
      </c>
      <c r="D263" s="8">
        <v>1.5</v>
      </c>
      <c r="E263" s="4">
        <v>0</v>
      </c>
      <c r="F263" s="8">
        <v>0</v>
      </c>
      <c r="G263" s="4">
        <v>41</v>
      </c>
      <c r="H263" s="8">
        <v>3.01</v>
      </c>
      <c r="I263" s="4">
        <v>1</v>
      </c>
    </row>
    <row r="264" spans="1:9" x14ac:dyDescent="0.2">
      <c r="A264" s="2">
        <v>19</v>
      </c>
      <c r="B264" s="1" t="s">
        <v>59</v>
      </c>
      <c r="C264" s="4">
        <v>42</v>
      </c>
      <c r="D264" s="8">
        <v>1.43</v>
      </c>
      <c r="E264" s="4">
        <v>2</v>
      </c>
      <c r="F264" s="8">
        <v>0.13</v>
      </c>
      <c r="G264" s="4">
        <v>40</v>
      </c>
      <c r="H264" s="8">
        <v>2.93</v>
      </c>
      <c r="I264" s="4">
        <v>0</v>
      </c>
    </row>
    <row r="265" spans="1:9" x14ac:dyDescent="0.2">
      <c r="A265" s="2">
        <v>20</v>
      </c>
      <c r="B265" s="1" t="s">
        <v>70</v>
      </c>
      <c r="C265" s="4">
        <v>38</v>
      </c>
      <c r="D265" s="8">
        <v>1.29</v>
      </c>
      <c r="E265" s="4">
        <v>18</v>
      </c>
      <c r="F265" s="8">
        <v>1.17</v>
      </c>
      <c r="G265" s="4">
        <v>20</v>
      </c>
      <c r="H265" s="8">
        <v>1.47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64</v>
      </c>
      <c r="C268" s="4">
        <v>92</v>
      </c>
      <c r="D268" s="8">
        <v>11.43</v>
      </c>
      <c r="E268" s="4">
        <v>76</v>
      </c>
      <c r="F268" s="8">
        <v>18.45</v>
      </c>
      <c r="G268" s="4">
        <v>16</v>
      </c>
      <c r="H268" s="8">
        <v>4.12</v>
      </c>
      <c r="I268" s="4">
        <v>0</v>
      </c>
    </row>
    <row r="269" spans="1:9" x14ac:dyDescent="0.2">
      <c r="A269" s="2">
        <v>2</v>
      </c>
      <c r="B269" s="1" t="s">
        <v>58</v>
      </c>
      <c r="C269" s="4">
        <v>78</v>
      </c>
      <c r="D269" s="8">
        <v>9.69</v>
      </c>
      <c r="E269" s="4">
        <v>37</v>
      </c>
      <c r="F269" s="8">
        <v>8.98</v>
      </c>
      <c r="G269" s="4">
        <v>41</v>
      </c>
      <c r="H269" s="8">
        <v>10.57</v>
      </c>
      <c r="I269" s="4">
        <v>0</v>
      </c>
    </row>
    <row r="270" spans="1:9" x14ac:dyDescent="0.2">
      <c r="A270" s="2">
        <v>3</v>
      </c>
      <c r="B270" s="1" t="s">
        <v>63</v>
      </c>
      <c r="C270" s="4">
        <v>63</v>
      </c>
      <c r="D270" s="8">
        <v>7.83</v>
      </c>
      <c r="E270" s="4">
        <v>53</v>
      </c>
      <c r="F270" s="8">
        <v>12.86</v>
      </c>
      <c r="G270" s="4">
        <v>10</v>
      </c>
      <c r="H270" s="8">
        <v>2.58</v>
      </c>
      <c r="I270" s="4">
        <v>0</v>
      </c>
    </row>
    <row r="271" spans="1:9" x14ac:dyDescent="0.2">
      <c r="A271" s="2">
        <v>4</v>
      </c>
      <c r="B271" s="1" t="s">
        <v>56</v>
      </c>
      <c r="C271" s="4">
        <v>60</v>
      </c>
      <c r="D271" s="8">
        <v>7.45</v>
      </c>
      <c r="E271" s="4">
        <v>45</v>
      </c>
      <c r="F271" s="8">
        <v>10.92</v>
      </c>
      <c r="G271" s="4">
        <v>15</v>
      </c>
      <c r="H271" s="8">
        <v>3.87</v>
      </c>
      <c r="I271" s="4">
        <v>0</v>
      </c>
    </row>
    <row r="272" spans="1:9" x14ac:dyDescent="0.2">
      <c r="A272" s="2">
        <v>5</v>
      </c>
      <c r="B272" s="1" t="s">
        <v>49</v>
      </c>
      <c r="C272" s="4">
        <v>54</v>
      </c>
      <c r="D272" s="8">
        <v>6.71</v>
      </c>
      <c r="E272" s="4">
        <v>6</v>
      </c>
      <c r="F272" s="8">
        <v>1.46</v>
      </c>
      <c r="G272" s="4">
        <v>48</v>
      </c>
      <c r="H272" s="8">
        <v>12.37</v>
      </c>
      <c r="I272" s="4">
        <v>0</v>
      </c>
    </row>
    <row r="273" spans="1:9" x14ac:dyDescent="0.2">
      <c r="A273" s="2">
        <v>6</v>
      </c>
      <c r="B273" s="1" t="s">
        <v>65</v>
      </c>
      <c r="C273" s="4">
        <v>46</v>
      </c>
      <c r="D273" s="8">
        <v>5.71</v>
      </c>
      <c r="E273" s="4">
        <v>25</v>
      </c>
      <c r="F273" s="8">
        <v>6.07</v>
      </c>
      <c r="G273" s="4">
        <v>19</v>
      </c>
      <c r="H273" s="8">
        <v>4.9000000000000004</v>
      </c>
      <c r="I273" s="4">
        <v>0</v>
      </c>
    </row>
    <row r="274" spans="1:9" x14ac:dyDescent="0.2">
      <c r="A274" s="2">
        <v>7</v>
      </c>
      <c r="B274" s="1" t="s">
        <v>50</v>
      </c>
      <c r="C274" s="4">
        <v>38</v>
      </c>
      <c r="D274" s="8">
        <v>4.72</v>
      </c>
      <c r="E274" s="4">
        <v>14</v>
      </c>
      <c r="F274" s="8">
        <v>3.4</v>
      </c>
      <c r="G274" s="4">
        <v>24</v>
      </c>
      <c r="H274" s="8">
        <v>6.19</v>
      </c>
      <c r="I274" s="4">
        <v>0</v>
      </c>
    </row>
    <row r="275" spans="1:9" x14ac:dyDescent="0.2">
      <c r="A275" s="2">
        <v>8</v>
      </c>
      <c r="B275" s="1" t="s">
        <v>55</v>
      </c>
      <c r="C275" s="4">
        <v>31</v>
      </c>
      <c r="D275" s="8">
        <v>3.85</v>
      </c>
      <c r="E275" s="4">
        <v>17</v>
      </c>
      <c r="F275" s="8">
        <v>4.13</v>
      </c>
      <c r="G275" s="4">
        <v>14</v>
      </c>
      <c r="H275" s="8">
        <v>3.61</v>
      </c>
      <c r="I275" s="4">
        <v>0</v>
      </c>
    </row>
    <row r="276" spans="1:9" x14ac:dyDescent="0.2">
      <c r="A276" s="2">
        <v>9</v>
      </c>
      <c r="B276" s="1" t="s">
        <v>51</v>
      </c>
      <c r="C276" s="4">
        <v>28</v>
      </c>
      <c r="D276" s="8">
        <v>3.48</v>
      </c>
      <c r="E276" s="4">
        <v>9</v>
      </c>
      <c r="F276" s="8">
        <v>2.1800000000000002</v>
      </c>
      <c r="G276" s="4">
        <v>19</v>
      </c>
      <c r="H276" s="8">
        <v>4.9000000000000004</v>
      </c>
      <c r="I276" s="4">
        <v>0</v>
      </c>
    </row>
    <row r="277" spans="1:9" x14ac:dyDescent="0.2">
      <c r="A277" s="2">
        <v>10</v>
      </c>
      <c r="B277" s="1" t="s">
        <v>57</v>
      </c>
      <c r="C277" s="4">
        <v>26</v>
      </c>
      <c r="D277" s="8">
        <v>3.23</v>
      </c>
      <c r="E277" s="4">
        <v>16</v>
      </c>
      <c r="F277" s="8">
        <v>3.88</v>
      </c>
      <c r="G277" s="4">
        <v>10</v>
      </c>
      <c r="H277" s="8">
        <v>2.58</v>
      </c>
      <c r="I277" s="4">
        <v>0</v>
      </c>
    </row>
    <row r="278" spans="1:9" x14ac:dyDescent="0.2">
      <c r="A278" s="2">
        <v>11</v>
      </c>
      <c r="B278" s="1" t="s">
        <v>61</v>
      </c>
      <c r="C278" s="4">
        <v>24</v>
      </c>
      <c r="D278" s="8">
        <v>2.98</v>
      </c>
      <c r="E278" s="4">
        <v>18</v>
      </c>
      <c r="F278" s="8">
        <v>4.37</v>
      </c>
      <c r="G278" s="4">
        <v>6</v>
      </c>
      <c r="H278" s="8">
        <v>1.55</v>
      </c>
      <c r="I278" s="4">
        <v>0</v>
      </c>
    </row>
    <row r="279" spans="1:9" x14ac:dyDescent="0.2">
      <c r="A279" s="2">
        <v>12</v>
      </c>
      <c r="B279" s="1" t="s">
        <v>66</v>
      </c>
      <c r="C279" s="4">
        <v>20</v>
      </c>
      <c r="D279" s="8">
        <v>2.48</v>
      </c>
      <c r="E279" s="4">
        <v>18</v>
      </c>
      <c r="F279" s="8">
        <v>4.37</v>
      </c>
      <c r="G279" s="4">
        <v>2</v>
      </c>
      <c r="H279" s="8">
        <v>0.52</v>
      </c>
      <c r="I279" s="4">
        <v>0</v>
      </c>
    </row>
    <row r="280" spans="1:9" x14ac:dyDescent="0.2">
      <c r="A280" s="2">
        <v>13</v>
      </c>
      <c r="B280" s="1" t="s">
        <v>60</v>
      </c>
      <c r="C280" s="4">
        <v>19</v>
      </c>
      <c r="D280" s="8">
        <v>2.36</v>
      </c>
      <c r="E280" s="4">
        <v>11</v>
      </c>
      <c r="F280" s="8">
        <v>2.67</v>
      </c>
      <c r="G280" s="4">
        <v>8</v>
      </c>
      <c r="H280" s="8">
        <v>2.06</v>
      </c>
      <c r="I280" s="4">
        <v>0</v>
      </c>
    </row>
    <row r="281" spans="1:9" x14ac:dyDescent="0.2">
      <c r="A281" s="2">
        <v>14</v>
      </c>
      <c r="B281" s="1" t="s">
        <v>62</v>
      </c>
      <c r="C281" s="4">
        <v>18</v>
      </c>
      <c r="D281" s="8">
        <v>2.2400000000000002</v>
      </c>
      <c r="E281" s="4">
        <v>5</v>
      </c>
      <c r="F281" s="8">
        <v>1.21</v>
      </c>
      <c r="G281" s="4">
        <v>12</v>
      </c>
      <c r="H281" s="8">
        <v>3.09</v>
      </c>
      <c r="I281" s="4">
        <v>0</v>
      </c>
    </row>
    <row r="282" spans="1:9" x14ac:dyDescent="0.2">
      <c r="A282" s="2">
        <v>15</v>
      </c>
      <c r="B282" s="1" t="s">
        <v>68</v>
      </c>
      <c r="C282" s="4">
        <v>17</v>
      </c>
      <c r="D282" s="8">
        <v>2.11</v>
      </c>
      <c r="E282" s="4">
        <v>16</v>
      </c>
      <c r="F282" s="8">
        <v>3.88</v>
      </c>
      <c r="G282" s="4">
        <v>1</v>
      </c>
      <c r="H282" s="8">
        <v>0.26</v>
      </c>
      <c r="I282" s="4">
        <v>0</v>
      </c>
    </row>
    <row r="283" spans="1:9" x14ac:dyDescent="0.2">
      <c r="A283" s="2">
        <v>16</v>
      </c>
      <c r="B283" s="1" t="s">
        <v>52</v>
      </c>
      <c r="C283" s="4">
        <v>14</v>
      </c>
      <c r="D283" s="8">
        <v>1.74</v>
      </c>
      <c r="E283" s="4">
        <v>8</v>
      </c>
      <c r="F283" s="8">
        <v>1.94</v>
      </c>
      <c r="G283" s="4">
        <v>6</v>
      </c>
      <c r="H283" s="8">
        <v>1.55</v>
      </c>
      <c r="I283" s="4">
        <v>0</v>
      </c>
    </row>
    <row r="284" spans="1:9" x14ac:dyDescent="0.2">
      <c r="A284" s="2">
        <v>16</v>
      </c>
      <c r="B284" s="1" t="s">
        <v>73</v>
      </c>
      <c r="C284" s="4">
        <v>14</v>
      </c>
      <c r="D284" s="8">
        <v>1.74</v>
      </c>
      <c r="E284" s="4">
        <v>1</v>
      </c>
      <c r="F284" s="8">
        <v>0.24</v>
      </c>
      <c r="G284" s="4">
        <v>13</v>
      </c>
      <c r="H284" s="8">
        <v>3.35</v>
      </c>
      <c r="I284" s="4">
        <v>0</v>
      </c>
    </row>
    <row r="285" spans="1:9" x14ac:dyDescent="0.2">
      <c r="A285" s="2">
        <v>18</v>
      </c>
      <c r="B285" s="1" t="s">
        <v>59</v>
      </c>
      <c r="C285" s="4">
        <v>10</v>
      </c>
      <c r="D285" s="8">
        <v>1.24</v>
      </c>
      <c r="E285" s="4">
        <v>1</v>
      </c>
      <c r="F285" s="8">
        <v>0.24</v>
      </c>
      <c r="G285" s="4">
        <v>9</v>
      </c>
      <c r="H285" s="8">
        <v>2.3199999999999998</v>
      </c>
      <c r="I285" s="4">
        <v>0</v>
      </c>
    </row>
    <row r="286" spans="1:9" x14ac:dyDescent="0.2">
      <c r="A286" s="2">
        <v>19</v>
      </c>
      <c r="B286" s="1" t="s">
        <v>53</v>
      </c>
      <c r="C286" s="4">
        <v>8</v>
      </c>
      <c r="D286" s="8">
        <v>0.99</v>
      </c>
      <c r="E286" s="4">
        <v>2</v>
      </c>
      <c r="F286" s="8">
        <v>0.49</v>
      </c>
      <c r="G286" s="4">
        <v>6</v>
      </c>
      <c r="H286" s="8">
        <v>1.55</v>
      </c>
      <c r="I286" s="4">
        <v>0</v>
      </c>
    </row>
    <row r="287" spans="1:9" x14ac:dyDescent="0.2">
      <c r="A287" s="2">
        <v>19</v>
      </c>
      <c r="B287" s="1" t="s">
        <v>70</v>
      </c>
      <c r="C287" s="4">
        <v>8</v>
      </c>
      <c r="D287" s="8">
        <v>0.99</v>
      </c>
      <c r="E287" s="4">
        <v>2</v>
      </c>
      <c r="F287" s="8">
        <v>0.49</v>
      </c>
      <c r="G287" s="4">
        <v>6</v>
      </c>
      <c r="H287" s="8">
        <v>1.55</v>
      </c>
      <c r="I287" s="4">
        <v>0</v>
      </c>
    </row>
    <row r="288" spans="1:9" x14ac:dyDescent="0.2">
      <c r="A288" s="1"/>
      <c r="C288" s="4"/>
      <c r="D288" s="8"/>
      <c r="E288" s="4"/>
      <c r="F288" s="8"/>
      <c r="G288" s="4"/>
      <c r="H288" s="8"/>
      <c r="I288" s="4"/>
    </row>
    <row r="289" spans="1:9" x14ac:dyDescent="0.2">
      <c r="A289" s="1" t="s">
        <v>13</v>
      </c>
      <c r="C289" s="4"/>
      <c r="D289" s="8"/>
      <c r="E289" s="4"/>
      <c r="F289" s="8"/>
      <c r="G289" s="4"/>
      <c r="H289" s="8"/>
      <c r="I289" s="4"/>
    </row>
    <row r="290" spans="1:9" x14ac:dyDescent="0.2">
      <c r="A290" s="2">
        <v>1</v>
      </c>
      <c r="B290" s="1" t="s">
        <v>64</v>
      </c>
      <c r="C290" s="4">
        <v>82</v>
      </c>
      <c r="D290" s="8">
        <v>10.92</v>
      </c>
      <c r="E290" s="4">
        <v>76</v>
      </c>
      <c r="F290" s="8">
        <v>17.23</v>
      </c>
      <c r="G290" s="4">
        <v>6</v>
      </c>
      <c r="H290" s="8">
        <v>1.97</v>
      </c>
      <c r="I290" s="4">
        <v>0</v>
      </c>
    </row>
    <row r="291" spans="1:9" x14ac:dyDescent="0.2">
      <c r="A291" s="2">
        <v>2</v>
      </c>
      <c r="B291" s="1" t="s">
        <v>63</v>
      </c>
      <c r="C291" s="4">
        <v>66</v>
      </c>
      <c r="D291" s="8">
        <v>8.7899999999999991</v>
      </c>
      <c r="E291" s="4">
        <v>56</v>
      </c>
      <c r="F291" s="8">
        <v>12.7</v>
      </c>
      <c r="G291" s="4">
        <v>10</v>
      </c>
      <c r="H291" s="8">
        <v>3.29</v>
      </c>
      <c r="I291" s="4">
        <v>0</v>
      </c>
    </row>
    <row r="292" spans="1:9" x14ac:dyDescent="0.2">
      <c r="A292" s="2">
        <v>3</v>
      </c>
      <c r="B292" s="1" t="s">
        <v>56</v>
      </c>
      <c r="C292" s="4">
        <v>59</v>
      </c>
      <c r="D292" s="8">
        <v>7.86</v>
      </c>
      <c r="E292" s="4">
        <v>42</v>
      </c>
      <c r="F292" s="8">
        <v>9.52</v>
      </c>
      <c r="G292" s="4">
        <v>15</v>
      </c>
      <c r="H292" s="8">
        <v>4.93</v>
      </c>
      <c r="I292" s="4">
        <v>2</v>
      </c>
    </row>
    <row r="293" spans="1:9" x14ac:dyDescent="0.2">
      <c r="A293" s="2">
        <v>4</v>
      </c>
      <c r="B293" s="1" t="s">
        <v>49</v>
      </c>
      <c r="C293" s="4">
        <v>58</v>
      </c>
      <c r="D293" s="8">
        <v>7.72</v>
      </c>
      <c r="E293" s="4">
        <v>25</v>
      </c>
      <c r="F293" s="8">
        <v>5.67</v>
      </c>
      <c r="G293" s="4">
        <v>33</v>
      </c>
      <c r="H293" s="8">
        <v>10.86</v>
      </c>
      <c r="I293" s="4">
        <v>0</v>
      </c>
    </row>
    <row r="294" spans="1:9" x14ac:dyDescent="0.2">
      <c r="A294" s="2">
        <v>5</v>
      </c>
      <c r="B294" s="1" t="s">
        <v>58</v>
      </c>
      <c r="C294" s="4">
        <v>49</v>
      </c>
      <c r="D294" s="8">
        <v>6.52</v>
      </c>
      <c r="E294" s="4">
        <v>31</v>
      </c>
      <c r="F294" s="8">
        <v>7.03</v>
      </c>
      <c r="G294" s="4">
        <v>18</v>
      </c>
      <c r="H294" s="8">
        <v>5.92</v>
      </c>
      <c r="I294" s="4">
        <v>0</v>
      </c>
    </row>
    <row r="295" spans="1:9" x14ac:dyDescent="0.2">
      <c r="A295" s="2">
        <v>6</v>
      </c>
      <c r="B295" s="1" t="s">
        <v>50</v>
      </c>
      <c r="C295" s="4">
        <v>41</v>
      </c>
      <c r="D295" s="8">
        <v>5.46</v>
      </c>
      <c r="E295" s="4">
        <v>24</v>
      </c>
      <c r="F295" s="8">
        <v>5.44</v>
      </c>
      <c r="G295" s="4">
        <v>17</v>
      </c>
      <c r="H295" s="8">
        <v>5.59</v>
      </c>
      <c r="I295" s="4">
        <v>0</v>
      </c>
    </row>
    <row r="296" spans="1:9" x14ac:dyDescent="0.2">
      <c r="A296" s="2">
        <v>7</v>
      </c>
      <c r="B296" s="1" t="s">
        <v>57</v>
      </c>
      <c r="C296" s="4">
        <v>33</v>
      </c>
      <c r="D296" s="8">
        <v>4.3899999999999997</v>
      </c>
      <c r="E296" s="4">
        <v>17</v>
      </c>
      <c r="F296" s="8">
        <v>3.85</v>
      </c>
      <c r="G296" s="4">
        <v>16</v>
      </c>
      <c r="H296" s="8">
        <v>5.26</v>
      </c>
      <c r="I296" s="4">
        <v>0</v>
      </c>
    </row>
    <row r="297" spans="1:9" x14ac:dyDescent="0.2">
      <c r="A297" s="2">
        <v>8</v>
      </c>
      <c r="B297" s="1" t="s">
        <v>51</v>
      </c>
      <c r="C297" s="4">
        <v>28</v>
      </c>
      <c r="D297" s="8">
        <v>3.73</v>
      </c>
      <c r="E297" s="4">
        <v>13</v>
      </c>
      <c r="F297" s="8">
        <v>2.95</v>
      </c>
      <c r="G297" s="4">
        <v>15</v>
      </c>
      <c r="H297" s="8">
        <v>4.93</v>
      </c>
      <c r="I297" s="4">
        <v>0</v>
      </c>
    </row>
    <row r="298" spans="1:9" x14ac:dyDescent="0.2">
      <c r="A298" s="2">
        <v>9</v>
      </c>
      <c r="B298" s="1" t="s">
        <v>65</v>
      </c>
      <c r="C298" s="4">
        <v>21</v>
      </c>
      <c r="D298" s="8">
        <v>2.8</v>
      </c>
      <c r="E298" s="4">
        <v>15</v>
      </c>
      <c r="F298" s="8">
        <v>3.4</v>
      </c>
      <c r="G298" s="4">
        <v>6</v>
      </c>
      <c r="H298" s="8">
        <v>1.97</v>
      </c>
      <c r="I298" s="4">
        <v>0</v>
      </c>
    </row>
    <row r="299" spans="1:9" x14ac:dyDescent="0.2">
      <c r="A299" s="2">
        <v>10</v>
      </c>
      <c r="B299" s="1" t="s">
        <v>52</v>
      </c>
      <c r="C299" s="4">
        <v>20</v>
      </c>
      <c r="D299" s="8">
        <v>2.66</v>
      </c>
      <c r="E299" s="4">
        <v>12</v>
      </c>
      <c r="F299" s="8">
        <v>2.72</v>
      </c>
      <c r="G299" s="4">
        <v>8</v>
      </c>
      <c r="H299" s="8">
        <v>2.63</v>
      </c>
      <c r="I299" s="4">
        <v>0</v>
      </c>
    </row>
    <row r="300" spans="1:9" x14ac:dyDescent="0.2">
      <c r="A300" s="2">
        <v>10</v>
      </c>
      <c r="B300" s="1" t="s">
        <v>60</v>
      </c>
      <c r="C300" s="4">
        <v>20</v>
      </c>
      <c r="D300" s="8">
        <v>2.66</v>
      </c>
      <c r="E300" s="4">
        <v>9</v>
      </c>
      <c r="F300" s="8">
        <v>2.04</v>
      </c>
      <c r="G300" s="4">
        <v>11</v>
      </c>
      <c r="H300" s="8">
        <v>3.62</v>
      </c>
      <c r="I300" s="4">
        <v>0</v>
      </c>
    </row>
    <row r="301" spans="1:9" x14ac:dyDescent="0.2">
      <c r="A301" s="2">
        <v>12</v>
      </c>
      <c r="B301" s="1" t="s">
        <v>55</v>
      </c>
      <c r="C301" s="4">
        <v>18</v>
      </c>
      <c r="D301" s="8">
        <v>2.4</v>
      </c>
      <c r="E301" s="4">
        <v>11</v>
      </c>
      <c r="F301" s="8">
        <v>2.4900000000000002</v>
      </c>
      <c r="G301" s="4">
        <v>7</v>
      </c>
      <c r="H301" s="8">
        <v>2.2999999999999998</v>
      </c>
      <c r="I301" s="4">
        <v>0</v>
      </c>
    </row>
    <row r="302" spans="1:9" x14ac:dyDescent="0.2">
      <c r="A302" s="2">
        <v>12</v>
      </c>
      <c r="B302" s="1" t="s">
        <v>66</v>
      </c>
      <c r="C302" s="4">
        <v>18</v>
      </c>
      <c r="D302" s="8">
        <v>2.4</v>
      </c>
      <c r="E302" s="4">
        <v>16</v>
      </c>
      <c r="F302" s="8">
        <v>3.63</v>
      </c>
      <c r="G302" s="4">
        <v>2</v>
      </c>
      <c r="H302" s="8">
        <v>0.66</v>
      </c>
      <c r="I302" s="4">
        <v>0</v>
      </c>
    </row>
    <row r="303" spans="1:9" x14ac:dyDescent="0.2">
      <c r="A303" s="2">
        <v>14</v>
      </c>
      <c r="B303" s="1" t="s">
        <v>62</v>
      </c>
      <c r="C303" s="4">
        <v>17</v>
      </c>
      <c r="D303" s="8">
        <v>2.2599999999999998</v>
      </c>
      <c r="E303" s="4">
        <v>9</v>
      </c>
      <c r="F303" s="8">
        <v>2.04</v>
      </c>
      <c r="G303" s="4">
        <v>7</v>
      </c>
      <c r="H303" s="8">
        <v>2.2999999999999998</v>
      </c>
      <c r="I303" s="4">
        <v>0</v>
      </c>
    </row>
    <row r="304" spans="1:9" x14ac:dyDescent="0.2">
      <c r="A304" s="2">
        <v>15</v>
      </c>
      <c r="B304" s="1" t="s">
        <v>61</v>
      </c>
      <c r="C304" s="4">
        <v>14</v>
      </c>
      <c r="D304" s="8">
        <v>1.86</v>
      </c>
      <c r="E304" s="4">
        <v>11</v>
      </c>
      <c r="F304" s="8">
        <v>2.4900000000000002</v>
      </c>
      <c r="G304" s="4">
        <v>3</v>
      </c>
      <c r="H304" s="8">
        <v>0.99</v>
      </c>
      <c r="I304" s="4">
        <v>0</v>
      </c>
    </row>
    <row r="305" spans="1:9" x14ac:dyDescent="0.2">
      <c r="A305" s="2">
        <v>16</v>
      </c>
      <c r="B305" s="1" t="s">
        <v>68</v>
      </c>
      <c r="C305" s="4">
        <v>13</v>
      </c>
      <c r="D305" s="8">
        <v>1.73</v>
      </c>
      <c r="E305" s="4">
        <v>10</v>
      </c>
      <c r="F305" s="8">
        <v>2.27</v>
      </c>
      <c r="G305" s="4">
        <v>3</v>
      </c>
      <c r="H305" s="8">
        <v>0.99</v>
      </c>
      <c r="I305" s="4">
        <v>0</v>
      </c>
    </row>
    <row r="306" spans="1:9" x14ac:dyDescent="0.2">
      <c r="A306" s="2">
        <v>17</v>
      </c>
      <c r="B306" s="1" t="s">
        <v>73</v>
      </c>
      <c r="C306" s="4">
        <v>12</v>
      </c>
      <c r="D306" s="8">
        <v>1.6</v>
      </c>
      <c r="E306" s="4">
        <v>5</v>
      </c>
      <c r="F306" s="8">
        <v>1.1299999999999999</v>
      </c>
      <c r="G306" s="4">
        <v>7</v>
      </c>
      <c r="H306" s="8">
        <v>2.2999999999999998</v>
      </c>
      <c r="I306" s="4">
        <v>0</v>
      </c>
    </row>
    <row r="307" spans="1:9" x14ac:dyDescent="0.2">
      <c r="A307" s="2">
        <v>17</v>
      </c>
      <c r="B307" s="1" t="s">
        <v>70</v>
      </c>
      <c r="C307" s="4">
        <v>12</v>
      </c>
      <c r="D307" s="8">
        <v>1.6</v>
      </c>
      <c r="E307" s="4">
        <v>6</v>
      </c>
      <c r="F307" s="8">
        <v>1.36</v>
      </c>
      <c r="G307" s="4">
        <v>6</v>
      </c>
      <c r="H307" s="8">
        <v>1.97</v>
      </c>
      <c r="I307" s="4">
        <v>0</v>
      </c>
    </row>
    <row r="308" spans="1:9" x14ac:dyDescent="0.2">
      <c r="A308" s="2">
        <v>17</v>
      </c>
      <c r="B308" s="1" t="s">
        <v>67</v>
      </c>
      <c r="C308" s="4">
        <v>12</v>
      </c>
      <c r="D308" s="8">
        <v>1.6</v>
      </c>
      <c r="E308" s="4">
        <v>0</v>
      </c>
      <c r="F308" s="8">
        <v>0</v>
      </c>
      <c r="G308" s="4">
        <v>10</v>
      </c>
      <c r="H308" s="8">
        <v>3.29</v>
      </c>
      <c r="I308" s="4">
        <v>0</v>
      </c>
    </row>
    <row r="309" spans="1:9" x14ac:dyDescent="0.2">
      <c r="A309" s="2">
        <v>20</v>
      </c>
      <c r="B309" s="1" t="s">
        <v>53</v>
      </c>
      <c r="C309" s="4">
        <v>11</v>
      </c>
      <c r="D309" s="8">
        <v>1.46</v>
      </c>
      <c r="E309" s="4">
        <v>1</v>
      </c>
      <c r="F309" s="8">
        <v>0.23</v>
      </c>
      <c r="G309" s="4">
        <v>10</v>
      </c>
      <c r="H309" s="8">
        <v>3.29</v>
      </c>
      <c r="I309" s="4">
        <v>0</v>
      </c>
    </row>
    <row r="310" spans="1:9" x14ac:dyDescent="0.2">
      <c r="A310" s="1"/>
      <c r="C310" s="4"/>
      <c r="D310" s="8"/>
      <c r="E310" s="4"/>
      <c r="F310" s="8"/>
      <c r="G310" s="4"/>
      <c r="H310" s="8"/>
      <c r="I310" s="4"/>
    </row>
    <row r="311" spans="1:9" x14ac:dyDescent="0.2">
      <c r="A311" s="1" t="s">
        <v>14</v>
      </c>
      <c r="C311" s="4"/>
      <c r="D311" s="8"/>
      <c r="E311" s="4"/>
      <c r="F311" s="8"/>
      <c r="G311" s="4"/>
      <c r="H311" s="8"/>
      <c r="I311" s="4"/>
    </row>
    <row r="312" spans="1:9" x14ac:dyDescent="0.2">
      <c r="A312" s="2">
        <v>1</v>
      </c>
      <c r="B312" s="1" t="s">
        <v>64</v>
      </c>
      <c r="C312" s="4">
        <v>128</v>
      </c>
      <c r="D312" s="8">
        <v>10.87</v>
      </c>
      <c r="E312" s="4">
        <v>109</v>
      </c>
      <c r="F312" s="8">
        <v>18.11</v>
      </c>
      <c r="G312" s="4">
        <v>19</v>
      </c>
      <c r="H312" s="8">
        <v>3.42</v>
      </c>
      <c r="I312" s="4">
        <v>0</v>
      </c>
    </row>
    <row r="313" spans="1:9" x14ac:dyDescent="0.2">
      <c r="A313" s="2">
        <v>2</v>
      </c>
      <c r="B313" s="1" t="s">
        <v>60</v>
      </c>
      <c r="C313" s="4">
        <v>126</v>
      </c>
      <c r="D313" s="8">
        <v>10.7</v>
      </c>
      <c r="E313" s="4">
        <v>81</v>
      </c>
      <c r="F313" s="8">
        <v>13.46</v>
      </c>
      <c r="G313" s="4">
        <v>45</v>
      </c>
      <c r="H313" s="8">
        <v>8.09</v>
      </c>
      <c r="I313" s="4">
        <v>0</v>
      </c>
    </row>
    <row r="314" spans="1:9" x14ac:dyDescent="0.2">
      <c r="A314" s="2">
        <v>3</v>
      </c>
      <c r="B314" s="1" t="s">
        <v>49</v>
      </c>
      <c r="C314" s="4">
        <v>93</v>
      </c>
      <c r="D314" s="8">
        <v>7.89</v>
      </c>
      <c r="E314" s="4">
        <v>27</v>
      </c>
      <c r="F314" s="8">
        <v>4.49</v>
      </c>
      <c r="G314" s="4">
        <v>66</v>
      </c>
      <c r="H314" s="8">
        <v>11.87</v>
      </c>
      <c r="I314" s="4">
        <v>0</v>
      </c>
    </row>
    <row r="315" spans="1:9" x14ac:dyDescent="0.2">
      <c r="A315" s="2">
        <v>4</v>
      </c>
      <c r="B315" s="1" t="s">
        <v>63</v>
      </c>
      <c r="C315" s="4">
        <v>85</v>
      </c>
      <c r="D315" s="8">
        <v>7.22</v>
      </c>
      <c r="E315" s="4">
        <v>66</v>
      </c>
      <c r="F315" s="8">
        <v>10.96</v>
      </c>
      <c r="G315" s="4">
        <v>19</v>
      </c>
      <c r="H315" s="8">
        <v>3.42</v>
      </c>
      <c r="I315" s="4">
        <v>0</v>
      </c>
    </row>
    <row r="316" spans="1:9" x14ac:dyDescent="0.2">
      <c r="A316" s="2">
        <v>5</v>
      </c>
      <c r="B316" s="1" t="s">
        <v>58</v>
      </c>
      <c r="C316" s="4">
        <v>83</v>
      </c>
      <c r="D316" s="8">
        <v>7.05</v>
      </c>
      <c r="E316" s="4">
        <v>34</v>
      </c>
      <c r="F316" s="8">
        <v>5.65</v>
      </c>
      <c r="G316" s="4">
        <v>49</v>
      </c>
      <c r="H316" s="8">
        <v>8.81</v>
      </c>
      <c r="I316" s="4">
        <v>0</v>
      </c>
    </row>
    <row r="317" spans="1:9" x14ac:dyDescent="0.2">
      <c r="A317" s="2">
        <v>6</v>
      </c>
      <c r="B317" s="1" t="s">
        <v>65</v>
      </c>
      <c r="C317" s="4">
        <v>63</v>
      </c>
      <c r="D317" s="8">
        <v>5.35</v>
      </c>
      <c r="E317" s="4">
        <v>41</v>
      </c>
      <c r="F317" s="8">
        <v>6.81</v>
      </c>
      <c r="G317" s="4">
        <v>16</v>
      </c>
      <c r="H317" s="8">
        <v>2.88</v>
      </c>
      <c r="I317" s="4">
        <v>0</v>
      </c>
    </row>
    <row r="318" spans="1:9" x14ac:dyDescent="0.2">
      <c r="A318" s="2">
        <v>7</v>
      </c>
      <c r="B318" s="1" t="s">
        <v>50</v>
      </c>
      <c r="C318" s="4">
        <v>60</v>
      </c>
      <c r="D318" s="8">
        <v>5.09</v>
      </c>
      <c r="E318" s="4">
        <v>30</v>
      </c>
      <c r="F318" s="8">
        <v>4.9800000000000004</v>
      </c>
      <c r="G318" s="4">
        <v>30</v>
      </c>
      <c r="H318" s="8">
        <v>5.4</v>
      </c>
      <c r="I318" s="4">
        <v>0</v>
      </c>
    </row>
    <row r="319" spans="1:9" x14ac:dyDescent="0.2">
      <c r="A319" s="2">
        <v>8</v>
      </c>
      <c r="B319" s="1" t="s">
        <v>56</v>
      </c>
      <c r="C319" s="4">
        <v>50</v>
      </c>
      <c r="D319" s="8">
        <v>4.24</v>
      </c>
      <c r="E319" s="4">
        <v>30</v>
      </c>
      <c r="F319" s="8">
        <v>4.9800000000000004</v>
      </c>
      <c r="G319" s="4">
        <v>19</v>
      </c>
      <c r="H319" s="8">
        <v>3.42</v>
      </c>
      <c r="I319" s="4">
        <v>1</v>
      </c>
    </row>
    <row r="320" spans="1:9" x14ac:dyDescent="0.2">
      <c r="A320" s="2">
        <v>9</v>
      </c>
      <c r="B320" s="1" t="s">
        <v>66</v>
      </c>
      <c r="C320" s="4">
        <v>45</v>
      </c>
      <c r="D320" s="8">
        <v>3.82</v>
      </c>
      <c r="E320" s="4">
        <v>42</v>
      </c>
      <c r="F320" s="8">
        <v>6.98</v>
      </c>
      <c r="G320" s="4">
        <v>3</v>
      </c>
      <c r="H320" s="8">
        <v>0.54</v>
      </c>
      <c r="I320" s="4">
        <v>0</v>
      </c>
    </row>
    <row r="321" spans="1:9" x14ac:dyDescent="0.2">
      <c r="A321" s="2">
        <v>10</v>
      </c>
      <c r="B321" s="1" t="s">
        <v>51</v>
      </c>
      <c r="C321" s="4">
        <v>44</v>
      </c>
      <c r="D321" s="8">
        <v>3.74</v>
      </c>
      <c r="E321" s="4">
        <v>9</v>
      </c>
      <c r="F321" s="8">
        <v>1.5</v>
      </c>
      <c r="G321" s="4">
        <v>35</v>
      </c>
      <c r="H321" s="8">
        <v>6.29</v>
      </c>
      <c r="I321" s="4">
        <v>0</v>
      </c>
    </row>
    <row r="322" spans="1:9" x14ac:dyDescent="0.2">
      <c r="A322" s="2">
        <v>11</v>
      </c>
      <c r="B322" s="1" t="s">
        <v>57</v>
      </c>
      <c r="C322" s="4">
        <v>35</v>
      </c>
      <c r="D322" s="8">
        <v>2.97</v>
      </c>
      <c r="E322" s="4">
        <v>15</v>
      </c>
      <c r="F322" s="8">
        <v>2.4900000000000002</v>
      </c>
      <c r="G322" s="4">
        <v>20</v>
      </c>
      <c r="H322" s="8">
        <v>3.6</v>
      </c>
      <c r="I322" s="4">
        <v>0</v>
      </c>
    </row>
    <row r="323" spans="1:9" x14ac:dyDescent="0.2">
      <c r="A323" s="2">
        <v>11</v>
      </c>
      <c r="B323" s="1" t="s">
        <v>62</v>
      </c>
      <c r="C323" s="4">
        <v>35</v>
      </c>
      <c r="D323" s="8">
        <v>2.97</v>
      </c>
      <c r="E323" s="4">
        <v>11</v>
      </c>
      <c r="F323" s="8">
        <v>1.83</v>
      </c>
      <c r="G323" s="4">
        <v>23</v>
      </c>
      <c r="H323" s="8">
        <v>4.1399999999999997</v>
      </c>
      <c r="I323" s="4">
        <v>0</v>
      </c>
    </row>
    <row r="324" spans="1:9" x14ac:dyDescent="0.2">
      <c r="A324" s="2">
        <v>13</v>
      </c>
      <c r="B324" s="1" t="s">
        <v>55</v>
      </c>
      <c r="C324" s="4">
        <v>23</v>
      </c>
      <c r="D324" s="8">
        <v>1.95</v>
      </c>
      <c r="E324" s="4">
        <v>12</v>
      </c>
      <c r="F324" s="8">
        <v>1.99</v>
      </c>
      <c r="G324" s="4">
        <v>11</v>
      </c>
      <c r="H324" s="8">
        <v>1.98</v>
      </c>
      <c r="I324" s="4">
        <v>0</v>
      </c>
    </row>
    <row r="325" spans="1:9" x14ac:dyDescent="0.2">
      <c r="A325" s="2">
        <v>14</v>
      </c>
      <c r="B325" s="1" t="s">
        <v>59</v>
      </c>
      <c r="C325" s="4">
        <v>22</v>
      </c>
      <c r="D325" s="8">
        <v>1.87</v>
      </c>
      <c r="E325" s="4">
        <v>1</v>
      </c>
      <c r="F325" s="8">
        <v>0.17</v>
      </c>
      <c r="G325" s="4">
        <v>21</v>
      </c>
      <c r="H325" s="8">
        <v>3.78</v>
      </c>
      <c r="I325" s="4">
        <v>0</v>
      </c>
    </row>
    <row r="326" spans="1:9" x14ac:dyDescent="0.2">
      <c r="A326" s="2">
        <v>14</v>
      </c>
      <c r="B326" s="1" t="s">
        <v>61</v>
      </c>
      <c r="C326" s="4">
        <v>22</v>
      </c>
      <c r="D326" s="8">
        <v>1.87</v>
      </c>
      <c r="E326" s="4">
        <v>14</v>
      </c>
      <c r="F326" s="8">
        <v>2.33</v>
      </c>
      <c r="G326" s="4">
        <v>8</v>
      </c>
      <c r="H326" s="8">
        <v>1.44</v>
      </c>
      <c r="I326" s="4">
        <v>0</v>
      </c>
    </row>
    <row r="327" spans="1:9" x14ac:dyDescent="0.2">
      <c r="A327" s="2">
        <v>16</v>
      </c>
      <c r="B327" s="1" t="s">
        <v>53</v>
      </c>
      <c r="C327" s="4">
        <v>20</v>
      </c>
      <c r="D327" s="8">
        <v>1.7</v>
      </c>
      <c r="E327" s="4">
        <v>6</v>
      </c>
      <c r="F327" s="8">
        <v>1</v>
      </c>
      <c r="G327" s="4">
        <v>14</v>
      </c>
      <c r="H327" s="8">
        <v>2.52</v>
      </c>
      <c r="I327" s="4">
        <v>0</v>
      </c>
    </row>
    <row r="328" spans="1:9" x14ac:dyDescent="0.2">
      <c r="A328" s="2">
        <v>17</v>
      </c>
      <c r="B328" s="1" t="s">
        <v>70</v>
      </c>
      <c r="C328" s="4">
        <v>17</v>
      </c>
      <c r="D328" s="8">
        <v>1.44</v>
      </c>
      <c r="E328" s="4">
        <v>8</v>
      </c>
      <c r="F328" s="8">
        <v>1.33</v>
      </c>
      <c r="G328" s="4">
        <v>9</v>
      </c>
      <c r="H328" s="8">
        <v>1.62</v>
      </c>
      <c r="I328" s="4">
        <v>0</v>
      </c>
    </row>
    <row r="329" spans="1:9" x14ac:dyDescent="0.2">
      <c r="A329" s="2">
        <v>18</v>
      </c>
      <c r="B329" s="1" t="s">
        <v>73</v>
      </c>
      <c r="C329" s="4">
        <v>16</v>
      </c>
      <c r="D329" s="8">
        <v>1.36</v>
      </c>
      <c r="E329" s="4">
        <v>6</v>
      </c>
      <c r="F329" s="8">
        <v>1</v>
      </c>
      <c r="G329" s="4">
        <v>10</v>
      </c>
      <c r="H329" s="8">
        <v>1.8</v>
      </c>
      <c r="I329" s="4">
        <v>0</v>
      </c>
    </row>
    <row r="330" spans="1:9" x14ac:dyDescent="0.2">
      <c r="A330" s="2">
        <v>19</v>
      </c>
      <c r="B330" s="1" t="s">
        <v>67</v>
      </c>
      <c r="C330" s="4">
        <v>14</v>
      </c>
      <c r="D330" s="8">
        <v>1.19</v>
      </c>
      <c r="E330" s="4">
        <v>1</v>
      </c>
      <c r="F330" s="8">
        <v>0.17</v>
      </c>
      <c r="G330" s="4">
        <v>7</v>
      </c>
      <c r="H330" s="8">
        <v>1.26</v>
      </c>
      <c r="I330" s="4">
        <v>0</v>
      </c>
    </row>
    <row r="331" spans="1:9" x14ac:dyDescent="0.2">
      <c r="A331" s="2">
        <v>19</v>
      </c>
      <c r="B331" s="1" t="s">
        <v>68</v>
      </c>
      <c r="C331" s="4">
        <v>14</v>
      </c>
      <c r="D331" s="8">
        <v>1.19</v>
      </c>
      <c r="E331" s="4">
        <v>11</v>
      </c>
      <c r="F331" s="8">
        <v>1.83</v>
      </c>
      <c r="G331" s="4">
        <v>3</v>
      </c>
      <c r="H331" s="8">
        <v>0.54</v>
      </c>
      <c r="I331" s="4">
        <v>0</v>
      </c>
    </row>
    <row r="332" spans="1:9" x14ac:dyDescent="0.2">
      <c r="A332" s="1"/>
      <c r="C332" s="4"/>
      <c r="D332" s="8"/>
      <c r="E332" s="4"/>
      <c r="F332" s="8"/>
      <c r="G332" s="4"/>
      <c r="H332" s="8"/>
      <c r="I332" s="4"/>
    </row>
    <row r="333" spans="1:9" x14ac:dyDescent="0.2">
      <c r="A333" s="1" t="s">
        <v>15</v>
      </c>
      <c r="C333" s="4"/>
      <c r="D333" s="8"/>
      <c r="E333" s="4"/>
      <c r="F333" s="8"/>
      <c r="G333" s="4"/>
      <c r="H333" s="8"/>
      <c r="I333" s="4"/>
    </row>
    <row r="334" spans="1:9" x14ac:dyDescent="0.2">
      <c r="A334" s="2">
        <v>1</v>
      </c>
      <c r="B334" s="1" t="s">
        <v>64</v>
      </c>
      <c r="C334" s="4">
        <v>60</v>
      </c>
      <c r="D334" s="8">
        <v>10.220000000000001</v>
      </c>
      <c r="E334" s="4">
        <v>51</v>
      </c>
      <c r="F334" s="8">
        <v>18.96</v>
      </c>
      <c r="G334" s="4">
        <v>9</v>
      </c>
      <c r="H334" s="8">
        <v>2.84</v>
      </c>
      <c r="I334" s="4">
        <v>0</v>
      </c>
    </row>
    <row r="335" spans="1:9" x14ac:dyDescent="0.2">
      <c r="A335" s="2">
        <v>2</v>
      </c>
      <c r="B335" s="1" t="s">
        <v>49</v>
      </c>
      <c r="C335" s="4">
        <v>59</v>
      </c>
      <c r="D335" s="8">
        <v>10.050000000000001</v>
      </c>
      <c r="E335" s="4">
        <v>10</v>
      </c>
      <c r="F335" s="8">
        <v>3.72</v>
      </c>
      <c r="G335" s="4">
        <v>49</v>
      </c>
      <c r="H335" s="8">
        <v>15.46</v>
      </c>
      <c r="I335" s="4">
        <v>0</v>
      </c>
    </row>
    <row r="336" spans="1:9" x14ac:dyDescent="0.2">
      <c r="A336" s="2">
        <v>3</v>
      </c>
      <c r="B336" s="1" t="s">
        <v>60</v>
      </c>
      <c r="C336" s="4">
        <v>51</v>
      </c>
      <c r="D336" s="8">
        <v>8.69</v>
      </c>
      <c r="E336" s="4">
        <v>29</v>
      </c>
      <c r="F336" s="8">
        <v>10.78</v>
      </c>
      <c r="G336" s="4">
        <v>22</v>
      </c>
      <c r="H336" s="8">
        <v>6.94</v>
      </c>
      <c r="I336" s="4">
        <v>0</v>
      </c>
    </row>
    <row r="337" spans="1:9" x14ac:dyDescent="0.2">
      <c r="A337" s="2">
        <v>4</v>
      </c>
      <c r="B337" s="1" t="s">
        <v>50</v>
      </c>
      <c r="C337" s="4">
        <v>43</v>
      </c>
      <c r="D337" s="8">
        <v>7.33</v>
      </c>
      <c r="E337" s="4">
        <v>19</v>
      </c>
      <c r="F337" s="8">
        <v>7.06</v>
      </c>
      <c r="G337" s="4">
        <v>24</v>
      </c>
      <c r="H337" s="8">
        <v>7.57</v>
      </c>
      <c r="I337" s="4">
        <v>0</v>
      </c>
    </row>
    <row r="338" spans="1:9" x14ac:dyDescent="0.2">
      <c r="A338" s="2">
        <v>5</v>
      </c>
      <c r="B338" s="1" t="s">
        <v>58</v>
      </c>
      <c r="C338" s="4">
        <v>41</v>
      </c>
      <c r="D338" s="8">
        <v>6.98</v>
      </c>
      <c r="E338" s="4">
        <v>18</v>
      </c>
      <c r="F338" s="8">
        <v>6.69</v>
      </c>
      <c r="G338" s="4">
        <v>23</v>
      </c>
      <c r="H338" s="8">
        <v>7.26</v>
      </c>
      <c r="I338" s="4">
        <v>0</v>
      </c>
    </row>
    <row r="339" spans="1:9" x14ac:dyDescent="0.2">
      <c r="A339" s="2">
        <v>5</v>
      </c>
      <c r="B339" s="1" t="s">
        <v>63</v>
      </c>
      <c r="C339" s="4">
        <v>41</v>
      </c>
      <c r="D339" s="8">
        <v>6.98</v>
      </c>
      <c r="E339" s="4">
        <v>34</v>
      </c>
      <c r="F339" s="8">
        <v>12.64</v>
      </c>
      <c r="G339" s="4">
        <v>7</v>
      </c>
      <c r="H339" s="8">
        <v>2.21</v>
      </c>
      <c r="I339" s="4">
        <v>0</v>
      </c>
    </row>
    <row r="340" spans="1:9" x14ac:dyDescent="0.2">
      <c r="A340" s="2">
        <v>7</v>
      </c>
      <c r="B340" s="1" t="s">
        <v>51</v>
      </c>
      <c r="C340" s="4">
        <v>25</v>
      </c>
      <c r="D340" s="8">
        <v>4.26</v>
      </c>
      <c r="E340" s="4">
        <v>5</v>
      </c>
      <c r="F340" s="8">
        <v>1.86</v>
      </c>
      <c r="G340" s="4">
        <v>20</v>
      </c>
      <c r="H340" s="8">
        <v>6.31</v>
      </c>
      <c r="I340" s="4">
        <v>0</v>
      </c>
    </row>
    <row r="341" spans="1:9" x14ac:dyDescent="0.2">
      <c r="A341" s="2">
        <v>8</v>
      </c>
      <c r="B341" s="1" t="s">
        <v>65</v>
      </c>
      <c r="C341" s="4">
        <v>23</v>
      </c>
      <c r="D341" s="8">
        <v>3.92</v>
      </c>
      <c r="E341" s="4">
        <v>14</v>
      </c>
      <c r="F341" s="8">
        <v>5.2</v>
      </c>
      <c r="G341" s="4">
        <v>9</v>
      </c>
      <c r="H341" s="8">
        <v>2.84</v>
      </c>
      <c r="I341" s="4">
        <v>0</v>
      </c>
    </row>
    <row r="342" spans="1:9" x14ac:dyDescent="0.2">
      <c r="A342" s="2">
        <v>9</v>
      </c>
      <c r="B342" s="1" t="s">
        <v>56</v>
      </c>
      <c r="C342" s="4">
        <v>22</v>
      </c>
      <c r="D342" s="8">
        <v>3.75</v>
      </c>
      <c r="E342" s="4">
        <v>14</v>
      </c>
      <c r="F342" s="8">
        <v>5.2</v>
      </c>
      <c r="G342" s="4">
        <v>8</v>
      </c>
      <c r="H342" s="8">
        <v>2.52</v>
      </c>
      <c r="I342" s="4">
        <v>0</v>
      </c>
    </row>
    <row r="343" spans="1:9" x14ac:dyDescent="0.2">
      <c r="A343" s="2">
        <v>10</v>
      </c>
      <c r="B343" s="1" t="s">
        <v>57</v>
      </c>
      <c r="C343" s="4">
        <v>21</v>
      </c>
      <c r="D343" s="8">
        <v>3.58</v>
      </c>
      <c r="E343" s="4">
        <v>13</v>
      </c>
      <c r="F343" s="8">
        <v>4.83</v>
      </c>
      <c r="G343" s="4">
        <v>8</v>
      </c>
      <c r="H343" s="8">
        <v>2.52</v>
      </c>
      <c r="I343" s="4">
        <v>0</v>
      </c>
    </row>
    <row r="344" spans="1:9" x14ac:dyDescent="0.2">
      <c r="A344" s="2">
        <v>11</v>
      </c>
      <c r="B344" s="1" t="s">
        <v>66</v>
      </c>
      <c r="C344" s="4">
        <v>19</v>
      </c>
      <c r="D344" s="8">
        <v>3.24</v>
      </c>
      <c r="E344" s="4">
        <v>17</v>
      </c>
      <c r="F344" s="8">
        <v>6.32</v>
      </c>
      <c r="G344" s="4">
        <v>2</v>
      </c>
      <c r="H344" s="8">
        <v>0.63</v>
      </c>
      <c r="I344" s="4">
        <v>0</v>
      </c>
    </row>
    <row r="345" spans="1:9" x14ac:dyDescent="0.2">
      <c r="A345" s="2">
        <v>12</v>
      </c>
      <c r="B345" s="1" t="s">
        <v>54</v>
      </c>
      <c r="C345" s="4">
        <v>12</v>
      </c>
      <c r="D345" s="8">
        <v>2.04</v>
      </c>
      <c r="E345" s="4">
        <v>1</v>
      </c>
      <c r="F345" s="8">
        <v>0.37</v>
      </c>
      <c r="G345" s="4">
        <v>11</v>
      </c>
      <c r="H345" s="8">
        <v>3.47</v>
      </c>
      <c r="I345" s="4">
        <v>0</v>
      </c>
    </row>
    <row r="346" spans="1:9" x14ac:dyDescent="0.2">
      <c r="A346" s="2">
        <v>12</v>
      </c>
      <c r="B346" s="1" t="s">
        <v>62</v>
      </c>
      <c r="C346" s="4">
        <v>12</v>
      </c>
      <c r="D346" s="8">
        <v>2.04</v>
      </c>
      <c r="E346" s="4">
        <v>7</v>
      </c>
      <c r="F346" s="8">
        <v>2.6</v>
      </c>
      <c r="G346" s="4">
        <v>5</v>
      </c>
      <c r="H346" s="8">
        <v>1.58</v>
      </c>
      <c r="I346" s="4">
        <v>0</v>
      </c>
    </row>
    <row r="347" spans="1:9" x14ac:dyDescent="0.2">
      <c r="A347" s="2">
        <v>14</v>
      </c>
      <c r="B347" s="1" t="s">
        <v>68</v>
      </c>
      <c r="C347" s="4">
        <v>10</v>
      </c>
      <c r="D347" s="8">
        <v>1.7</v>
      </c>
      <c r="E347" s="4">
        <v>5</v>
      </c>
      <c r="F347" s="8">
        <v>1.86</v>
      </c>
      <c r="G347" s="4">
        <v>5</v>
      </c>
      <c r="H347" s="8">
        <v>1.58</v>
      </c>
      <c r="I347" s="4">
        <v>0</v>
      </c>
    </row>
    <row r="348" spans="1:9" x14ac:dyDescent="0.2">
      <c r="A348" s="2">
        <v>15</v>
      </c>
      <c r="B348" s="1" t="s">
        <v>82</v>
      </c>
      <c r="C348" s="4">
        <v>9</v>
      </c>
      <c r="D348" s="8">
        <v>1.53</v>
      </c>
      <c r="E348" s="4">
        <v>2</v>
      </c>
      <c r="F348" s="8">
        <v>0.74</v>
      </c>
      <c r="G348" s="4">
        <v>7</v>
      </c>
      <c r="H348" s="8">
        <v>2.21</v>
      </c>
      <c r="I348" s="4">
        <v>0</v>
      </c>
    </row>
    <row r="349" spans="1:9" x14ac:dyDescent="0.2">
      <c r="A349" s="2">
        <v>15</v>
      </c>
      <c r="B349" s="1" t="s">
        <v>61</v>
      </c>
      <c r="C349" s="4">
        <v>9</v>
      </c>
      <c r="D349" s="8">
        <v>1.53</v>
      </c>
      <c r="E349" s="4">
        <v>5</v>
      </c>
      <c r="F349" s="8">
        <v>1.86</v>
      </c>
      <c r="G349" s="4">
        <v>4</v>
      </c>
      <c r="H349" s="8">
        <v>1.26</v>
      </c>
      <c r="I349" s="4">
        <v>0</v>
      </c>
    </row>
    <row r="350" spans="1:9" x14ac:dyDescent="0.2">
      <c r="A350" s="2">
        <v>17</v>
      </c>
      <c r="B350" s="1" t="s">
        <v>76</v>
      </c>
      <c r="C350" s="4">
        <v>8</v>
      </c>
      <c r="D350" s="8">
        <v>1.36</v>
      </c>
      <c r="E350" s="4">
        <v>3</v>
      </c>
      <c r="F350" s="8">
        <v>1.1200000000000001</v>
      </c>
      <c r="G350" s="4">
        <v>5</v>
      </c>
      <c r="H350" s="8">
        <v>1.58</v>
      </c>
      <c r="I350" s="4">
        <v>0</v>
      </c>
    </row>
    <row r="351" spans="1:9" x14ac:dyDescent="0.2">
      <c r="A351" s="2">
        <v>17</v>
      </c>
      <c r="B351" s="1" t="s">
        <v>53</v>
      </c>
      <c r="C351" s="4">
        <v>8</v>
      </c>
      <c r="D351" s="8">
        <v>1.36</v>
      </c>
      <c r="E351" s="4">
        <v>2</v>
      </c>
      <c r="F351" s="8">
        <v>0.74</v>
      </c>
      <c r="G351" s="4">
        <v>6</v>
      </c>
      <c r="H351" s="8">
        <v>1.89</v>
      </c>
      <c r="I351" s="4">
        <v>0</v>
      </c>
    </row>
    <row r="352" spans="1:9" x14ac:dyDescent="0.2">
      <c r="A352" s="2">
        <v>19</v>
      </c>
      <c r="B352" s="1" t="s">
        <v>52</v>
      </c>
      <c r="C352" s="4">
        <v>7</v>
      </c>
      <c r="D352" s="8">
        <v>1.19</v>
      </c>
      <c r="E352" s="4">
        <v>0</v>
      </c>
      <c r="F352" s="8">
        <v>0</v>
      </c>
      <c r="G352" s="4">
        <v>7</v>
      </c>
      <c r="H352" s="8">
        <v>2.21</v>
      </c>
      <c r="I352" s="4">
        <v>0</v>
      </c>
    </row>
    <row r="353" spans="1:9" x14ac:dyDescent="0.2">
      <c r="A353" s="2">
        <v>19</v>
      </c>
      <c r="B353" s="1" t="s">
        <v>73</v>
      </c>
      <c r="C353" s="4">
        <v>7</v>
      </c>
      <c r="D353" s="8">
        <v>1.19</v>
      </c>
      <c r="E353" s="4">
        <v>1</v>
      </c>
      <c r="F353" s="8">
        <v>0.37</v>
      </c>
      <c r="G353" s="4">
        <v>6</v>
      </c>
      <c r="H353" s="8">
        <v>1.89</v>
      </c>
      <c r="I353" s="4">
        <v>0</v>
      </c>
    </row>
    <row r="354" spans="1:9" x14ac:dyDescent="0.2">
      <c r="A354" s="2">
        <v>19</v>
      </c>
      <c r="B354" s="1" t="s">
        <v>81</v>
      </c>
      <c r="C354" s="4">
        <v>7</v>
      </c>
      <c r="D354" s="8">
        <v>1.19</v>
      </c>
      <c r="E354" s="4">
        <v>0</v>
      </c>
      <c r="F354" s="8">
        <v>0</v>
      </c>
      <c r="G354" s="4">
        <v>7</v>
      </c>
      <c r="H354" s="8">
        <v>2.21</v>
      </c>
      <c r="I354" s="4">
        <v>0</v>
      </c>
    </row>
    <row r="355" spans="1:9" x14ac:dyDescent="0.2">
      <c r="A355" s="2">
        <v>19</v>
      </c>
      <c r="B355" s="1" t="s">
        <v>80</v>
      </c>
      <c r="C355" s="4">
        <v>7</v>
      </c>
      <c r="D355" s="8">
        <v>1.19</v>
      </c>
      <c r="E355" s="4">
        <v>1</v>
      </c>
      <c r="F355" s="8">
        <v>0.37</v>
      </c>
      <c r="G355" s="4">
        <v>5</v>
      </c>
      <c r="H355" s="8">
        <v>1.58</v>
      </c>
      <c r="I355" s="4">
        <v>0</v>
      </c>
    </row>
    <row r="356" spans="1:9" x14ac:dyDescent="0.2">
      <c r="A356" s="1"/>
      <c r="C356" s="4"/>
      <c r="D356" s="8"/>
      <c r="E356" s="4"/>
      <c r="F356" s="8"/>
      <c r="G356" s="4"/>
      <c r="H356" s="8"/>
      <c r="I356" s="4"/>
    </row>
    <row r="357" spans="1:9" x14ac:dyDescent="0.2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2">
      <c r="A358" s="2">
        <v>1</v>
      </c>
      <c r="B358" s="1" t="s">
        <v>83</v>
      </c>
      <c r="C358" s="4">
        <v>167</v>
      </c>
      <c r="D358" s="8">
        <v>23.79</v>
      </c>
      <c r="E358" s="4">
        <v>152</v>
      </c>
      <c r="F358" s="8">
        <v>31.47</v>
      </c>
      <c r="G358" s="4">
        <v>15</v>
      </c>
      <c r="H358" s="8">
        <v>7.14</v>
      </c>
      <c r="I358" s="4">
        <v>0</v>
      </c>
    </row>
    <row r="359" spans="1:9" x14ac:dyDescent="0.2">
      <c r="A359" s="2">
        <v>2</v>
      </c>
      <c r="B359" s="1" t="s">
        <v>58</v>
      </c>
      <c r="C359" s="4">
        <v>73</v>
      </c>
      <c r="D359" s="8">
        <v>10.4</v>
      </c>
      <c r="E359" s="4">
        <v>50</v>
      </c>
      <c r="F359" s="8">
        <v>10.35</v>
      </c>
      <c r="G359" s="4">
        <v>23</v>
      </c>
      <c r="H359" s="8">
        <v>10.95</v>
      </c>
      <c r="I359" s="4">
        <v>0</v>
      </c>
    </row>
    <row r="360" spans="1:9" x14ac:dyDescent="0.2">
      <c r="A360" s="2">
        <v>3</v>
      </c>
      <c r="B360" s="1" t="s">
        <v>64</v>
      </c>
      <c r="C360" s="4">
        <v>54</v>
      </c>
      <c r="D360" s="8">
        <v>7.69</v>
      </c>
      <c r="E360" s="4">
        <v>49</v>
      </c>
      <c r="F360" s="8">
        <v>10.14</v>
      </c>
      <c r="G360" s="4">
        <v>5</v>
      </c>
      <c r="H360" s="8">
        <v>2.38</v>
      </c>
      <c r="I360" s="4">
        <v>0</v>
      </c>
    </row>
    <row r="361" spans="1:9" x14ac:dyDescent="0.2">
      <c r="A361" s="2">
        <v>4</v>
      </c>
      <c r="B361" s="1" t="s">
        <v>63</v>
      </c>
      <c r="C361" s="4">
        <v>50</v>
      </c>
      <c r="D361" s="8">
        <v>7.12</v>
      </c>
      <c r="E361" s="4">
        <v>48</v>
      </c>
      <c r="F361" s="8">
        <v>9.94</v>
      </c>
      <c r="G361" s="4">
        <v>2</v>
      </c>
      <c r="H361" s="8">
        <v>0.95</v>
      </c>
      <c r="I361" s="4">
        <v>0</v>
      </c>
    </row>
    <row r="362" spans="1:9" x14ac:dyDescent="0.2">
      <c r="A362" s="2">
        <v>5</v>
      </c>
      <c r="B362" s="1" t="s">
        <v>49</v>
      </c>
      <c r="C362" s="4">
        <v>46</v>
      </c>
      <c r="D362" s="8">
        <v>6.55</v>
      </c>
      <c r="E362" s="4">
        <v>22</v>
      </c>
      <c r="F362" s="8">
        <v>4.55</v>
      </c>
      <c r="G362" s="4">
        <v>24</v>
      </c>
      <c r="H362" s="8">
        <v>11.43</v>
      </c>
      <c r="I362" s="4">
        <v>0</v>
      </c>
    </row>
    <row r="363" spans="1:9" x14ac:dyDescent="0.2">
      <c r="A363" s="2">
        <v>6</v>
      </c>
      <c r="B363" s="1" t="s">
        <v>56</v>
      </c>
      <c r="C363" s="4">
        <v>33</v>
      </c>
      <c r="D363" s="8">
        <v>4.7</v>
      </c>
      <c r="E363" s="4">
        <v>26</v>
      </c>
      <c r="F363" s="8">
        <v>5.38</v>
      </c>
      <c r="G363" s="4">
        <v>7</v>
      </c>
      <c r="H363" s="8">
        <v>3.33</v>
      </c>
      <c r="I363" s="4">
        <v>0</v>
      </c>
    </row>
    <row r="364" spans="1:9" x14ac:dyDescent="0.2">
      <c r="A364" s="2">
        <v>7</v>
      </c>
      <c r="B364" s="1" t="s">
        <v>50</v>
      </c>
      <c r="C364" s="4">
        <v>32</v>
      </c>
      <c r="D364" s="8">
        <v>4.5599999999999996</v>
      </c>
      <c r="E364" s="4">
        <v>15</v>
      </c>
      <c r="F364" s="8">
        <v>3.11</v>
      </c>
      <c r="G364" s="4">
        <v>17</v>
      </c>
      <c r="H364" s="8">
        <v>8.1</v>
      </c>
      <c r="I364" s="4">
        <v>0</v>
      </c>
    </row>
    <row r="365" spans="1:9" x14ac:dyDescent="0.2">
      <c r="A365" s="2">
        <v>8</v>
      </c>
      <c r="B365" s="1" t="s">
        <v>65</v>
      </c>
      <c r="C365" s="4">
        <v>17</v>
      </c>
      <c r="D365" s="8">
        <v>2.42</v>
      </c>
      <c r="E365" s="4">
        <v>7</v>
      </c>
      <c r="F365" s="8">
        <v>1.45</v>
      </c>
      <c r="G365" s="4">
        <v>9</v>
      </c>
      <c r="H365" s="8">
        <v>4.29</v>
      </c>
      <c r="I365" s="4">
        <v>0</v>
      </c>
    </row>
    <row r="366" spans="1:9" x14ac:dyDescent="0.2">
      <c r="A366" s="2">
        <v>9</v>
      </c>
      <c r="B366" s="1" t="s">
        <v>57</v>
      </c>
      <c r="C366" s="4">
        <v>16</v>
      </c>
      <c r="D366" s="8">
        <v>2.2799999999999998</v>
      </c>
      <c r="E366" s="4">
        <v>14</v>
      </c>
      <c r="F366" s="8">
        <v>2.9</v>
      </c>
      <c r="G366" s="4">
        <v>2</v>
      </c>
      <c r="H366" s="8">
        <v>0.95</v>
      </c>
      <c r="I366" s="4">
        <v>0</v>
      </c>
    </row>
    <row r="367" spans="1:9" x14ac:dyDescent="0.2">
      <c r="A367" s="2">
        <v>9</v>
      </c>
      <c r="B367" s="1" t="s">
        <v>68</v>
      </c>
      <c r="C367" s="4">
        <v>16</v>
      </c>
      <c r="D367" s="8">
        <v>2.2799999999999998</v>
      </c>
      <c r="E367" s="4">
        <v>13</v>
      </c>
      <c r="F367" s="8">
        <v>2.69</v>
      </c>
      <c r="G367" s="4">
        <v>3</v>
      </c>
      <c r="H367" s="8">
        <v>1.43</v>
      </c>
      <c r="I367" s="4">
        <v>0</v>
      </c>
    </row>
    <row r="368" spans="1:9" x14ac:dyDescent="0.2">
      <c r="A368" s="2">
        <v>11</v>
      </c>
      <c r="B368" s="1" t="s">
        <v>55</v>
      </c>
      <c r="C368" s="4">
        <v>15</v>
      </c>
      <c r="D368" s="8">
        <v>2.14</v>
      </c>
      <c r="E368" s="4">
        <v>8</v>
      </c>
      <c r="F368" s="8">
        <v>1.66</v>
      </c>
      <c r="G368" s="4">
        <v>7</v>
      </c>
      <c r="H368" s="8">
        <v>3.33</v>
      </c>
      <c r="I368" s="4">
        <v>0</v>
      </c>
    </row>
    <row r="369" spans="1:9" x14ac:dyDescent="0.2">
      <c r="A369" s="2">
        <v>12</v>
      </c>
      <c r="B369" s="1" t="s">
        <v>51</v>
      </c>
      <c r="C369" s="4">
        <v>14</v>
      </c>
      <c r="D369" s="8">
        <v>1.99</v>
      </c>
      <c r="E369" s="4">
        <v>6</v>
      </c>
      <c r="F369" s="8">
        <v>1.24</v>
      </c>
      <c r="G369" s="4">
        <v>8</v>
      </c>
      <c r="H369" s="8">
        <v>3.81</v>
      </c>
      <c r="I369" s="4">
        <v>0</v>
      </c>
    </row>
    <row r="370" spans="1:9" x14ac:dyDescent="0.2">
      <c r="A370" s="2">
        <v>12</v>
      </c>
      <c r="B370" s="1" t="s">
        <v>60</v>
      </c>
      <c r="C370" s="4">
        <v>14</v>
      </c>
      <c r="D370" s="8">
        <v>1.99</v>
      </c>
      <c r="E370" s="4">
        <v>10</v>
      </c>
      <c r="F370" s="8">
        <v>2.0699999999999998</v>
      </c>
      <c r="G370" s="4">
        <v>4</v>
      </c>
      <c r="H370" s="8">
        <v>1.9</v>
      </c>
      <c r="I370" s="4">
        <v>0</v>
      </c>
    </row>
    <row r="371" spans="1:9" x14ac:dyDescent="0.2">
      <c r="A371" s="2">
        <v>12</v>
      </c>
      <c r="B371" s="1" t="s">
        <v>66</v>
      </c>
      <c r="C371" s="4">
        <v>14</v>
      </c>
      <c r="D371" s="8">
        <v>1.99</v>
      </c>
      <c r="E371" s="4">
        <v>13</v>
      </c>
      <c r="F371" s="8">
        <v>2.69</v>
      </c>
      <c r="G371" s="4">
        <v>1</v>
      </c>
      <c r="H371" s="8">
        <v>0.48</v>
      </c>
      <c r="I371" s="4">
        <v>0</v>
      </c>
    </row>
    <row r="372" spans="1:9" x14ac:dyDescent="0.2">
      <c r="A372" s="2">
        <v>15</v>
      </c>
      <c r="B372" s="1" t="s">
        <v>61</v>
      </c>
      <c r="C372" s="4">
        <v>11</v>
      </c>
      <c r="D372" s="8">
        <v>1.57</v>
      </c>
      <c r="E372" s="4">
        <v>8</v>
      </c>
      <c r="F372" s="8">
        <v>1.66</v>
      </c>
      <c r="G372" s="4">
        <v>3</v>
      </c>
      <c r="H372" s="8">
        <v>1.43</v>
      </c>
      <c r="I372" s="4">
        <v>0</v>
      </c>
    </row>
    <row r="373" spans="1:9" x14ac:dyDescent="0.2">
      <c r="A373" s="2">
        <v>16</v>
      </c>
      <c r="B373" s="1" t="s">
        <v>73</v>
      </c>
      <c r="C373" s="4">
        <v>9</v>
      </c>
      <c r="D373" s="8">
        <v>1.28</v>
      </c>
      <c r="E373" s="4">
        <v>0</v>
      </c>
      <c r="F373" s="8">
        <v>0</v>
      </c>
      <c r="G373" s="4">
        <v>9</v>
      </c>
      <c r="H373" s="8">
        <v>4.29</v>
      </c>
      <c r="I373" s="4">
        <v>0</v>
      </c>
    </row>
    <row r="374" spans="1:9" x14ac:dyDescent="0.2">
      <c r="A374" s="2">
        <v>17</v>
      </c>
      <c r="B374" s="1" t="s">
        <v>52</v>
      </c>
      <c r="C374" s="4">
        <v>7</v>
      </c>
      <c r="D374" s="8">
        <v>1</v>
      </c>
      <c r="E374" s="4">
        <v>5</v>
      </c>
      <c r="F374" s="8">
        <v>1.04</v>
      </c>
      <c r="G374" s="4">
        <v>2</v>
      </c>
      <c r="H374" s="8">
        <v>0.95</v>
      </c>
      <c r="I374" s="4">
        <v>0</v>
      </c>
    </row>
    <row r="375" spans="1:9" x14ac:dyDescent="0.2">
      <c r="A375" s="2">
        <v>17</v>
      </c>
      <c r="B375" s="1" t="s">
        <v>84</v>
      </c>
      <c r="C375" s="4">
        <v>7</v>
      </c>
      <c r="D375" s="8">
        <v>1</v>
      </c>
      <c r="E375" s="4">
        <v>2</v>
      </c>
      <c r="F375" s="8">
        <v>0.41</v>
      </c>
      <c r="G375" s="4">
        <v>5</v>
      </c>
      <c r="H375" s="8">
        <v>2.38</v>
      </c>
      <c r="I375" s="4">
        <v>0</v>
      </c>
    </row>
    <row r="376" spans="1:9" x14ac:dyDescent="0.2">
      <c r="A376" s="2">
        <v>17</v>
      </c>
      <c r="B376" s="1" t="s">
        <v>69</v>
      </c>
      <c r="C376" s="4">
        <v>7</v>
      </c>
      <c r="D376" s="8">
        <v>1</v>
      </c>
      <c r="E376" s="4">
        <v>2</v>
      </c>
      <c r="F376" s="8">
        <v>0.41</v>
      </c>
      <c r="G376" s="4">
        <v>5</v>
      </c>
      <c r="H376" s="8">
        <v>2.38</v>
      </c>
      <c r="I376" s="4">
        <v>0</v>
      </c>
    </row>
    <row r="377" spans="1:9" x14ac:dyDescent="0.2">
      <c r="A377" s="2">
        <v>17</v>
      </c>
      <c r="B377" s="1" t="s">
        <v>62</v>
      </c>
      <c r="C377" s="4">
        <v>7</v>
      </c>
      <c r="D377" s="8">
        <v>1</v>
      </c>
      <c r="E377" s="4">
        <v>3</v>
      </c>
      <c r="F377" s="8">
        <v>0.62</v>
      </c>
      <c r="G377" s="4">
        <v>4</v>
      </c>
      <c r="H377" s="8">
        <v>1.9</v>
      </c>
      <c r="I377" s="4">
        <v>0</v>
      </c>
    </row>
    <row r="378" spans="1:9" x14ac:dyDescent="0.2">
      <c r="A378" s="1"/>
      <c r="C378" s="4"/>
      <c r="D378" s="8"/>
      <c r="E378" s="4"/>
      <c r="F378" s="8"/>
      <c r="G378" s="4"/>
      <c r="H378" s="8"/>
      <c r="I378" s="4"/>
    </row>
    <row r="379" spans="1:9" x14ac:dyDescent="0.2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2">
      <c r="A380" s="2">
        <v>1</v>
      </c>
      <c r="B380" s="1" t="s">
        <v>58</v>
      </c>
      <c r="C380" s="4">
        <v>37</v>
      </c>
      <c r="D380" s="8">
        <v>10.63</v>
      </c>
      <c r="E380" s="4">
        <v>25</v>
      </c>
      <c r="F380" s="8">
        <v>11.85</v>
      </c>
      <c r="G380" s="4">
        <v>12</v>
      </c>
      <c r="H380" s="8">
        <v>8.82</v>
      </c>
      <c r="I380" s="4">
        <v>0</v>
      </c>
    </row>
    <row r="381" spans="1:9" x14ac:dyDescent="0.2">
      <c r="A381" s="2">
        <v>2</v>
      </c>
      <c r="B381" s="1" t="s">
        <v>64</v>
      </c>
      <c r="C381" s="4">
        <v>33</v>
      </c>
      <c r="D381" s="8">
        <v>9.48</v>
      </c>
      <c r="E381" s="4">
        <v>31</v>
      </c>
      <c r="F381" s="8">
        <v>14.69</v>
      </c>
      <c r="G381" s="4">
        <v>2</v>
      </c>
      <c r="H381" s="8">
        <v>1.47</v>
      </c>
      <c r="I381" s="4">
        <v>0</v>
      </c>
    </row>
    <row r="382" spans="1:9" x14ac:dyDescent="0.2">
      <c r="A382" s="2">
        <v>3</v>
      </c>
      <c r="B382" s="1" t="s">
        <v>63</v>
      </c>
      <c r="C382" s="4">
        <v>28</v>
      </c>
      <c r="D382" s="8">
        <v>8.0500000000000007</v>
      </c>
      <c r="E382" s="4">
        <v>23</v>
      </c>
      <c r="F382" s="8">
        <v>10.9</v>
      </c>
      <c r="G382" s="4">
        <v>5</v>
      </c>
      <c r="H382" s="8">
        <v>3.68</v>
      </c>
      <c r="I382" s="4">
        <v>0</v>
      </c>
    </row>
    <row r="383" spans="1:9" x14ac:dyDescent="0.2">
      <c r="A383" s="2">
        <v>4</v>
      </c>
      <c r="B383" s="1" t="s">
        <v>49</v>
      </c>
      <c r="C383" s="4">
        <v>27</v>
      </c>
      <c r="D383" s="8">
        <v>7.76</v>
      </c>
      <c r="E383" s="4">
        <v>8</v>
      </c>
      <c r="F383" s="8">
        <v>3.79</v>
      </c>
      <c r="G383" s="4">
        <v>19</v>
      </c>
      <c r="H383" s="8">
        <v>13.97</v>
      </c>
      <c r="I383" s="4">
        <v>0</v>
      </c>
    </row>
    <row r="384" spans="1:9" x14ac:dyDescent="0.2">
      <c r="A384" s="2">
        <v>5</v>
      </c>
      <c r="B384" s="1" t="s">
        <v>56</v>
      </c>
      <c r="C384" s="4">
        <v>26</v>
      </c>
      <c r="D384" s="8">
        <v>7.47</v>
      </c>
      <c r="E384" s="4">
        <v>21</v>
      </c>
      <c r="F384" s="8">
        <v>9.9499999999999993</v>
      </c>
      <c r="G384" s="4">
        <v>5</v>
      </c>
      <c r="H384" s="8">
        <v>3.68</v>
      </c>
      <c r="I384" s="4">
        <v>0</v>
      </c>
    </row>
    <row r="385" spans="1:9" x14ac:dyDescent="0.2">
      <c r="A385" s="2">
        <v>6</v>
      </c>
      <c r="B385" s="1" t="s">
        <v>57</v>
      </c>
      <c r="C385" s="4">
        <v>18</v>
      </c>
      <c r="D385" s="8">
        <v>5.17</v>
      </c>
      <c r="E385" s="4">
        <v>11</v>
      </c>
      <c r="F385" s="8">
        <v>5.21</v>
      </c>
      <c r="G385" s="4">
        <v>7</v>
      </c>
      <c r="H385" s="8">
        <v>5.15</v>
      </c>
      <c r="I385" s="4">
        <v>0</v>
      </c>
    </row>
    <row r="386" spans="1:9" x14ac:dyDescent="0.2">
      <c r="A386" s="2">
        <v>7</v>
      </c>
      <c r="B386" s="1" t="s">
        <v>50</v>
      </c>
      <c r="C386" s="4">
        <v>17</v>
      </c>
      <c r="D386" s="8">
        <v>4.8899999999999997</v>
      </c>
      <c r="E386" s="4">
        <v>9</v>
      </c>
      <c r="F386" s="8">
        <v>4.2699999999999996</v>
      </c>
      <c r="G386" s="4">
        <v>8</v>
      </c>
      <c r="H386" s="8">
        <v>5.88</v>
      </c>
      <c r="I386" s="4">
        <v>0</v>
      </c>
    </row>
    <row r="387" spans="1:9" x14ac:dyDescent="0.2">
      <c r="A387" s="2">
        <v>8</v>
      </c>
      <c r="B387" s="1" t="s">
        <v>83</v>
      </c>
      <c r="C387" s="4">
        <v>15</v>
      </c>
      <c r="D387" s="8">
        <v>4.3099999999999996</v>
      </c>
      <c r="E387" s="4">
        <v>15</v>
      </c>
      <c r="F387" s="8">
        <v>7.11</v>
      </c>
      <c r="G387" s="4">
        <v>0</v>
      </c>
      <c r="H387" s="8">
        <v>0</v>
      </c>
      <c r="I387" s="4">
        <v>0</v>
      </c>
    </row>
    <row r="388" spans="1:9" x14ac:dyDescent="0.2">
      <c r="A388" s="2">
        <v>9</v>
      </c>
      <c r="B388" s="1" t="s">
        <v>75</v>
      </c>
      <c r="C388" s="4">
        <v>10</v>
      </c>
      <c r="D388" s="8">
        <v>2.87</v>
      </c>
      <c r="E388" s="4">
        <v>6</v>
      </c>
      <c r="F388" s="8">
        <v>2.84</v>
      </c>
      <c r="G388" s="4">
        <v>4</v>
      </c>
      <c r="H388" s="8">
        <v>2.94</v>
      </c>
      <c r="I388" s="4">
        <v>0</v>
      </c>
    </row>
    <row r="389" spans="1:9" x14ac:dyDescent="0.2">
      <c r="A389" s="2">
        <v>10</v>
      </c>
      <c r="B389" s="1" t="s">
        <v>55</v>
      </c>
      <c r="C389" s="4">
        <v>9</v>
      </c>
      <c r="D389" s="8">
        <v>2.59</v>
      </c>
      <c r="E389" s="4">
        <v>8</v>
      </c>
      <c r="F389" s="8">
        <v>3.79</v>
      </c>
      <c r="G389" s="4">
        <v>1</v>
      </c>
      <c r="H389" s="8">
        <v>0.74</v>
      </c>
      <c r="I389" s="4">
        <v>0</v>
      </c>
    </row>
    <row r="390" spans="1:9" x14ac:dyDescent="0.2">
      <c r="A390" s="2">
        <v>10</v>
      </c>
      <c r="B390" s="1" t="s">
        <v>60</v>
      </c>
      <c r="C390" s="4">
        <v>9</v>
      </c>
      <c r="D390" s="8">
        <v>2.59</v>
      </c>
      <c r="E390" s="4">
        <v>4</v>
      </c>
      <c r="F390" s="8">
        <v>1.9</v>
      </c>
      <c r="G390" s="4">
        <v>5</v>
      </c>
      <c r="H390" s="8">
        <v>3.68</v>
      </c>
      <c r="I390" s="4">
        <v>0</v>
      </c>
    </row>
    <row r="391" spans="1:9" x14ac:dyDescent="0.2">
      <c r="A391" s="2">
        <v>12</v>
      </c>
      <c r="B391" s="1" t="s">
        <v>62</v>
      </c>
      <c r="C391" s="4">
        <v>8</v>
      </c>
      <c r="D391" s="8">
        <v>2.2999999999999998</v>
      </c>
      <c r="E391" s="4">
        <v>4</v>
      </c>
      <c r="F391" s="8">
        <v>1.9</v>
      </c>
      <c r="G391" s="4">
        <v>4</v>
      </c>
      <c r="H391" s="8">
        <v>2.94</v>
      </c>
      <c r="I391" s="4">
        <v>0</v>
      </c>
    </row>
    <row r="392" spans="1:9" x14ac:dyDescent="0.2">
      <c r="A392" s="2">
        <v>12</v>
      </c>
      <c r="B392" s="1" t="s">
        <v>66</v>
      </c>
      <c r="C392" s="4">
        <v>8</v>
      </c>
      <c r="D392" s="8">
        <v>2.2999999999999998</v>
      </c>
      <c r="E392" s="4">
        <v>7</v>
      </c>
      <c r="F392" s="8">
        <v>3.32</v>
      </c>
      <c r="G392" s="4">
        <v>1</v>
      </c>
      <c r="H392" s="8">
        <v>0.74</v>
      </c>
      <c r="I392" s="4">
        <v>0</v>
      </c>
    </row>
    <row r="393" spans="1:9" x14ac:dyDescent="0.2">
      <c r="A393" s="2">
        <v>14</v>
      </c>
      <c r="B393" s="1" t="s">
        <v>51</v>
      </c>
      <c r="C393" s="4">
        <v>7</v>
      </c>
      <c r="D393" s="8">
        <v>2.0099999999999998</v>
      </c>
      <c r="E393" s="4">
        <v>2</v>
      </c>
      <c r="F393" s="8">
        <v>0.95</v>
      </c>
      <c r="G393" s="4">
        <v>5</v>
      </c>
      <c r="H393" s="8">
        <v>3.68</v>
      </c>
      <c r="I393" s="4">
        <v>0</v>
      </c>
    </row>
    <row r="394" spans="1:9" x14ac:dyDescent="0.2">
      <c r="A394" s="2">
        <v>14</v>
      </c>
      <c r="B394" s="1" t="s">
        <v>61</v>
      </c>
      <c r="C394" s="4">
        <v>7</v>
      </c>
      <c r="D394" s="8">
        <v>2.0099999999999998</v>
      </c>
      <c r="E394" s="4">
        <v>7</v>
      </c>
      <c r="F394" s="8">
        <v>3.32</v>
      </c>
      <c r="G394" s="4">
        <v>0</v>
      </c>
      <c r="H394" s="8">
        <v>0</v>
      </c>
      <c r="I394" s="4">
        <v>0</v>
      </c>
    </row>
    <row r="395" spans="1:9" x14ac:dyDescent="0.2">
      <c r="A395" s="2">
        <v>14</v>
      </c>
      <c r="B395" s="1" t="s">
        <v>68</v>
      </c>
      <c r="C395" s="4">
        <v>7</v>
      </c>
      <c r="D395" s="8">
        <v>2.0099999999999998</v>
      </c>
      <c r="E395" s="4">
        <v>5</v>
      </c>
      <c r="F395" s="8">
        <v>2.37</v>
      </c>
      <c r="G395" s="4">
        <v>2</v>
      </c>
      <c r="H395" s="8">
        <v>1.47</v>
      </c>
      <c r="I395" s="4">
        <v>0</v>
      </c>
    </row>
    <row r="396" spans="1:9" x14ac:dyDescent="0.2">
      <c r="A396" s="2">
        <v>17</v>
      </c>
      <c r="B396" s="1" t="s">
        <v>65</v>
      </c>
      <c r="C396" s="4">
        <v>6</v>
      </c>
      <c r="D396" s="8">
        <v>1.72</v>
      </c>
      <c r="E396" s="4">
        <v>4</v>
      </c>
      <c r="F396" s="8">
        <v>1.9</v>
      </c>
      <c r="G396" s="4">
        <v>2</v>
      </c>
      <c r="H396" s="8">
        <v>1.47</v>
      </c>
      <c r="I396" s="4">
        <v>0</v>
      </c>
    </row>
    <row r="397" spans="1:9" x14ac:dyDescent="0.2">
      <c r="A397" s="2">
        <v>18</v>
      </c>
      <c r="B397" s="1" t="s">
        <v>76</v>
      </c>
      <c r="C397" s="4">
        <v>5</v>
      </c>
      <c r="D397" s="8">
        <v>1.44</v>
      </c>
      <c r="E397" s="4">
        <v>1</v>
      </c>
      <c r="F397" s="8">
        <v>0.47</v>
      </c>
      <c r="G397" s="4">
        <v>4</v>
      </c>
      <c r="H397" s="8">
        <v>2.94</v>
      </c>
      <c r="I397" s="4">
        <v>0</v>
      </c>
    </row>
    <row r="398" spans="1:9" x14ac:dyDescent="0.2">
      <c r="A398" s="2">
        <v>18</v>
      </c>
      <c r="B398" s="1" t="s">
        <v>67</v>
      </c>
      <c r="C398" s="4">
        <v>5</v>
      </c>
      <c r="D398" s="8">
        <v>1.44</v>
      </c>
      <c r="E398" s="4">
        <v>0</v>
      </c>
      <c r="F398" s="8">
        <v>0</v>
      </c>
      <c r="G398" s="4">
        <v>5</v>
      </c>
      <c r="H398" s="8">
        <v>3.68</v>
      </c>
      <c r="I398" s="4">
        <v>0</v>
      </c>
    </row>
    <row r="399" spans="1:9" x14ac:dyDescent="0.2">
      <c r="A399" s="2">
        <v>20</v>
      </c>
      <c r="B399" s="1" t="s">
        <v>72</v>
      </c>
      <c r="C399" s="4">
        <v>4</v>
      </c>
      <c r="D399" s="8">
        <v>1.1499999999999999</v>
      </c>
      <c r="E399" s="4">
        <v>0</v>
      </c>
      <c r="F399" s="8">
        <v>0</v>
      </c>
      <c r="G399" s="4">
        <v>4</v>
      </c>
      <c r="H399" s="8">
        <v>2.94</v>
      </c>
      <c r="I399" s="4">
        <v>0</v>
      </c>
    </row>
    <row r="400" spans="1:9" x14ac:dyDescent="0.2">
      <c r="A400" s="2">
        <v>20</v>
      </c>
      <c r="B400" s="1" t="s">
        <v>52</v>
      </c>
      <c r="C400" s="4">
        <v>4</v>
      </c>
      <c r="D400" s="8">
        <v>1.1499999999999999</v>
      </c>
      <c r="E400" s="4">
        <v>2</v>
      </c>
      <c r="F400" s="8">
        <v>0.95</v>
      </c>
      <c r="G400" s="4">
        <v>2</v>
      </c>
      <c r="H400" s="8">
        <v>1.47</v>
      </c>
      <c r="I400" s="4">
        <v>0</v>
      </c>
    </row>
    <row r="401" spans="1:9" x14ac:dyDescent="0.2">
      <c r="A401" s="2">
        <v>20</v>
      </c>
      <c r="B401" s="1" t="s">
        <v>73</v>
      </c>
      <c r="C401" s="4">
        <v>4</v>
      </c>
      <c r="D401" s="8">
        <v>1.1499999999999999</v>
      </c>
      <c r="E401" s="4">
        <v>2</v>
      </c>
      <c r="F401" s="8">
        <v>0.95</v>
      </c>
      <c r="G401" s="4">
        <v>2</v>
      </c>
      <c r="H401" s="8">
        <v>1.47</v>
      </c>
      <c r="I401" s="4">
        <v>0</v>
      </c>
    </row>
    <row r="402" spans="1:9" x14ac:dyDescent="0.2">
      <c r="A402" s="2">
        <v>20</v>
      </c>
      <c r="B402" s="1" t="s">
        <v>85</v>
      </c>
      <c r="C402" s="4">
        <v>4</v>
      </c>
      <c r="D402" s="8">
        <v>1.1499999999999999</v>
      </c>
      <c r="E402" s="4">
        <v>0</v>
      </c>
      <c r="F402" s="8">
        <v>0</v>
      </c>
      <c r="G402" s="4">
        <v>4</v>
      </c>
      <c r="H402" s="8">
        <v>2.94</v>
      </c>
      <c r="I402" s="4">
        <v>0</v>
      </c>
    </row>
    <row r="403" spans="1:9" x14ac:dyDescent="0.2">
      <c r="A403" s="2">
        <v>20</v>
      </c>
      <c r="B403" s="1" t="s">
        <v>53</v>
      </c>
      <c r="C403" s="4">
        <v>4</v>
      </c>
      <c r="D403" s="8">
        <v>1.1499999999999999</v>
      </c>
      <c r="E403" s="4">
        <v>1</v>
      </c>
      <c r="F403" s="8">
        <v>0.47</v>
      </c>
      <c r="G403" s="4">
        <v>3</v>
      </c>
      <c r="H403" s="8">
        <v>2.21</v>
      </c>
      <c r="I403" s="4">
        <v>0</v>
      </c>
    </row>
    <row r="404" spans="1:9" x14ac:dyDescent="0.2">
      <c r="A404" s="2">
        <v>20</v>
      </c>
      <c r="B404" s="1" t="s">
        <v>69</v>
      </c>
      <c r="C404" s="4">
        <v>4</v>
      </c>
      <c r="D404" s="8">
        <v>1.1499999999999999</v>
      </c>
      <c r="E404" s="4">
        <v>2</v>
      </c>
      <c r="F404" s="8">
        <v>0.95</v>
      </c>
      <c r="G404" s="4">
        <v>2</v>
      </c>
      <c r="H404" s="8">
        <v>1.47</v>
      </c>
      <c r="I404" s="4">
        <v>0</v>
      </c>
    </row>
    <row r="405" spans="1:9" x14ac:dyDescent="0.2">
      <c r="A405" s="2">
        <v>20</v>
      </c>
      <c r="B405" s="1" t="s">
        <v>86</v>
      </c>
      <c r="C405" s="4">
        <v>4</v>
      </c>
      <c r="D405" s="8">
        <v>1.1499999999999999</v>
      </c>
      <c r="E405" s="4">
        <v>1</v>
      </c>
      <c r="F405" s="8">
        <v>0.47</v>
      </c>
      <c r="G405" s="4">
        <v>3</v>
      </c>
      <c r="H405" s="8">
        <v>2.21</v>
      </c>
      <c r="I405" s="4">
        <v>0</v>
      </c>
    </row>
    <row r="406" spans="1:9" x14ac:dyDescent="0.2">
      <c r="A406" s="1"/>
      <c r="C406" s="4"/>
      <c r="D406" s="8"/>
      <c r="E406" s="4"/>
      <c r="F406" s="8"/>
      <c r="G406" s="4"/>
      <c r="H406" s="8"/>
      <c r="I406" s="4"/>
    </row>
    <row r="407" spans="1:9" x14ac:dyDescent="0.2">
      <c r="A407" s="1" t="s">
        <v>18</v>
      </c>
      <c r="C407" s="4"/>
      <c r="D407" s="8"/>
      <c r="E407" s="4"/>
      <c r="F407" s="8"/>
      <c r="G407" s="4"/>
      <c r="H407" s="8"/>
      <c r="I407" s="4"/>
    </row>
    <row r="408" spans="1:9" x14ac:dyDescent="0.2">
      <c r="A408" s="2">
        <v>1</v>
      </c>
      <c r="B408" s="1" t="s">
        <v>49</v>
      </c>
      <c r="C408" s="4">
        <v>24</v>
      </c>
      <c r="D408" s="8">
        <v>10.39</v>
      </c>
      <c r="E408" s="4">
        <v>10</v>
      </c>
      <c r="F408" s="8">
        <v>7.52</v>
      </c>
      <c r="G408" s="4">
        <v>14</v>
      </c>
      <c r="H408" s="8">
        <v>14.58</v>
      </c>
      <c r="I408" s="4">
        <v>0</v>
      </c>
    </row>
    <row r="409" spans="1:9" x14ac:dyDescent="0.2">
      <c r="A409" s="2">
        <v>2</v>
      </c>
      <c r="B409" s="1" t="s">
        <v>50</v>
      </c>
      <c r="C409" s="4">
        <v>21</v>
      </c>
      <c r="D409" s="8">
        <v>9.09</v>
      </c>
      <c r="E409" s="4">
        <v>10</v>
      </c>
      <c r="F409" s="8">
        <v>7.52</v>
      </c>
      <c r="G409" s="4">
        <v>11</v>
      </c>
      <c r="H409" s="8">
        <v>11.46</v>
      </c>
      <c r="I409" s="4">
        <v>0</v>
      </c>
    </row>
    <row r="410" spans="1:9" x14ac:dyDescent="0.2">
      <c r="A410" s="2">
        <v>2</v>
      </c>
      <c r="B410" s="1" t="s">
        <v>58</v>
      </c>
      <c r="C410" s="4">
        <v>21</v>
      </c>
      <c r="D410" s="8">
        <v>9.09</v>
      </c>
      <c r="E410" s="4">
        <v>12</v>
      </c>
      <c r="F410" s="8">
        <v>9.02</v>
      </c>
      <c r="G410" s="4">
        <v>9</v>
      </c>
      <c r="H410" s="8">
        <v>9.3800000000000008</v>
      </c>
      <c r="I410" s="4">
        <v>0</v>
      </c>
    </row>
    <row r="411" spans="1:9" x14ac:dyDescent="0.2">
      <c r="A411" s="2">
        <v>4</v>
      </c>
      <c r="B411" s="1" t="s">
        <v>64</v>
      </c>
      <c r="C411" s="4">
        <v>18</v>
      </c>
      <c r="D411" s="8">
        <v>7.79</v>
      </c>
      <c r="E411" s="4">
        <v>18</v>
      </c>
      <c r="F411" s="8">
        <v>13.53</v>
      </c>
      <c r="G411" s="4">
        <v>0</v>
      </c>
      <c r="H411" s="8">
        <v>0</v>
      </c>
      <c r="I411" s="4">
        <v>0</v>
      </c>
    </row>
    <row r="412" spans="1:9" x14ac:dyDescent="0.2">
      <c r="A412" s="2">
        <v>5</v>
      </c>
      <c r="B412" s="1" t="s">
        <v>56</v>
      </c>
      <c r="C412" s="4">
        <v>17</v>
      </c>
      <c r="D412" s="8">
        <v>7.36</v>
      </c>
      <c r="E412" s="4">
        <v>13</v>
      </c>
      <c r="F412" s="8">
        <v>9.77</v>
      </c>
      <c r="G412" s="4">
        <v>3</v>
      </c>
      <c r="H412" s="8">
        <v>3.13</v>
      </c>
      <c r="I412" s="4">
        <v>1</v>
      </c>
    </row>
    <row r="413" spans="1:9" x14ac:dyDescent="0.2">
      <c r="A413" s="2">
        <v>6</v>
      </c>
      <c r="B413" s="1" t="s">
        <v>63</v>
      </c>
      <c r="C413" s="4">
        <v>14</v>
      </c>
      <c r="D413" s="8">
        <v>6.06</v>
      </c>
      <c r="E413" s="4">
        <v>10</v>
      </c>
      <c r="F413" s="8">
        <v>7.52</v>
      </c>
      <c r="G413" s="4">
        <v>4</v>
      </c>
      <c r="H413" s="8">
        <v>4.17</v>
      </c>
      <c r="I413" s="4">
        <v>0</v>
      </c>
    </row>
    <row r="414" spans="1:9" x14ac:dyDescent="0.2">
      <c r="A414" s="2">
        <v>7</v>
      </c>
      <c r="B414" s="1" t="s">
        <v>65</v>
      </c>
      <c r="C414" s="4">
        <v>11</v>
      </c>
      <c r="D414" s="8">
        <v>4.76</v>
      </c>
      <c r="E414" s="4">
        <v>5</v>
      </c>
      <c r="F414" s="8">
        <v>3.76</v>
      </c>
      <c r="G414" s="4">
        <v>6</v>
      </c>
      <c r="H414" s="8">
        <v>6.25</v>
      </c>
      <c r="I414" s="4">
        <v>0</v>
      </c>
    </row>
    <row r="415" spans="1:9" x14ac:dyDescent="0.2">
      <c r="A415" s="2">
        <v>8</v>
      </c>
      <c r="B415" s="1" t="s">
        <v>51</v>
      </c>
      <c r="C415" s="4">
        <v>10</v>
      </c>
      <c r="D415" s="8">
        <v>4.33</v>
      </c>
      <c r="E415" s="4">
        <v>7</v>
      </c>
      <c r="F415" s="8">
        <v>5.26</v>
      </c>
      <c r="G415" s="4">
        <v>3</v>
      </c>
      <c r="H415" s="8">
        <v>3.13</v>
      </c>
      <c r="I415" s="4">
        <v>0</v>
      </c>
    </row>
    <row r="416" spans="1:9" x14ac:dyDescent="0.2">
      <c r="A416" s="2">
        <v>9</v>
      </c>
      <c r="B416" s="1" t="s">
        <v>68</v>
      </c>
      <c r="C416" s="4">
        <v>8</v>
      </c>
      <c r="D416" s="8">
        <v>3.46</v>
      </c>
      <c r="E416" s="4">
        <v>6</v>
      </c>
      <c r="F416" s="8">
        <v>4.51</v>
      </c>
      <c r="G416" s="4">
        <v>2</v>
      </c>
      <c r="H416" s="8">
        <v>2.08</v>
      </c>
      <c r="I416" s="4">
        <v>0</v>
      </c>
    </row>
    <row r="417" spans="1:9" x14ac:dyDescent="0.2">
      <c r="A417" s="2">
        <v>10</v>
      </c>
      <c r="B417" s="1" t="s">
        <v>57</v>
      </c>
      <c r="C417" s="4">
        <v>7</v>
      </c>
      <c r="D417" s="8">
        <v>3.03</v>
      </c>
      <c r="E417" s="4">
        <v>6</v>
      </c>
      <c r="F417" s="8">
        <v>4.51</v>
      </c>
      <c r="G417" s="4">
        <v>1</v>
      </c>
      <c r="H417" s="8">
        <v>1.04</v>
      </c>
      <c r="I417" s="4">
        <v>0</v>
      </c>
    </row>
    <row r="418" spans="1:9" x14ac:dyDescent="0.2">
      <c r="A418" s="2">
        <v>11</v>
      </c>
      <c r="B418" s="1" t="s">
        <v>83</v>
      </c>
      <c r="C418" s="4">
        <v>6</v>
      </c>
      <c r="D418" s="8">
        <v>2.6</v>
      </c>
      <c r="E418" s="4">
        <v>5</v>
      </c>
      <c r="F418" s="8">
        <v>3.76</v>
      </c>
      <c r="G418" s="4">
        <v>1</v>
      </c>
      <c r="H418" s="8">
        <v>1.04</v>
      </c>
      <c r="I418" s="4">
        <v>0</v>
      </c>
    </row>
    <row r="419" spans="1:9" x14ac:dyDescent="0.2">
      <c r="A419" s="2">
        <v>11</v>
      </c>
      <c r="B419" s="1" t="s">
        <v>52</v>
      </c>
      <c r="C419" s="4">
        <v>6</v>
      </c>
      <c r="D419" s="8">
        <v>2.6</v>
      </c>
      <c r="E419" s="4">
        <v>3</v>
      </c>
      <c r="F419" s="8">
        <v>2.2599999999999998</v>
      </c>
      <c r="G419" s="4">
        <v>3</v>
      </c>
      <c r="H419" s="8">
        <v>3.13</v>
      </c>
      <c r="I419" s="4">
        <v>0</v>
      </c>
    </row>
    <row r="420" spans="1:9" x14ac:dyDescent="0.2">
      <c r="A420" s="2">
        <v>11</v>
      </c>
      <c r="B420" s="1" t="s">
        <v>84</v>
      </c>
      <c r="C420" s="4">
        <v>6</v>
      </c>
      <c r="D420" s="8">
        <v>2.6</v>
      </c>
      <c r="E420" s="4">
        <v>3</v>
      </c>
      <c r="F420" s="8">
        <v>2.2599999999999998</v>
      </c>
      <c r="G420" s="4">
        <v>3</v>
      </c>
      <c r="H420" s="8">
        <v>3.13</v>
      </c>
      <c r="I420" s="4">
        <v>0</v>
      </c>
    </row>
    <row r="421" spans="1:9" x14ac:dyDescent="0.2">
      <c r="A421" s="2">
        <v>11</v>
      </c>
      <c r="B421" s="1" t="s">
        <v>55</v>
      </c>
      <c r="C421" s="4">
        <v>6</v>
      </c>
      <c r="D421" s="8">
        <v>2.6</v>
      </c>
      <c r="E421" s="4">
        <v>6</v>
      </c>
      <c r="F421" s="8">
        <v>4.51</v>
      </c>
      <c r="G421" s="4">
        <v>0</v>
      </c>
      <c r="H421" s="8">
        <v>0</v>
      </c>
      <c r="I421" s="4">
        <v>0</v>
      </c>
    </row>
    <row r="422" spans="1:9" x14ac:dyDescent="0.2">
      <c r="A422" s="2">
        <v>11</v>
      </c>
      <c r="B422" s="1" t="s">
        <v>61</v>
      </c>
      <c r="C422" s="4">
        <v>6</v>
      </c>
      <c r="D422" s="8">
        <v>2.6</v>
      </c>
      <c r="E422" s="4">
        <v>6</v>
      </c>
      <c r="F422" s="8">
        <v>4.51</v>
      </c>
      <c r="G422" s="4">
        <v>0</v>
      </c>
      <c r="H422" s="8">
        <v>0</v>
      </c>
      <c r="I422" s="4">
        <v>0</v>
      </c>
    </row>
    <row r="423" spans="1:9" x14ac:dyDescent="0.2">
      <c r="A423" s="2">
        <v>16</v>
      </c>
      <c r="B423" s="1" t="s">
        <v>66</v>
      </c>
      <c r="C423" s="4">
        <v>4</v>
      </c>
      <c r="D423" s="8">
        <v>1.73</v>
      </c>
      <c r="E423" s="4">
        <v>4</v>
      </c>
      <c r="F423" s="8">
        <v>3.01</v>
      </c>
      <c r="G423" s="4">
        <v>0</v>
      </c>
      <c r="H423" s="8">
        <v>0</v>
      </c>
      <c r="I423" s="4">
        <v>0</v>
      </c>
    </row>
    <row r="424" spans="1:9" x14ac:dyDescent="0.2">
      <c r="A424" s="2">
        <v>16</v>
      </c>
      <c r="B424" s="1" t="s">
        <v>67</v>
      </c>
      <c r="C424" s="4">
        <v>4</v>
      </c>
      <c r="D424" s="8">
        <v>1.73</v>
      </c>
      <c r="E424" s="4">
        <v>0</v>
      </c>
      <c r="F424" s="8">
        <v>0</v>
      </c>
      <c r="G424" s="4">
        <v>4</v>
      </c>
      <c r="H424" s="8">
        <v>4.17</v>
      </c>
      <c r="I424" s="4">
        <v>0</v>
      </c>
    </row>
    <row r="425" spans="1:9" x14ac:dyDescent="0.2">
      <c r="A425" s="2">
        <v>18</v>
      </c>
      <c r="B425" s="1" t="s">
        <v>72</v>
      </c>
      <c r="C425" s="4">
        <v>3</v>
      </c>
      <c r="D425" s="8">
        <v>1.3</v>
      </c>
      <c r="E425" s="4">
        <v>0</v>
      </c>
      <c r="F425" s="8">
        <v>0</v>
      </c>
      <c r="G425" s="4">
        <v>3</v>
      </c>
      <c r="H425" s="8">
        <v>3.13</v>
      </c>
      <c r="I425" s="4">
        <v>0</v>
      </c>
    </row>
    <row r="426" spans="1:9" x14ac:dyDescent="0.2">
      <c r="A426" s="2">
        <v>18</v>
      </c>
      <c r="B426" s="1" t="s">
        <v>87</v>
      </c>
      <c r="C426" s="4">
        <v>3</v>
      </c>
      <c r="D426" s="8">
        <v>1.3</v>
      </c>
      <c r="E426" s="4">
        <v>1</v>
      </c>
      <c r="F426" s="8">
        <v>0.75</v>
      </c>
      <c r="G426" s="4">
        <v>2</v>
      </c>
      <c r="H426" s="8">
        <v>2.08</v>
      </c>
      <c r="I426" s="4">
        <v>0</v>
      </c>
    </row>
    <row r="427" spans="1:9" x14ac:dyDescent="0.2">
      <c r="A427" s="2">
        <v>20</v>
      </c>
      <c r="B427" s="1" t="s">
        <v>71</v>
      </c>
      <c r="C427" s="4">
        <v>2</v>
      </c>
      <c r="D427" s="8">
        <v>0.87</v>
      </c>
      <c r="E427" s="4">
        <v>2</v>
      </c>
      <c r="F427" s="8">
        <v>1.5</v>
      </c>
      <c r="G427" s="4">
        <v>0</v>
      </c>
      <c r="H427" s="8">
        <v>0</v>
      </c>
      <c r="I427" s="4">
        <v>0</v>
      </c>
    </row>
    <row r="428" spans="1:9" x14ac:dyDescent="0.2">
      <c r="A428" s="2">
        <v>20</v>
      </c>
      <c r="B428" s="1" t="s">
        <v>74</v>
      </c>
      <c r="C428" s="4">
        <v>2</v>
      </c>
      <c r="D428" s="8">
        <v>0.87</v>
      </c>
      <c r="E428" s="4">
        <v>1</v>
      </c>
      <c r="F428" s="8">
        <v>0.75</v>
      </c>
      <c r="G428" s="4">
        <v>1</v>
      </c>
      <c r="H428" s="8">
        <v>1.04</v>
      </c>
      <c r="I428" s="4">
        <v>0</v>
      </c>
    </row>
    <row r="429" spans="1:9" x14ac:dyDescent="0.2">
      <c r="A429" s="2">
        <v>20</v>
      </c>
      <c r="B429" s="1" t="s">
        <v>73</v>
      </c>
      <c r="C429" s="4">
        <v>2</v>
      </c>
      <c r="D429" s="8">
        <v>0.87</v>
      </c>
      <c r="E429" s="4">
        <v>0</v>
      </c>
      <c r="F429" s="8">
        <v>0</v>
      </c>
      <c r="G429" s="4">
        <v>2</v>
      </c>
      <c r="H429" s="8">
        <v>2.08</v>
      </c>
      <c r="I429" s="4">
        <v>0</v>
      </c>
    </row>
    <row r="430" spans="1:9" x14ac:dyDescent="0.2">
      <c r="A430" s="2">
        <v>20</v>
      </c>
      <c r="B430" s="1" t="s">
        <v>82</v>
      </c>
      <c r="C430" s="4">
        <v>2</v>
      </c>
      <c r="D430" s="8">
        <v>0.87</v>
      </c>
      <c r="E430" s="4">
        <v>0</v>
      </c>
      <c r="F430" s="8">
        <v>0</v>
      </c>
      <c r="G430" s="4">
        <v>2</v>
      </c>
      <c r="H430" s="8">
        <v>2.08</v>
      </c>
      <c r="I430" s="4">
        <v>0</v>
      </c>
    </row>
    <row r="431" spans="1:9" x14ac:dyDescent="0.2">
      <c r="A431" s="2">
        <v>20</v>
      </c>
      <c r="B431" s="1" t="s">
        <v>76</v>
      </c>
      <c r="C431" s="4">
        <v>2</v>
      </c>
      <c r="D431" s="8">
        <v>0.87</v>
      </c>
      <c r="E431" s="4">
        <v>1</v>
      </c>
      <c r="F431" s="8">
        <v>0.75</v>
      </c>
      <c r="G431" s="4">
        <v>1</v>
      </c>
      <c r="H431" s="8">
        <v>1.04</v>
      </c>
      <c r="I431" s="4">
        <v>0</v>
      </c>
    </row>
    <row r="432" spans="1:9" x14ac:dyDescent="0.2">
      <c r="A432" s="2">
        <v>20</v>
      </c>
      <c r="B432" s="1" t="s">
        <v>54</v>
      </c>
      <c r="C432" s="4">
        <v>2</v>
      </c>
      <c r="D432" s="8">
        <v>0.87</v>
      </c>
      <c r="E432" s="4">
        <v>0</v>
      </c>
      <c r="F432" s="8">
        <v>0</v>
      </c>
      <c r="G432" s="4">
        <v>2</v>
      </c>
      <c r="H432" s="8">
        <v>2.08</v>
      </c>
      <c r="I432" s="4">
        <v>0</v>
      </c>
    </row>
    <row r="433" spans="1:9" x14ac:dyDescent="0.2">
      <c r="A433" s="2">
        <v>20</v>
      </c>
      <c r="B433" s="1" t="s">
        <v>60</v>
      </c>
      <c r="C433" s="4">
        <v>2</v>
      </c>
      <c r="D433" s="8">
        <v>0.87</v>
      </c>
      <c r="E433" s="4">
        <v>0</v>
      </c>
      <c r="F433" s="8">
        <v>0</v>
      </c>
      <c r="G433" s="4">
        <v>2</v>
      </c>
      <c r="H433" s="8">
        <v>2.08</v>
      </c>
      <c r="I433" s="4">
        <v>0</v>
      </c>
    </row>
    <row r="434" spans="1:9" x14ac:dyDescent="0.2">
      <c r="A434" s="2">
        <v>20</v>
      </c>
      <c r="B434" s="1" t="s">
        <v>62</v>
      </c>
      <c r="C434" s="4">
        <v>2</v>
      </c>
      <c r="D434" s="8">
        <v>0.87</v>
      </c>
      <c r="E434" s="4">
        <v>2</v>
      </c>
      <c r="F434" s="8">
        <v>1.5</v>
      </c>
      <c r="G434" s="4">
        <v>0</v>
      </c>
      <c r="H434" s="8">
        <v>0</v>
      </c>
      <c r="I434" s="4">
        <v>0</v>
      </c>
    </row>
    <row r="435" spans="1:9" x14ac:dyDescent="0.2">
      <c r="A435" s="1"/>
      <c r="C435" s="4"/>
      <c r="D435" s="8"/>
      <c r="E435" s="4"/>
      <c r="F435" s="8"/>
      <c r="G435" s="4"/>
      <c r="H435" s="8"/>
      <c r="I435" s="4"/>
    </row>
    <row r="436" spans="1:9" x14ac:dyDescent="0.2">
      <c r="A436" s="1" t="s">
        <v>19</v>
      </c>
      <c r="C436" s="4"/>
      <c r="D436" s="8"/>
      <c r="E436" s="4"/>
      <c r="F436" s="8"/>
      <c r="G436" s="4"/>
      <c r="H436" s="8"/>
      <c r="I436" s="4"/>
    </row>
    <row r="437" spans="1:9" x14ac:dyDescent="0.2">
      <c r="A437" s="2">
        <v>1</v>
      </c>
      <c r="B437" s="1" t="s">
        <v>64</v>
      </c>
      <c r="C437" s="4">
        <v>30</v>
      </c>
      <c r="D437" s="8">
        <v>9.9700000000000006</v>
      </c>
      <c r="E437" s="4">
        <v>28</v>
      </c>
      <c r="F437" s="8">
        <v>20.59</v>
      </c>
      <c r="G437" s="4">
        <v>2</v>
      </c>
      <c r="H437" s="8">
        <v>1.25</v>
      </c>
      <c r="I437" s="4">
        <v>0</v>
      </c>
    </row>
    <row r="438" spans="1:9" x14ac:dyDescent="0.2">
      <c r="A438" s="2">
        <v>2</v>
      </c>
      <c r="B438" s="1" t="s">
        <v>58</v>
      </c>
      <c r="C438" s="4">
        <v>27</v>
      </c>
      <c r="D438" s="8">
        <v>8.9700000000000006</v>
      </c>
      <c r="E438" s="4">
        <v>13</v>
      </c>
      <c r="F438" s="8">
        <v>9.56</v>
      </c>
      <c r="G438" s="4">
        <v>14</v>
      </c>
      <c r="H438" s="8">
        <v>8.75</v>
      </c>
      <c r="I438" s="4">
        <v>0</v>
      </c>
    </row>
    <row r="439" spans="1:9" x14ac:dyDescent="0.2">
      <c r="A439" s="2">
        <v>3</v>
      </c>
      <c r="B439" s="1" t="s">
        <v>49</v>
      </c>
      <c r="C439" s="4">
        <v>26</v>
      </c>
      <c r="D439" s="8">
        <v>8.64</v>
      </c>
      <c r="E439" s="4">
        <v>7</v>
      </c>
      <c r="F439" s="8">
        <v>5.15</v>
      </c>
      <c r="G439" s="4">
        <v>19</v>
      </c>
      <c r="H439" s="8">
        <v>11.88</v>
      </c>
      <c r="I439" s="4">
        <v>0</v>
      </c>
    </row>
    <row r="440" spans="1:9" x14ac:dyDescent="0.2">
      <c r="A440" s="2">
        <v>4</v>
      </c>
      <c r="B440" s="1" t="s">
        <v>63</v>
      </c>
      <c r="C440" s="4">
        <v>24</v>
      </c>
      <c r="D440" s="8">
        <v>7.97</v>
      </c>
      <c r="E440" s="4">
        <v>20</v>
      </c>
      <c r="F440" s="8">
        <v>14.71</v>
      </c>
      <c r="G440" s="4">
        <v>4</v>
      </c>
      <c r="H440" s="8">
        <v>2.5</v>
      </c>
      <c r="I440" s="4">
        <v>0</v>
      </c>
    </row>
    <row r="441" spans="1:9" x14ac:dyDescent="0.2">
      <c r="A441" s="2">
        <v>5</v>
      </c>
      <c r="B441" s="1" t="s">
        <v>56</v>
      </c>
      <c r="C441" s="4">
        <v>21</v>
      </c>
      <c r="D441" s="8">
        <v>6.98</v>
      </c>
      <c r="E441" s="4">
        <v>13</v>
      </c>
      <c r="F441" s="8">
        <v>9.56</v>
      </c>
      <c r="G441" s="4">
        <v>8</v>
      </c>
      <c r="H441" s="8">
        <v>5</v>
      </c>
      <c r="I441" s="4">
        <v>0</v>
      </c>
    </row>
    <row r="442" spans="1:9" x14ac:dyDescent="0.2">
      <c r="A442" s="2">
        <v>6</v>
      </c>
      <c r="B442" s="1" t="s">
        <v>50</v>
      </c>
      <c r="C442" s="4">
        <v>19</v>
      </c>
      <c r="D442" s="8">
        <v>6.31</v>
      </c>
      <c r="E442" s="4">
        <v>6</v>
      </c>
      <c r="F442" s="8">
        <v>4.41</v>
      </c>
      <c r="G442" s="4">
        <v>13</v>
      </c>
      <c r="H442" s="8">
        <v>8.1300000000000008</v>
      </c>
      <c r="I442" s="4">
        <v>0</v>
      </c>
    </row>
    <row r="443" spans="1:9" x14ac:dyDescent="0.2">
      <c r="A443" s="2">
        <v>7</v>
      </c>
      <c r="B443" s="1" t="s">
        <v>65</v>
      </c>
      <c r="C443" s="4">
        <v>15</v>
      </c>
      <c r="D443" s="8">
        <v>4.9800000000000004</v>
      </c>
      <c r="E443" s="4">
        <v>11</v>
      </c>
      <c r="F443" s="8">
        <v>8.09</v>
      </c>
      <c r="G443" s="4">
        <v>2</v>
      </c>
      <c r="H443" s="8">
        <v>1.25</v>
      </c>
      <c r="I443" s="4">
        <v>0</v>
      </c>
    </row>
    <row r="444" spans="1:9" x14ac:dyDescent="0.2">
      <c r="A444" s="2">
        <v>8</v>
      </c>
      <c r="B444" s="1" t="s">
        <v>51</v>
      </c>
      <c r="C444" s="4">
        <v>13</v>
      </c>
      <c r="D444" s="8">
        <v>4.32</v>
      </c>
      <c r="E444" s="4">
        <v>1</v>
      </c>
      <c r="F444" s="8">
        <v>0.74</v>
      </c>
      <c r="G444" s="4">
        <v>12</v>
      </c>
      <c r="H444" s="8">
        <v>7.5</v>
      </c>
      <c r="I444" s="4">
        <v>0</v>
      </c>
    </row>
    <row r="445" spans="1:9" x14ac:dyDescent="0.2">
      <c r="A445" s="2">
        <v>9</v>
      </c>
      <c r="B445" s="1" t="s">
        <v>66</v>
      </c>
      <c r="C445" s="4">
        <v>11</v>
      </c>
      <c r="D445" s="8">
        <v>3.65</v>
      </c>
      <c r="E445" s="4">
        <v>9</v>
      </c>
      <c r="F445" s="8">
        <v>6.62</v>
      </c>
      <c r="G445" s="4">
        <v>2</v>
      </c>
      <c r="H445" s="8">
        <v>1.25</v>
      </c>
      <c r="I445" s="4">
        <v>0</v>
      </c>
    </row>
    <row r="446" spans="1:9" x14ac:dyDescent="0.2">
      <c r="A446" s="2">
        <v>9</v>
      </c>
      <c r="B446" s="1" t="s">
        <v>68</v>
      </c>
      <c r="C446" s="4">
        <v>11</v>
      </c>
      <c r="D446" s="8">
        <v>3.65</v>
      </c>
      <c r="E446" s="4">
        <v>3</v>
      </c>
      <c r="F446" s="8">
        <v>2.21</v>
      </c>
      <c r="G446" s="4">
        <v>8</v>
      </c>
      <c r="H446" s="8">
        <v>5</v>
      </c>
      <c r="I446" s="4">
        <v>0</v>
      </c>
    </row>
    <row r="447" spans="1:9" x14ac:dyDescent="0.2">
      <c r="A447" s="2">
        <v>11</v>
      </c>
      <c r="B447" s="1" t="s">
        <v>53</v>
      </c>
      <c r="C447" s="4">
        <v>9</v>
      </c>
      <c r="D447" s="8">
        <v>2.99</v>
      </c>
      <c r="E447" s="4">
        <v>2</v>
      </c>
      <c r="F447" s="8">
        <v>1.47</v>
      </c>
      <c r="G447" s="4">
        <v>7</v>
      </c>
      <c r="H447" s="8">
        <v>4.38</v>
      </c>
      <c r="I447" s="4">
        <v>0</v>
      </c>
    </row>
    <row r="448" spans="1:9" x14ac:dyDescent="0.2">
      <c r="A448" s="2">
        <v>12</v>
      </c>
      <c r="B448" s="1" t="s">
        <v>60</v>
      </c>
      <c r="C448" s="4">
        <v>7</v>
      </c>
      <c r="D448" s="8">
        <v>2.33</v>
      </c>
      <c r="E448" s="4">
        <v>1</v>
      </c>
      <c r="F448" s="8">
        <v>0.74</v>
      </c>
      <c r="G448" s="4">
        <v>5</v>
      </c>
      <c r="H448" s="8">
        <v>3.13</v>
      </c>
      <c r="I448" s="4">
        <v>1</v>
      </c>
    </row>
    <row r="449" spans="1:9" x14ac:dyDescent="0.2">
      <c r="A449" s="2">
        <v>13</v>
      </c>
      <c r="B449" s="1" t="s">
        <v>81</v>
      </c>
      <c r="C449" s="4">
        <v>6</v>
      </c>
      <c r="D449" s="8">
        <v>1.99</v>
      </c>
      <c r="E449" s="4">
        <v>0</v>
      </c>
      <c r="F449" s="8">
        <v>0</v>
      </c>
      <c r="G449" s="4">
        <v>6</v>
      </c>
      <c r="H449" s="8">
        <v>3.75</v>
      </c>
      <c r="I449" s="4">
        <v>0</v>
      </c>
    </row>
    <row r="450" spans="1:9" x14ac:dyDescent="0.2">
      <c r="A450" s="2">
        <v>13</v>
      </c>
      <c r="B450" s="1" t="s">
        <v>91</v>
      </c>
      <c r="C450" s="4">
        <v>6</v>
      </c>
      <c r="D450" s="8">
        <v>1.99</v>
      </c>
      <c r="E450" s="4">
        <v>5</v>
      </c>
      <c r="F450" s="8">
        <v>3.68</v>
      </c>
      <c r="G450" s="4">
        <v>1</v>
      </c>
      <c r="H450" s="8">
        <v>0.63</v>
      </c>
      <c r="I450" s="4">
        <v>0</v>
      </c>
    </row>
    <row r="451" spans="1:9" x14ac:dyDescent="0.2">
      <c r="A451" s="2">
        <v>15</v>
      </c>
      <c r="B451" s="1" t="s">
        <v>69</v>
      </c>
      <c r="C451" s="4">
        <v>5</v>
      </c>
      <c r="D451" s="8">
        <v>1.66</v>
      </c>
      <c r="E451" s="4">
        <v>0</v>
      </c>
      <c r="F451" s="8">
        <v>0</v>
      </c>
      <c r="G451" s="4">
        <v>5</v>
      </c>
      <c r="H451" s="8">
        <v>3.13</v>
      </c>
      <c r="I451" s="4">
        <v>0</v>
      </c>
    </row>
    <row r="452" spans="1:9" x14ac:dyDescent="0.2">
      <c r="A452" s="2">
        <v>16</v>
      </c>
      <c r="B452" s="1" t="s">
        <v>88</v>
      </c>
      <c r="C452" s="4">
        <v>4</v>
      </c>
      <c r="D452" s="8">
        <v>1.33</v>
      </c>
      <c r="E452" s="4">
        <v>0</v>
      </c>
      <c r="F452" s="8">
        <v>0</v>
      </c>
      <c r="G452" s="4">
        <v>4</v>
      </c>
      <c r="H452" s="8">
        <v>2.5</v>
      </c>
      <c r="I452" s="4">
        <v>0</v>
      </c>
    </row>
    <row r="453" spans="1:9" x14ac:dyDescent="0.2">
      <c r="A453" s="2">
        <v>16</v>
      </c>
      <c r="B453" s="1" t="s">
        <v>82</v>
      </c>
      <c r="C453" s="4">
        <v>4</v>
      </c>
      <c r="D453" s="8">
        <v>1.33</v>
      </c>
      <c r="E453" s="4">
        <v>0</v>
      </c>
      <c r="F453" s="8">
        <v>0</v>
      </c>
      <c r="G453" s="4">
        <v>4</v>
      </c>
      <c r="H453" s="8">
        <v>2.5</v>
      </c>
      <c r="I453" s="4">
        <v>0</v>
      </c>
    </row>
    <row r="454" spans="1:9" x14ac:dyDescent="0.2">
      <c r="A454" s="2">
        <v>16</v>
      </c>
      <c r="B454" s="1" t="s">
        <v>89</v>
      </c>
      <c r="C454" s="4">
        <v>4</v>
      </c>
      <c r="D454" s="8">
        <v>1.33</v>
      </c>
      <c r="E454" s="4">
        <v>0</v>
      </c>
      <c r="F454" s="8">
        <v>0</v>
      </c>
      <c r="G454" s="4">
        <v>4</v>
      </c>
      <c r="H454" s="8">
        <v>2.5</v>
      </c>
      <c r="I454" s="4">
        <v>0</v>
      </c>
    </row>
    <row r="455" spans="1:9" x14ac:dyDescent="0.2">
      <c r="A455" s="2">
        <v>16</v>
      </c>
      <c r="B455" s="1" t="s">
        <v>57</v>
      </c>
      <c r="C455" s="4">
        <v>4</v>
      </c>
      <c r="D455" s="8">
        <v>1.33</v>
      </c>
      <c r="E455" s="4">
        <v>3</v>
      </c>
      <c r="F455" s="8">
        <v>2.21</v>
      </c>
      <c r="G455" s="4">
        <v>1</v>
      </c>
      <c r="H455" s="8">
        <v>0.63</v>
      </c>
      <c r="I455" s="4">
        <v>0</v>
      </c>
    </row>
    <row r="456" spans="1:9" x14ac:dyDescent="0.2">
      <c r="A456" s="2">
        <v>16</v>
      </c>
      <c r="B456" s="1" t="s">
        <v>90</v>
      </c>
      <c r="C456" s="4">
        <v>4</v>
      </c>
      <c r="D456" s="8">
        <v>1.33</v>
      </c>
      <c r="E456" s="4">
        <v>0</v>
      </c>
      <c r="F456" s="8">
        <v>0</v>
      </c>
      <c r="G456" s="4">
        <v>4</v>
      </c>
      <c r="H456" s="8">
        <v>2.5</v>
      </c>
      <c r="I456" s="4">
        <v>0</v>
      </c>
    </row>
    <row r="457" spans="1:9" x14ac:dyDescent="0.2">
      <c r="A457" s="2">
        <v>16</v>
      </c>
      <c r="B457" s="1" t="s">
        <v>61</v>
      </c>
      <c r="C457" s="4">
        <v>4</v>
      </c>
      <c r="D457" s="8">
        <v>1.33</v>
      </c>
      <c r="E457" s="4">
        <v>2</v>
      </c>
      <c r="F457" s="8">
        <v>1.47</v>
      </c>
      <c r="G457" s="4">
        <v>2</v>
      </c>
      <c r="H457" s="8">
        <v>1.25</v>
      </c>
      <c r="I457" s="4">
        <v>0</v>
      </c>
    </row>
    <row r="458" spans="1:9" x14ac:dyDescent="0.2">
      <c r="A458" s="2">
        <v>16</v>
      </c>
      <c r="B458" s="1" t="s">
        <v>62</v>
      </c>
      <c r="C458" s="4">
        <v>4</v>
      </c>
      <c r="D458" s="8">
        <v>1.33</v>
      </c>
      <c r="E458" s="4">
        <v>3</v>
      </c>
      <c r="F458" s="8">
        <v>2.21</v>
      </c>
      <c r="G458" s="4">
        <v>1</v>
      </c>
      <c r="H458" s="8">
        <v>0.63</v>
      </c>
      <c r="I458" s="4">
        <v>0</v>
      </c>
    </row>
    <row r="459" spans="1:9" x14ac:dyDescent="0.2">
      <c r="A459" s="2">
        <v>16</v>
      </c>
      <c r="B459" s="1" t="s">
        <v>87</v>
      </c>
      <c r="C459" s="4">
        <v>4</v>
      </c>
      <c r="D459" s="8">
        <v>1.33</v>
      </c>
      <c r="E459" s="4">
        <v>1</v>
      </c>
      <c r="F459" s="8">
        <v>0.74</v>
      </c>
      <c r="G459" s="4">
        <v>3</v>
      </c>
      <c r="H459" s="8">
        <v>1.88</v>
      </c>
      <c r="I459" s="4">
        <v>0</v>
      </c>
    </row>
    <row r="460" spans="1:9" x14ac:dyDescent="0.2">
      <c r="A460" s="1"/>
      <c r="C460" s="4"/>
      <c r="D460" s="8"/>
      <c r="E460" s="4"/>
      <c r="F460" s="8"/>
      <c r="G460" s="4"/>
      <c r="H460" s="8"/>
      <c r="I460" s="4"/>
    </row>
    <row r="461" spans="1:9" x14ac:dyDescent="0.2">
      <c r="A461" s="1" t="s">
        <v>20</v>
      </c>
      <c r="C461" s="4"/>
      <c r="D461" s="8"/>
      <c r="E461" s="4"/>
      <c r="F461" s="8"/>
      <c r="G461" s="4"/>
      <c r="H461" s="8"/>
      <c r="I461" s="4"/>
    </row>
    <row r="462" spans="1:9" x14ac:dyDescent="0.2">
      <c r="A462" s="2">
        <v>1</v>
      </c>
      <c r="B462" s="1" t="s">
        <v>64</v>
      </c>
      <c r="C462" s="4">
        <v>103</v>
      </c>
      <c r="D462" s="8">
        <v>11.21</v>
      </c>
      <c r="E462" s="4">
        <v>91</v>
      </c>
      <c r="F462" s="8">
        <v>19.2</v>
      </c>
      <c r="G462" s="4">
        <v>12</v>
      </c>
      <c r="H462" s="8">
        <v>2.77</v>
      </c>
      <c r="I462" s="4">
        <v>0</v>
      </c>
    </row>
    <row r="463" spans="1:9" x14ac:dyDescent="0.2">
      <c r="A463" s="2">
        <v>2</v>
      </c>
      <c r="B463" s="1" t="s">
        <v>63</v>
      </c>
      <c r="C463" s="4">
        <v>92</v>
      </c>
      <c r="D463" s="8">
        <v>10.01</v>
      </c>
      <c r="E463" s="4">
        <v>84</v>
      </c>
      <c r="F463" s="8">
        <v>17.72</v>
      </c>
      <c r="G463" s="4">
        <v>8</v>
      </c>
      <c r="H463" s="8">
        <v>1.85</v>
      </c>
      <c r="I463" s="4">
        <v>0</v>
      </c>
    </row>
    <row r="464" spans="1:9" x14ac:dyDescent="0.2">
      <c r="A464" s="2">
        <v>3</v>
      </c>
      <c r="B464" s="1" t="s">
        <v>60</v>
      </c>
      <c r="C464" s="4">
        <v>81</v>
      </c>
      <c r="D464" s="8">
        <v>8.81</v>
      </c>
      <c r="E464" s="4">
        <v>64</v>
      </c>
      <c r="F464" s="8">
        <v>13.5</v>
      </c>
      <c r="G464" s="4">
        <v>17</v>
      </c>
      <c r="H464" s="8">
        <v>3.93</v>
      </c>
      <c r="I464" s="4">
        <v>0</v>
      </c>
    </row>
    <row r="465" spans="1:9" x14ac:dyDescent="0.2">
      <c r="A465" s="2">
        <v>4</v>
      </c>
      <c r="B465" s="1" t="s">
        <v>49</v>
      </c>
      <c r="C465" s="4">
        <v>78</v>
      </c>
      <c r="D465" s="8">
        <v>8.49</v>
      </c>
      <c r="E465" s="4">
        <v>17</v>
      </c>
      <c r="F465" s="8">
        <v>3.59</v>
      </c>
      <c r="G465" s="4">
        <v>61</v>
      </c>
      <c r="H465" s="8">
        <v>14.09</v>
      </c>
      <c r="I465" s="4">
        <v>0</v>
      </c>
    </row>
    <row r="466" spans="1:9" x14ac:dyDescent="0.2">
      <c r="A466" s="2">
        <v>5</v>
      </c>
      <c r="B466" s="1" t="s">
        <v>58</v>
      </c>
      <c r="C466" s="4">
        <v>72</v>
      </c>
      <c r="D466" s="8">
        <v>7.83</v>
      </c>
      <c r="E466" s="4">
        <v>32</v>
      </c>
      <c r="F466" s="8">
        <v>6.75</v>
      </c>
      <c r="G466" s="4">
        <v>40</v>
      </c>
      <c r="H466" s="8">
        <v>9.24</v>
      </c>
      <c r="I466" s="4">
        <v>0</v>
      </c>
    </row>
    <row r="467" spans="1:9" x14ac:dyDescent="0.2">
      <c r="A467" s="2">
        <v>6</v>
      </c>
      <c r="B467" s="1" t="s">
        <v>51</v>
      </c>
      <c r="C467" s="4">
        <v>46</v>
      </c>
      <c r="D467" s="8">
        <v>5.01</v>
      </c>
      <c r="E467" s="4">
        <v>11</v>
      </c>
      <c r="F467" s="8">
        <v>2.3199999999999998</v>
      </c>
      <c r="G467" s="4">
        <v>35</v>
      </c>
      <c r="H467" s="8">
        <v>8.08</v>
      </c>
      <c r="I467" s="4">
        <v>0</v>
      </c>
    </row>
    <row r="468" spans="1:9" x14ac:dyDescent="0.2">
      <c r="A468" s="2">
        <v>7</v>
      </c>
      <c r="B468" s="1" t="s">
        <v>50</v>
      </c>
      <c r="C468" s="4">
        <v>38</v>
      </c>
      <c r="D468" s="8">
        <v>4.13</v>
      </c>
      <c r="E468" s="4">
        <v>16</v>
      </c>
      <c r="F468" s="8">
        <v>3.38</v>
      </c>
      <c r="G468" s="4">
        <v>22</v>
      </c>
      <c r="H468" s="8">
        <v>5.08</v>
      </c>
      <c r="I468" s="4">
        <v>0</v>
      </c>
    </row>
    <row r="469" spans="1:9" x14ac:dyDescent="0.2">
      <c r="A469" s="2">
        <v>8</v>
      </c>
      <c r="B469" s="1" t="s">
        <v>57</v>
      </c>
      <c r="C469" s="4">
        <v>31</v>
      </c>
      <c r="D469" s="8">
        <v>3.37</v>
      </c>
      <c r="E469" s="4">
        <v>14</v>
      </c>
      <c r="F469" s="8">
        <v>2.95</v>
      </c>
      <c r="G469" s="4">
        <v>17</v>
      </c>
      <c r="H469" s="8">
        <v>3.93</v>
      </c>
      <c r="I469" s="4">
        <v>0</v>
      </c>
    </row>
    <row r="470" spans="1:9" x14ac:dyDescent="0.2">
      <c r="A470" s="2">
        <v>9</v>
      </c>
      <c r="B470" s="1" t="s">
        <v>56</v>
      </c>
      <c r="C470" s="4">
        <v>30</v>
      </c>
      <c r="D470" s="8">
        <v>3.26</v>
      </c>
      <c r="E470" s="4">
        <v>23</v>
      </c>
      <c r="F470" s="8">
        <v>4.8499999999999996</v>
      </c>
      <c r="G470" s="4">
        <v>7</v>
      </c>
      <c r="H470" s="8">
        <v>1.62</v>
      </c>
      <c r="I470" s="4">
        <v>0</v>
      </c>
    </row>
    <row r="471" spans="1:9" x14ac:dyDescent="0.2">
      <c r="A471" s="2">
        <v>10</v>
      </c>
      <c r="B471" s="1" t="s">
        <v>65</v>
      </c>
      <c r="C471" s="4">
        <v>23</v>
      </c>
      <c r="D471" s="8">
        <v>2.5</v>
      </c>
      <c r="E471" s="4">
        <v>14</v>
      </c>
      <c r="F471" s="8">
        <v>2.95</v>
      </c>
      <c r="G471" s="4">
        <v>6</v>
      </c>
      <c r="H471" s="8">
        <v>1.39</v>
      </c>
      <c r="I471" s="4">
        <v>0</v>
      </c>
    </row>
    <row r="472" spans="1:9" x14ac:dyDescent="0.2">
      <c r="A472" s="2">
        <v>10</v>
      </c>
      <c r="B472" s="1" t="s">
        <v>66</v>
      </c>
      <c r="C472" s="4">
        <v>23</v>
      </c>
      <c r="D472" s="8">
        <v>2.5</v>
      </c>
      <c r="E472" s="4">
        <v>22</v>
      </c>
      <c r="F472" s="8">
        <v>4.6399999999999997</v>
      </c>
      <c r="G472" s="4">
        <v>1</v>
      </c>
      <c r="H472" s="8">
        <v>0.23</v>
      </c>
      <c r="I472" s="4">
        <v>0</v>
      </c>
    </row>
    <row r="473" spans="1:9" x14ac:dyDescent="0.2">
      <c r="A473" s="2">
        <v>12</v>
      </c>
      <c r="B473" s="1" t="s">
        <v>62</v>
      </c>
      <c r="C473" s="4">
        <v>22</v>
      </c>
      <c r="D473" s="8">
        <v>2.39</v>
      </c>
      <c r="E473" s="4">
        <v>7</v>
      </c>
      <c r="F473" s="8">
        <v>1.48</v>
      </c>
      <c r="G473" s="4">
        <v>15</v>
      </c>
      <c r="H473" s="8">
        <v>3.46</v>
      </c>
      <c r="I473" s="4">
        <v>0</v>
      </c>
    </row>
    <row r="474" spans="1:9" x14ac:dyDescent="0.2">
      <c r="A474" s="2">
        <v>13</v>
      </c>
      <c r="B474" s="1" t="s">
        <v>55</v>
      </c>
      <c r="C474" s="4">
        <v>19</v>
      </c>
      <c r="D474" s="8">
        <v>2.0699999999999998</v>
      </c>
      <c r="E474" s="4">
        <v>14</v>
      </c>
      <c r="F474" s="8">
        <v>2.95</v>
      </c>
      <c r="G474" s="4">
        <v>5</v>
      </c>
      <c r="H474" s="8">
        <v>1.1499999999999999</v>
      </c>
      <c r="I474" s="4">
        <v>0</v>
      </c>
    </row>
    <row r="475" spans="1:9" x14ac:dyDescent="0.2">
      <c r="A475" s="2">
        <v>13</v>
      </c>
      <c r="B475" s="1" t="s">
        <v>68</v>
      </c>
      <c r="C475" s="4">
        <v>19</v>
      </c>
      <c r="D475" s="8">
        <v>2.0699999999999998</v>
      </c>
      <c r="E475" s="4">
        <v>12</v>
      </c>
      <c r="F475" s="8">
        <v>2.5299999999999998</v>
      </c>
      <c r="G475" s="4">
        <v>7</v>
      </c>
      <c r="H475" s="8">
        <v>1.62</v>
      </c>
      <c r="I475" s="4">
        <v>0</v>
      </c>
    </row>
    <row r="476" spans="1:9" x14ac:dyDescent="0.2">
      <c r="A476" s="2">
        <v>15</v>
      </c>
      <c r="B476" s="1" t="s">
        <v>52</v>
      </c>
      <c r="C476" s="4">
        <v>15</v>
      </c>
      <c r="D476" s="8">
        <v>1.63</v>
      </c>
      <c r="E476" s="4">
        <v>3</v>
      </c>
      <c r="F476" s="8">
        <v>0.63</v>
      </c>
      <c r="G476" s="4">
        <v>12</v>
      </c>
      <c r="H476" s="8">
        <v>2.77</v>
      </c>
      <c r="I476" s="4">
        <v>0</v>
      </c>
    </row>
    <row r="477" spans="1:9" x14ac:dyDescent="0.2">
      <c r="A477" s="2">
        <v>16</v>
      </c>
      <c r="B477" s="1" t="s">
        <v>70</v>
      </c>
      <c r="C477" s="4">
        <v>13</v>
      </c>
      <c r="D477" s="8">
        <v>1.41</v>
      </c>
      <c r="E477" s="4">
        <v>7</v>
      </c>
      <c r="F477" s="8">
        <v>1.48</v>
      </c>
      <c r="G477" s="4">
        <v>6</v>
      </c>
      <c r="H477" s="8">
        <v>1.39</v>
      </c>
      <c r="I477" s="4">
        <v>0</v>
      </c>
    </row>
    <row r="478" spans="1:9" x14ac:dyDescent="0.2">
      <c r="A478" s="2">
        <v>17</v>
      </c>
      <c r="B478" s="1" t="s">
        <v>73</v>
      </c>
      <c r="C478" s="4">
        <v>12</v>
      </c>
      <c r="D478" s="8">
        <v>1.31</v>
      </c>
      <c r="E478" s="4">
        <v>2</v>
      </c>
      <c r="F478" s="8">
        <v>0.42</v>
      </c>
      <c r="G478" s="4">
        <v>10</v>
      </c>
      <c r="H478" s="8">
        <v>2.31</v>
      </c>
      <c r="I478" s="4">
        <v>0</v>
      </c>
    </row>
    <row r="479" spans="1:9" x14ac:dyDescent="0.2">
      <c r="A479" s="2">
        <v>17</v>
      </c>
      <c r="B479" s="1" t="s">
        <v>53</v>
      </c>
      <c r="C479" s="4">
        <v>12</v>
      </c>
      <c r="D479" s="8">
        <v>1.31</v>
      </c>
      <c r="E479" s="4">
        <v>0</v>
      </c>
      <c r="F479" s="8">
        <v>0</v>
      </c>
      <c r="G479" s="4">
        <v>12</v>
      </c>
      <c r="H479" s="8">
        <v>2.77</v>
      </c>
      <c r="I479" s="4">
        <v>0</v>
      </c>
    </row>
    <row r="480" spans="1:9" x14ac:dyDescent="0.2">
      <c r="A480" s="2">
        <v>17</v>
      </c>
      <c r="B480" s="1" t="s">
        <v>54</v>
      </c>
      <c r="C480" s="4">
        <v>12</v>
      </c>
      <c r="D480" s="8">
        <v>1.31</v>
      </c>
      <c r="E480" s="4">
        <v>2</v>
      </c>
      <c r="F480" s="8">
        <v>0.42</v>
      </c>
      <c r="G480" s="4">
        <v>10</v>
      </c>
      <c r="H480" s="8">
        <v>2.31</v>
      </c>
      <c r="I480" s="4">
        <v>0</v>
      </c>
    </row>
    <row r="481" spans="1:9" x14ac:dyDescent="0.2">
      <c r="A481" s="2">
        <v>20</v>
      </c>
      <c r="B481" s="1" t="s">
        <v>69</v>
      </c>
      <c r="C481" s="4">
        <v>11</v>
      </c>
      <c r="D481" s="8">
        <v>1.2</v>
      </c>
      <c r="E481" s="4">
        <v>0</v>
      </c>
      <c r="F481" s="8">
        <v>0</v>
      </c>
      <c r="G481" s="4">
        <v>11</v>
      </c>
      <c r="H481" s="8">
        <v>2.54</v>
      </c>
      <c r="I481" s="4">
        <v>0</v>
      </c>
    </row>
    <row r="482" spans="1:9" x14ac:dyDescent="0.2">
      <c r="A482" s="2">
        <v>20</v>
      </c>
      <c r="B482" s="1" t="s">
        <v>61</v>
      </c>
      <c r="C482" s="4">
        <v>11</v>
      </c>
      <c r="D482" s="8">
        <v>1.2</v>
      </c>
      <c r="E482" s="4">
        <v>8</v>
      </c>
      <c r="F482" s="8">
        <v>1.69</v>
      </c>
      <c r="G482" s="4">
        <v>3</v>
      </c>
      <c r="H482" s="8">
        <v>0.69</v>
      </c>
      <c r="I482" s="4">
        <v>0</v>
      </c>
    </row>
    <row r="483" spans="1:9" x14ac:dyDescent="0.2">
      <c r="A483" s="1"/>
      <c r="C483" s="4"/>
      <c r="D483" s="8"/>
      <c r="E483" s="4"/>
      <c r="F483" s="8"/>
      <c r="G483" s="4"/>
      <c r="H483" s="8"/>
      <c r="I483" s="4"/>
    </row>
    <row r="484" spans="1:9" x14ac:dyDescent="0.2">
      <c r="A484" s="1" t="s">
        <v>21</v>
      </c>
      <c r="C484" s="4"/>
      <c r="D484" s="8"/>
      <c r="E484" s="4"/>
      <c r="F484" s="8"/>
      <c r="G484" s="4"/>
      <c r="H484" s="8"/>
      <c r="I484" s="4"/>
    </row>
    <row r="485" spans="1:9" x14ac:dyDescent="0.2">
      <c r="A485" s="2">
        <v>1</v>
      </c>
      <c r="B485" s="1" t="s">
        <v>64</v>
      </c>
      <c r="C485" s="4">
        <v>55</v>
      </c>
      <c r="D485" s="8">
        <v>11.93</v>
      </c>
      <c r="E485" s="4">
        <v>46</v>
      </c>
      <c r="F485" s="8">
        <v>18.850000000000001</v>
      </c>
      <c r="G485" s="4">
        <v>9</v>
      </c>
      <c r="H485" s="8">
        <v>4.2300000000000004</v>
      </c>
      <c r="I485" s="4">
        <v>0</v>
      </c>
    </row>
    <row r="486" spans="1:9" x14ac:dyDescent="0.2">
      <c r="A486" s="2">
        <v>2</v>
      </c>
      <c r="B486" s="1" t="s">
        <v>65</v>
      </c>
      <c r="C486" s="4">
        <v>36</v>
      </c>
      <c r="D486" s="8">
        <v>7.81</v>
      </c>
      <c r="E486" s="4">
        <v>28</v>
      </c>
      <c r="F486" s="8">
        <v>11.48</v>
      </c>
      <c r="G486" s="4">
        <v>6</v>
      </c>
      <c r="H486" s="8">
        <v>2.82</v>
      </c>
      <c r="I486" s="4">
        <v>1</v>
      </c>
    </row>
    <row r="487" spans="1:9" x14ac:dyDescent="0.2">
      <c r="A487" s="2">
        <v>3</v>
      </c>
      <c r="B487" s="1" t="s">
        <v>50</v>
      </c>
      <c r="C487" s="4">
        <v>32</v>
      </c>
      <c r="D487" s="8">
        <v>6.94</v>
      </c>
      <c r="E487" s="4">
        <v>20</v>
      </c>
      <c r="F487" s="8">
        <v>8.1999999999999993</v>
      </c>
      <c r="G487" s="4">
        <v>12</v>
      </c>
      <c r="H487" s="8">
        <v>5.63</v>
      </c>
      <c r="I487" s="4">
        <v>0</v>
      </c>
    </row>
    <row r="488" spans="1:9" x14ac:dyDescent="0.2">
      <c r="A488" s="2">
        <v>4</v>
      </c>
      <c r="B488" s="1" t="s">
        <v>63</v>
      </c>
      <c r="C488" s="4">
        <v>30</v>
      </c>
      <c r="D488" s="8">
        <v>6.51</v>
      </c>
      <c r="E488" s="4">
        <v>25</v>
      </c>
      <c r="F488" s="8">
        <v>10.25</v>
      </c>
      <c r="G488" s="4">
        <v>5</v>
      </c>
      <c r="H488" s="8">
        <v>2.35</v>
      </c>
      <c r="I488" s="4">
        <v>0</v>
      </c>
    </row>
    <row r="489" spans="1:9" x14ac:dyDescent="0.2">
      <c r="A489" s="2">
        <v>5</v>
      </c>
      <c r="B489" s="1" t="s">
        <v>49</v>
      </c>
      <c r="C489" s="4">
        <v>28</v>
      </c>
      <c r="D489" s="8">
        <v>6.07</v>
      </c>
      <c r="E489" s="4">
        <v>3</v>
      </c>
      <c r="F489" s="8">
        <v>1.23</v>
      </c>
      <c r="G489" s="4">
        <v>25</v>
      </c>
      <c r="H489" s="8">
        <v>11.74</v>
      </c>
      <c r="I489" s="4">
        <v>0</v>
      </c>
    </row>
    <row r="490" spans="1:9" x14ac:dyDescent="0.2">
      <c r="A490" s="2">
        <v>6</v>
      </c>
      <c r="B490" s="1" t="s">
        <v>58</v>
      </c>
      <c r="C490" s="4">
        <v>26</v>
      </c>
      <c r="D490" s="8">
        <v>5.64</v>
      </c>
      <c r="E490" s="4">
        <v>18</v>
      </c>
      <c r="F490" s="8">
        <v>7.38</v>
      </c>
      <c r="G490" s="4">
        <v>8</v>
      </c>
      <c r="H490" s="8">
        <v>3.76</v>
      </c>
      <c r="I490" s="4">
        <v>0</v>
      </c>
    </row>
    <row r="491" spans="1:9" x14ac:dyDescent="0.2">
      <c r="A491" s="2">
        <v>7</v>
      </c>
      <c r="B491" s="1" t="s">
        <v>51</v>
      </c>
      <c r="C491" s="4">
        <v>23</v>
      </c>
      <c r="D491" s="8">
        <v>4.99</v>
      </c>
      <c r="E491" s="4">
        <v>7</v>
      </c>
      <c r="F491" s="8">
        <v>2.87</v>
      </c>
      <c r="G491" s="4">
        <v>16</v>
      </c>
      <c r="H491" s="8">
        <v>7.51</v>
      </c>
      <c r="I491" s="4">
        <v>0</v>
      </c>
    </row>
    <row r="492" spans="1:9" x14ac:dyDescent="0.2">
      <c r="A492" s="2">
        <v>8</v>
      </c>
      <c r="B492" s="1" t="s">
        <v>66</v>
      </c>
      <c r="C492" s="4">
        <v>19</v>
      </c>
      <c r="D492" s="8">
        <v>4.12</v>
      </c>
      <c r="E492" s="4">
        <v>18</v>
      </c>
      <c r="F492" s="8">
        <v>7.38</v>
      </c>
      <c r="G492" s="4">
        <v>1</v>
      </c>
      <c r="H492" s="8">
        <v>0.47</v>
      </c>
      <c r="I492" s="4">
        <v>0</v>
      </c>
    </row>
    <row r="493" spans="1:9" x14ac:dyDescent="0.2">
      <c r="A493" s="2">
        <v>9</v>
      </c>
      <c r="B493" s="1" t="s">
        <v>60</v>
      </c>
      <c r="C493" s="4">
        <v>18</v>
      </c>
      <c r="D493" s="8">
        <v>3.9</v>
      </c>
      <c r="E493" s="4">
        <v>5</v>
      </c>
      <c r="F493" s="8">
        <v>2.0499999999999998</v>
      </c>
      <c r="G493" s="4">
        <v>13</v>
      </c>
      <c r="H493" s="8">
        <v>6.1</v>
      </c>
      <c r="I493" s="4">
        <v>0</v>
      </c>
    </row>
    <row r="494" spans="1:9" x14ac:dyDescent="0.2">
      <c r="A494" s="2">
        <v>10</v>
      </c>
      <c r="B494" s="1" t="s">
        <v>56</v>
      </c>
      <c r="C494" s="4">
        <v>14</v>
      </c>
      <c r="D494" s="8">
        <v>3.04</v>
      </c>
      <c r="E494" s="4">
        <v>11</v>
      </c>
      <c r="F494" s="8">
        <v>4.51</v>
      </c>
      <c r="G494" s="4">
        <v>3</v>
      </c>
      <c r="H494" s="8">
        <v>1.41</v>
      </c>
      <c r="I494" s="4">
        <v>0</v>
      </c>
    </row>
    <row r="495" spans="1:9" x14ac:dyDescent="0.2">
      <c r="A495" s="2">
        <v>10</v>
      </c>
      <c r="B495" s="1" t="s">
        <v>57</v>
      </c>
      <c r="C495" s="4">
        <v>14</v>
      </c>
      <c r="D495" s="8">
        <v>3.04</v>
      </c>
      <c r="E495" s="4">
        <v>5</v>
      </c>
      <c r="F495" s="8">
        <v>2.0499999999999998</v>
      </c>
      <c r="G495" s="4">
        <v>9</v>
      </c>
      <c r="H495" s="8">
        <v>4.2300000000000004</v>
      </c>
      <c r="I495" s="4">
        <v>0</v>
      </c>
    </row>
    <row r="496" spans="1:9" x14ac:dyDescent="0.2">
      <c r="A496" s="2">
        <v>10</v>
      </c>
      <c r="B496" s="1" t="s">
        <v>61</v>
      </c>
      <c r="C496" s="4">
        <v>14</v>
      </c>
      <c r="D496" s="8">
        <v>3.04</v>
      </c>
      <c r="E496" s="4">
        <v>6</v>
      </c>
      <c r="F496" s="8">
        <v>2.46</v>
      </c>
      <c r="G496" s="4">
        <v>8</v>
      </c>
      <c r="H496" s="8">
        <v>3.76</v>
      </c>
      <c r="I496" s="4">
        <v>0</v>
      </c>
    </row>
    <row r="497" spans="1:9" x14ac:dyDescent="0.2">
      <c r="A497" s="2">
        <v>10</v>
      </c>
      <c r="B497" s="1" t="s">
        <v>62</v>
      </c>
      <c r="C497" s="4">
        <v>14</v>
      </c>
      <c r="D497" s="8">
        <v>3.04</v>
      </c>
      <c r="E497" s="4">
        <v>6</v>
      </c>
      <c r="F497" s="8">
        <v>2.46</v>
      </c>
      <c r="G497" s="4">
        <v>8</v>
      </c>
      <c r="H497" s="8">
        <v>3.76</v>
      </c>
      <c r="I497" s="4">
        <v>0</v>
      </c>
    </row>
    <row r="498" spans="1:9" x14ac:dyDescent="0.2">
      <c r="A498" s="2">
        <v>14</v>
      </c>
      <c r="B498" s="1" t="s">
        <v>52</v>
      </c>
      <c r="C498" s="4">
        <v>13</v>
      </c>
      <c r="D498" s="8">
        <v>2.82</v>
      </c>
      <c r="E498" s="4">
        <v>3</v>
      </c>
      <c r="F498" s="8">
        <v>1.23</v>
      </c>
      <c r="G498" s="4">
        <v>10</v>
      </c>
      <c r="H498" s="8">
        <v>4.6900000000000004</v>
      </c>
      <c r="I498" s="4">
        <v>0</v>
      </c>
    </row>
    <row r="499" spans="1:9" x14ac:dyDescent="0.2">
      <c r="A499" s="2">
        <v>15</v>
      </c>
      <c r="B499" s="1" t="s">
        <v>73</v>
      </c>
      <c r="C499" s="4">
        <v>9</v>
      </c>
      <c r="D499" s="8">
        <v>1.95</v>
      </c>
      <c r="E499" s="4">
        <v>2</v>
      </c>
      <c r="F499" s="8">
        <v>0.82</v>
      </c>
      <c r="G499" s="4">
        <v>7</v>
      </c>
      <c r="H499" s="8">
        <v>3.29</v>
      </c>
      <c r="I499" s="4">
        <v>0</v>
      </c>
    </row>
    <row r="500" spans="1:9" x14ac:dyDescent="0.2">
      <c r="A500" s="2">
        <v>15</v>
      </c>
      <c r="B500" s="1" t="s">
        <v>68</v>
      </c>
      <c r="C500" s="4">
        <v>9</v>
      </c>
      <c r="D500" s="8">
        <v>1.95</v>
      </c>
      <c r="E500" s="4">
        <v>6</v>
      </c>
      <c r="F500" s="8">
        <v>2.46</v>
      </c>
      <c r="G500" s="4">
        <v>3</v>
      </c>
      <c r="H500" s="8">
        <v>1.41</v>
      </c>
      <c r="I500" s="4">
        <v>0</v>
      </c>
    </row>
    <row r="501" spans="1:9" x14ac:dyDescent="0.2">
      <c r="A501" s="2">
        <v>17</v>
      </c>
      <c r="B501" s="1" t="s">
        <v>53</v>
      </c>
      <c r="C501" s="4">
        <v>8</v>
      </c>
      <c r="D501" s="8">
        <v>1.74</v>
      </c>
      <c r="E501" s="4">
        <v>2</v>
      </c>
      <c r="F501" s="8">
        <v>0.82</v>
      </c>
      <c r="G501" s="4">
        <v>6</v>
      </c>
      <c r="H501" s="8">
        <v>2.82</v>
      </c>
      <c r="I501" s="4">
        <v>0</v>
      </c>
    </row>
    <row r="502" spans="1:9" x14ac:dyDescent="0.2">
      <c r="A502" s="2">
        <v>17</v>
      </c>
      <c r="B502" s="1" t="s">
        <v>54</v>
      </c>
      <c r="C502" s="4">
        <v>8</v>
      </c>
      <c r="D502" s="8">
        <v>1.74</v>
      </c>
      <c r="E502" s="4">
        <v>0</v>
      </c>
      <c r="F502" s="8">
        <v>0</v>
      </c>
      <c r="G502" s="4">
        <v>8</v>
      </c>
      <c r="H502" s="8">
        <v>3.76</v>
      </c>
      <c r="I502" s="4">
        <v>0</v>
      </c>
    </row>
    <row r="503" spans="1:9" x14ac:dyDescent="0.2">
      <c r="A503" s="2">
        <v>17</v>
      </c>
      <c r="B503" s="1" t="s">
        <v>55</v>
      </c>
      <c r="C503" s="4">
        <v>8</v>
      </c>
      <c r="D503" s="8">
        <v>1.74</v>
      </c>
      <c r="E503" s="4">
        <v>8</v>
      </c>
      <c r="F503" s="8">
        <v>3.28</v>
      </c>
      <c r="G503" s="4">
        <v>0</v>
      </c>
      <c r="H503" s="8">
        <v>0</v>
      </c>
      <c r="I503" s="4">
        <v>0</v>
      </c>
    </row>
    <row r="504" spans="1:9" x14ac:dyDescent="0.2">
      <c r="A504" s="2">
        <v>20</v>
      </c>
      <c r="B504" s="1" t="s">
        <v>87</v>
      </c>
      <c r="C504" s="4">
        <v>7</v>
      </c>
      <c r="D504" s="8">
        <v>1.52</v>
      </c>
      <c r="E504" s="4">
        <v>2</v>
      </c>
      <c r="F504" s="8">
        <v>0.82</v>
      </c>
      <c r="G504" s="4">
        <v>4</v>
      </c>
      <c r="H504" s="8">
        <v>1.88</v>
      </c>
      <c r="I504" s="4">
        <v>0</v>
      </c>
    </row>
    <row r="505" spans="1:9" x14ac:dyDescent="0.2">
      <c r="A505" s="1"/>
      <c r="C505" s="4"/>
      <c r="D505" s="8"/>
      <c r="E505" s="4"/>
      <c r="F505" s="8"/>
      <c r="G505" s="4"/>
      <c r="H505" s="8"/>
      <c r="I505" s="4"/>
    </row>
    <row r="506" spans="1:9" x14ac:dyDescent="0.2">
      <c r="A506" s="1" t="s">
        <v>22</v>
      </c>
      <c r="C506" s="4"/>
      <c r="D506" s="8"/>
      <c r="E506" s="4"/>
      <c r="F506" s="8"/>
      <c r="G506" s="4"/>
      <c r="H506" s="8"/>
      <c r="I506" s="4"/>
    </row>
    <row r="507" spans="1:9" x14ac:dyDescent="0.2">
      <c r="A507" s="2">
        <v>1</v>
      </c>
      <c r="B507" s="1" t="s">
        <v>50</v>
      </c>
      <c r="C507" s="4">
        <v>29</v>
      </c>
      <c r="D507" s="8">
        <v>10.82</v>
      </c>
      <c r="E507" s="4">
        <v>23</v>
      </c>
      <c r="F507" s="8">
        <v>14.74</v>
      </c>
      <c r="G507" s="4">
        <v>6</v>
      </c>
      <c r="H507" s="8">
        <v>5.77</v>
      </c>
      <c r="I507" s="4">
        <v>0</v>
      </c>
    </row>
    <row r="508" spans="1:9" x14ac:dyDescent="0.2">
      <c r="A508" s="2">
        <v>2</v>
      </c>
      <c r="B508" s="1" t="s">
        <v>63</v>
      </c>
      <c r="C508" s="4">
        <v>26</v>
      </c>
      <c r="D508" s="8">
        <v>9.6999999999999993</v>
      </c>
      <c r="E508" s="4">
        <v>25</v>
      </c>
      <c r="F508" s="8">
        <v>16.03</v>
      </c>
      <c r="G508" s="4">
        <v>1</v>
      </c>
      <c r="H508" s="8">
        <v>0.96</v>
      </c>
      <c r="I508" s="4">
        <v>0</v>
      </c>
    </row>
    <row r="509" spans="1:9" x14ac:dyDescent="0.2">
      <c r="A509" s="2">
        <v>3</v>
      </c>
      <c r="B509" s="1" t="s">
        <v>49</v>
      </c>
      <c r="C509" s="4">
        <v>25</v>
      </c>
      <c r="D509" s="8">
        <v>9.33</v>
      </c>
      <c r="E509" s="4">
        <v>8</v>
      </c>
      <c r="F509" s="8">
        <v>5.13</v>
      </c>
      <c r="G509" s="4">
        <v>17</v>
      </c>
      <c r="H509" s="8">
        <v>16.350000000000001</v>
      </c>
      <c r="I509" s="4">
        <v>0</v>
      </c>
    </row>
    <row r="510" spans="1:9" x14ac:dyDescent="0.2">
      <c r="A510" s="2">
        <v>4</v>
      </c>
      <c r="B510" s="1" t="s">
        <v>64</v>
      </c>
      <c r="C510" s="4">
        <v>24</v>
      </c>
      <c r="D510" s="8">
        <v>8.9600000000000009</v>
      </c>
      <c r="E510" s="4">
        <v>24</v>
      </c>
      <c r="F510" s="8">
        <v>15.38</v>
      </c>
      <c r="G510" s="4">
        <v>0</v>
      </c>
      <c r="H510" s="8">
        <v>0</v>
      </c>
      <c r="I510" s="4">
        <v>0</v>
      </c>
    </row>
    <row r="511" spans="1:9" x14ac:dyDescent="0.2">
      <c r="A511" s="2">
        <v>5</v>
      </c>
      <c r="B511" s="1" t="s">
        <v>58</v>
      </c>
      <c r="C511" s="4">
        <v>23</v>
      </c>
      <c r="D511" s="8">
        <v>8.58</v>
      </c>
      <c r="E511" s="4">
        <v>11</v>
      </c>
      <c r="F511" s="8">
        <v>7.05</v>
      </c>
      <c r="G511" s="4">
        <v>11</v>
      </c>
      <c r="H511" s="8">
        <v>10.58</v>
      </c>
      <c r="I511" s="4">
        <v>0</v>
      </c>
    </row>
    <row r="512" spans="1:9" x14ac:dyDescent="0.2">
      <c r="A512" s="2">
        <v>6</v>
      </c>
      <c r="B512" s="1" t="s">
        <v>56</v>
      </c>
      <c r="C512" s="4">
        <v>19</v>
      </c>
      <c r="D512" s="8">
        <v>7.09</v>
      </c>
      <c r="E512" s="4">
        <v>14</v>
      </c>
      <c r="F512" s="8">
        <v>8.9700000000000006</v>
      </c>
      <c r="G512" s="4">
        <v>5</v>
      </c>
      <c r="H512" s="8">
        <v>4.8099999999999996</v>
      </c>
      <c r="I512" s="4">
        <v>0</v>
      </c>
    </row>
    <row r="513" spans="1:9" x14ac:dyDescent="0.2">
      <c r="A513" s="2">
        <v>7</v>
      </c>
      <c r="B513" s="1" t="s">
        <v>66</v>
      </c>
      <c r="C513" s="4">
        <v>11</v>
      </c>
      <c r="D513" s="8">
        <v>4.0999999999999996</v>
      </c>
      <c r="E513" s="4">
        <v>11</v>
      </c>
      <c r="F513" s="8">
        <v>7.05</v>
      </c>
      <c r="G513" s="4">
        <v>0</v>
      </c>
      <c r="H513" s="8">
        <v>0</v>
      </c>
      <c r="I513" s="4">
        <v>0</v>
      </c>
    </row>
    <row r="514" spans="1:9" x14ac:dyDescent="0.2">
      <c r="A514" s="2">
        <v>8</v>
      </c>
      <c r="B514" s="1" t="s">
        <v>92</v>
      </c>
      <c r="C514" s="4">
        <v>10</v>
      </c>
      <c r="D514" s="8">
        <v>3.73</v>
      </c>
      <c r="E514" s="4">
        <v>3</v>
      </c>
      <c r="F514" s="8">
        <v>1.92</v>
      </c>
      <c r="G514" s="4">
        <v>7</v>
      </c>
      <c r="H514" s="8">
        <v>6.73</v>
      </c>
      <c r="I514" s="4">
        <v>0</v>
      </c>
    </row>
    <row r="515" spans="1:9" x14ac:dyDescent="0.2">
      <c r="A515" s="2">
        <v>9</v>
      </c>
      <c r="B515" s="1" t="s">
        <v>84</v>
      </c>
      <c r="C515" s="4">
        <v>9</v>
      </c>
      <c r="D515" s="8">
        <v>3.36</v>
      </c>
      <c r="E515" s="4">
        <v>2</v>
      </c>
      <c r="F515" s="8">
        <v>1.28</v>
      </c>
      <c r="G515" s="4">
        <v>7</v>
      </c>
      <c r="H515" s="8">
        <v>6.73</v>
      </c>
      <c r="I515" s="4">
        <v>0</v>
      </c>
    </row>
    <row r="516" spans="1:9" x14ac:dyDescent="0.2">
      <c r="A516" s="2">
        <v>10</v>
      </c>
      <c r="B516" s="1" t="s">
        <v>51</v>
      </c>
      <c r="C516" s="4">
        <v>8</v>
      </c>
      <c r="D516" s="8">
        <v>2.99</v>
      </c>
      <c r="E516" s="4">
        <v>5</v>
      </c>
      <c r="F516" s="8">
        <v>3.21</v>
      </c>
      <c r="G516" s="4">
        <v>3</v>
      </c>
      <c r="H516" s="8">
        <v>2.88</v>
      </c>
      <c r="I516" s="4">
        <v>0</v>
      </c>
    </row>
    <row r="517" spans="1:9" x14ac:dyDescent="0.2">
      <c r="A517" s="2">
        <v>11</v>
      </c>
      <c r="B517" s="1" t="s">
        <v>57</v>
      </c>
      <c r="C517" s="4">
        <v>7</v>
      </c>
      <c r="D517" s="8">
        <v>2.61</v>
      </c>
      <c r="E517" s="4">
        <v>3</v>
      </c>
      <c r="F517" s="8">
        <v>1.92</v>
      </c>
      <c r="G517" s="4">
        <v>4</v>
      </c>
      <c r="H517" s="8">
        <v>3.85</v>
      </c>
      <c r="I517" s="4">
        <v>0</v>
      </c>
    </row>
    <row r="518" spans="1:9" x14ac:dyDescent="0.2">
      <c r="A518" s="2">
        <v>11</v>
      </c>
      <c r="B518" s="1" t="s">
        <v>65</v>
      </c>
      <c r="C518" s="4">
        <v>7</v>
      </c>
      <c r="D518" s="8">
        <v>2.61</v>
      </c>
      <c r="E518" s="4">
        <v>3</v>
      </c>
      <c r="F518" s="8">
        <v>1.92</v>
      </c>
      <c r="G518" s="4">
        <v>1</v>
      </c>
      <c r="H518" s="8">
        <v>0.96</v>
      </c>
      <c r="I518" s="4">
        <v>0</v>
      </c>
    </row>
    <row r="519" spans="1:9" x14ac:dyDescent="0.2">
      <c r="A519" s="2">
        <v>13</v>
      </c>
      <c r="B519" s="1" t="s">
        <v>55</v>
      </c>
      <c r="C519" s="4">
        <v>6</v>
      </c>
      <c r="D519" s="8">
        <v>2.2400000000000002</v>
      </c>
      <c r="E519" s="4">
        <v>5</v>
      </c>
      <c r="F519" s="8">
        <v>3.21</v>
      </c>
      <c r="G519" s="4">
        <v>1</v>
      </c>
      <c r="H519" s="8">
        <v>0.96</v>
      </c>
      <c r="I519" s="4">
        <v>0</v>
      </c>
    </row>
    <row r="520" spans="1:9" x14ac:dyDescent="0.2">
      <c r="A520" s="2">
        <v>13</v>
      </c>
      <c r="B520" s="1" t="s">
        <v>67</v>
      </c>
      <c r="C520" s="4">
        <v>6</v>
      </c>
      <c r="D520" s="8">
        <v>2.2400000000000002</v>
      </c>
      <c r="E520" s="4">
        <v>0</v>
      </c>
      <c r="F520" s="8">
        <v>0</v>
      </c>
      <c r="G520" s="4">
        <v>4</v>
      </c>
      <c r="H520" s="8">
        <v>3.85</v>
      </c>
      <c r="I520" s="4">
        <v>0</v>
      </c>
    </row>
    <row r="521" spans="1:9" x14ac:dyDescent="0.2">
      <c r="A521" s="2">
        <v>15</v>
      </c>
      <c r="B521" s="1" t="s">
        <v>52</v>
      </c>
      <c r="C521" s="4">
        <v>5</v>
      </c>
      <c r="D521" s="8">
        <v>1.87</v>
      </c>
      <c r="E521" s="4">
        <v>1</v>
      </c>
      <c r="F521" s="8">
        <v>0.64</v>
      </c>
      <c r="G521" s="4">
        <v>4</v>
      </c>
      <c r="H521" s="8">
        <v>3.85</v>
      </c>
      <c r="I521" s="4">
        <v>0</v>
      </c>
    </row>
    <row r="522" spans="1:9" x14ac:dyDescent="0.2">
      <c r="A522" s="2">
        <v>16</v>
      </c>
      <c r="B522" s="1" t="s">
        <v>68</v>
      </c>
      <c r="C522" s="4">
        <v>4</v>
      </c>
      <c r="D522" s="8">
        <v>1.49</v>
      </c>
      <c r="E522" s="4">
        <v>3</v>
      </c>
      <c r="F522" s="8">
        <v>1.92</v>
      </c>
      <c r="G522" s="4">
        <v>1</v>
      </c>
      <c r="H522" s="8">
        <v>0.96</v>
      </c>
      <c r="I522" s="4">
        <v>0</v>
      </c>
    </row>
    <row r="523" spans="1:9" x14ac:dyDescent="0.2">
      <c r="A523" s="2">
        <v>17</v>
      </c>
      <c r="B523" s="1" t="s">
        <v>83</v>
      </c>
      <c r="C523" s="4">
        <v>3</v>
      </c>
      <c r="D523" s="8">
        <v>1.1200000000000001</v>
      </c>
      <c r="E523" s="4">
        <v>1</v>
      </c>
      <c r="F523" s="8">
        <v>0.64</v>
      </c>
      <c r="G523" s="4">
        <v>2</v>
      </c>
      <c r="H523" s="8">
        <v>1.92</v>
      </c>
      <c r="I523" s="4">
        <v>0</v>
      </c>
    </row>
    <row r="524" spans="1:9" x14ac:dyDescent="0.2">
      <c r="A524" s="2">
        <v>17</v>
      </c>
      <c r="B524" s="1" t="s">
        <v>62</v>
      </c>
      <c r="C524" s="4">
        <v>3</v>
      </c>
      <c r="D524" s="8">
        <v>1.1200000000000001</v>
      </c>
      <c r="E524" s="4">
        <v>1</v>
      </c>
      <c r="F524" s="8">
        <v>0.64</v>
      </c>
      <c r="G524" s="4">
        <v>2</v>
      </c>
      <c r="H524" s="8">
        <v>1.92</v>
      </c>
      <c r="I524" s="4">
        <v>0</v>
      </c>
    </row>
    <row r="525" spans="1:9" x14ac:dyDescent="0.2">
      <c r="A525" s="2">
        <v>17</v>
      </c>
      <c r="B525" s="1" t="s">
        <v>86</v>
      </c>
      <c r="C525" s="4">
        <v>3</v>
      </c>
      <c r="D525" s="8">
        <v>1.1200000000000001</v>
      </c>
      <c r="E525" s="4">
        <v>1</v>
      </c>
      <c r="F525" s="8">
        <v>0.64</v>
      </c>
      <c r="G525" s="4">
        <v>2</v>
      </c>
      <c r="H525" s="8">
        <v>1.92</v>
      </c>
      <c r="I525" s="4">
        <v>0</v>
      </c>
    </row>
    <row r="526" spans="1:9" x14ac:dyDescent="0.2">
      <c r="A526" s="2">
        <v>17</v>
      </c>
      <c r="B526" s="1" t="s">
        <v>91</v>
      </c>
      <c r="C526" s="4">
        <v>3</v>
      </c>
      <c r="D526" s="8">
        <v>1.1200000000000001</v>
      </c>
      <c r="E526" s="4">
        <v>1</v>
      </c>
      <c r="F526" s="8">
        <v>0.64</v>
      </c>
      <c r="G526" s="4">
        <v>2</v>
      </c>
      <c r="H526" s="8">
        <v>1.92</v>
      </c>
      <c r="I526" s="4">
        <v>0</v>
      </c>
    </row>
    <row r="527" spans="1:9" x14ac:dyDescent="0.2">
      <c r="A527" s="1"/>
      <c r="C527" s="4"/>
      <c r="D527" s="8"/>
      <c r="E527" s="4"/>
      <c r="F527" s="8"/>
      <c r="G527" s="4"/>
      <c r="H527" s="8"/>
      <c r="I527" s="4"/>
    </row>
    <row r="528" spans="1:9" x14ac:dyDescent="0.2">
      <c r="A528" s="1" t="s">
        <v>23</v>
      </c>
      <c r="C528" s="4"/>
      <c r="D528" s="8"/>
      <c r="E528" s="4"/>
      <c r="F528" s="8"/>
      <c r="G528" s="4"/>
      <c r="H528" s="8"/>
      <c r="I528" s="4"/>
    </row>
    <row r="529" spans="1:9" x14ac:dyDescent="0.2">
      <c r="A529" s="2">
        <v>1</v>
      </c>
      <c r="B529" s="1" t="s">
        <v>64</v>
      </c>
      <c r="C529" s="4">
        <v>69</v>
      </c>
      <c r="D529" s="8">
        <v>14.11</v>
      </c>
      <c r="E529" s="4">
        <v>61</v>
      </c>
      <c r="F529" s="8">
        <v>21.71</v>
      </c>
      <c r="G529" s="4">
        <v>8</v>
      </c>
      <c r="H529" s="8">
        <v>3.94</v>
      </c>
      <c r="I529" s="4">
        <v>0</v>
      </c>
    </row>
    <row r="530" spans="1:9" x14ac:dyDescent="0.2">
      <c r="A530" s="2">
        <v>2</v>
      </c>
      <c r="B530" s="1" t="s">
        <v>49</v>
      </c>
      <c r="C530" s="4">
        <v>41</v>
      </c>
      <c r="D530" s="8">
        <v>8.3800000000000008</v>
      </c>
      <c r="E530" s="4">
        <v>15</v>
      </c>
      <c r="F530" s="8">
        <v>5.34</v>
      </c>
      <c r="G530" s="4">
        <v>26</v>
      </c>
      <c r="H530" s="8">
        <v>12.81</v>
      </c>
      <c r="I530" s="4">
        <v>0</v>
      </c>
    </row>
    <row r="531" spans="1:9" x14ac:dyDescent="0.2">
      <c r="A531" s="2">
        <v>3</v>
      </c>
      <c r="B531" s="1" t="s">
        <v>63</v>
      </c>
      <c r="C531" s="4">
        <v>35</v>
      </c>
      <c r="D531" s="8">
        <v>7.16</v>
      </c>
      <c r="E531" s="4">
        <v>32</v>
      </c>
      <c r="F531" s="8">
        <v>11.39</v>
      </c>
      <c r="G531" s="4">
        <v>3</v>
      </c>
      <c r="H531" s="8">
        <v>1.48</v>
      </c>
      <c r="I531" s="4">
        <v>0</v>
      </c>
    </row>
    <row r="532" spans="1:9" x14ac:dyDescent="0.2">
      <c r="A532" s="2">
        <v>4</v>
      </c>
      <c r="B532" s="1" t="s">
        <v>58</v>
      </c>
      <c r="C532" s="4">
        <v>34</v>
      </c>
      <c r="D532" s="8">
        <v>6.95</v>
      </c>
      <c r="E532" s="4">
        <v>17</v>
      </c>
      <c r="F532" s="8">
        <v>6.05</v>
      </c>
      <c r="G532" s="4">
        <v>17</v>
      </c>
      <c r="H532" s="8">
        <v>8.3699999999999992</v>
      </c>
      <c r="I532" s="4">
        <v>0</v>
      </c>
    </row>
    <row r="533" spans="1:9" x14ac:dyDescent="0.2">
      <c r="A533" s="2">
        <v>5</v>
      </c>
      <c r="B533" s="1" t="s">
        <v>50</v>
      </c>
      <c r="C533" s="4">
        <v>29</v>
      </c>
      <c r="D533" s="8">
        <v>5.93</v>
      </c>
      <c r="E533" s="4">
        <v>16</v>
      </c>
      <c r="F533" s="8">
        <v>5.69</v>
      </c>
      <c r="G533" s="4">
        <v>13</v>
      </c>
      <c r="H533" s="8">
        <v>6.4</v>
      </c>
      <c r="I533" s="4">
        <v>0</v>
      </c>
    </row>
    <row r="534" spans="1:9" x14ac:dyDescent="0.2">
      <c r="A534" s="2">
        <v>6</v>
      </c>
      <c r="B534" s="1" t="s">
        <v>60</v>
      </c>
      <c r="C534" s="4">
        <v>25</v>
      </c>
      <c r="D534" s="8">
        <v>5.1100000000000003</v>
      </c>
      <c r="E534" s="4">
        <v>5</v>
      </c>
      <c r="F534" s="8">
        <v>1.78</v>
      </c>
      <c r="G534" s="4">
        <v>20</v>
      </c>
      <c r="H534" s="8">
        <v>9.85</v>
      </c>
      <c r="I534" s="4">
        <v>0</v>
      </c>
    </row>
    <row r="535" spans="1:9" x14ac:dyDescent="0.2">
      <c r="A535" s="2">
        <v>7</v>
      </c>
      <c r="B535" s="1" t="s">
        <v>51</v>
      </c>
      <c r="C535" s="4">
        <v>23</v>
      </c>
      <c r="D535" s="8">
        <v>4.7</v>
      </c>
      <c r="E535" s="4">
        <v>7</v>
      </c>
      <c r="F535" s="8">
        <v>2.4900000000000002</v>
      </c>
      <c r="G535" s="4">
        <v>16</v>
      </c>
      <c r="H535" s="8">
        <v>7.88</v>
      </c>
      <c r="I535" s="4">
        <v>0</v>
      </c>
    </row>
    <row r="536" spans="1:9" x14ac:dyDescent="0.2">
      <c r="A536" s="2">
        <v>8</v>
      </c>
      <c r="B536" s="1" t="s">
        <v>65</v>
      </c>
      <c r="C536" s="4">
        <v>21</v>
      </c>
      <c r="D536" s="8">
        <v>4.29</v>
      </c>
      <c r="E536" s="4">
        <v>16</v>
      </c>
      <c r="F536" s="8">
        <v>5.69</v>
      </c>
      <c r="G536" s="4">
        <v>4</v>
      </c>
      <c r="H536" s="8">
        <v>1.97</v>
      </c>
      <c r="I536" s="4">
        <v>0</v>
      </c>
    </row>
    <row r="537" spans="1:9" x14ac:dyDescent="0.2">
      <c r="A537" s="2">
        <v>9</v>
      </c>
      <c r="B537" s="1" t="s">
        <v>56</v>
      </c>
      <c r="C537" s="4">
        <v>20</v>
      </c>
      <c r="D537" s="8">
        <v>4.09</v>
      </c>
      <c r="E537" s="4">
        <v>18</v>
      </c>
      <c r="F537" s="8">
        <v>6.41</v>
      </c>
      <c r="G537" s="4">
        <v>2</v>
      </c>
      <c r="H537" s="8">
        <v>0.99</v>
      </c>
      <c r="I537" s="4">
        <v>0</v>
      </c>
    </row>
    <row r="538" spans="1:9" x14ac:dyDescent="0.2">
      <c r="A538" s="2">
        <v>10</v>
      </c>
      <c r="B538" s="1" t="s">
        <v>57</v>
      </c>
      <c r="C538" s="4">
        <v>19</v>
      </c>
      <c r="D538" s="8">
        <v>3.89</v>
      </c>
      <c r="E538" s="4">
        <v>11</v>
      </c>
      <c r="F538" s="8">
        <v>3.91</v>
      </c>
      <c r="G538" s="4">
        <v>8</v>
      </c>
      <c r="H538" s="8">
        <v>3.94</v>
      </c>
      <c r="I538" s="4">
        <v>0</v>
      </c>
    </row>
    <row r="539" spans="1:9" x14ac:dyDescent="0.2">
      <c r="A539" s="2">
        <v>11</v>
      </c>
      <c r="B539" s="1" t="s">
        <v>68</v>
      </c>
      <c r="C539" s="4">
        <v>18</v>
      </c>
      <c r="D539" s="8">
        <v>3.68</v>
      </c>
      <c r="E539" s="4">
        <v>16</v>
      </c>
      <c r="F539" s="8">
        <v>5.69</v>
      </c>
      <c r="G539" s="4">
        <v>2</v>
      </c>
      <c r="H539" s="8">
        <v>0.99</v>
      </c>
      <c r="I539" s="4">
        <v>0</v>
      </c>
    </row>
    <row r="540" spans="1:9" x14ac:dyDescent="0.2">
      <c r="A540" s="2">
        <v>12</v>
      </c>
      <c r="B540" s="1" t="s">
        <v>66</v>
      </c>
      <c r="C540" s="4">
        <v>16</v>
      </c>
      <c r="D540" s="8">
        <v>3.27</v>
      </c>
      <c r="E540" s="4">
        <v>16</v>
      </c>
      <c r="F540" s="8">
        <v>5.69</v>
      </c>
      <c r="G540" s="4">
        <v>0</v>
      </c>
      <c r="H540" s="8">
        <v>0</v>
      </c>
      <c r="I540" s="4">
        <v>0</v>
      </c>
    </row>
    <row r="541" spans="1:9" x14ac:dyDescent="0.2">
      <c r="A541" s="2">
        <v>13</v>
      </c>
      <c r="B541" s="1" t="s">
        <v>62</v>
      </c>
      <c r="C541" s="4">
        <v>14</v>
      </c>
      <c r="D541" s="8">
        <v>2.86</v>
      </c>
      <c r="E541" s="4">
        <v>7</v>
      </c>
      <c r="F541" s="8">
        <v>2.4900000000000002</v>
      </c>
      <c r="G541" s="4">
        <v>6</v>
      </c>
      <c r="H541" s="8">
        <v>2.96</v>
      </c>
      <c r="I541" s="4">
        <v>0</v>
      </c>
    </row>
    <row r="542" spans="1:9" x14ac:dyDescent="0.2">
      <c r="A542" s="2">
        <v>14</v>
      </c>
      <c r="B542" s="1" t="s">
        <v>55</v>
      </c>
      <c r="C542" s="4">
        <v>11</v>
      </c>
      <c r="D542" s="8">
        <v>2.25</v>
      </c>
      <c r="E542" s="4">
        <v>5</v>
      </c>
      <c r="F542" s="8">
        <v>1.78</v>
      </c>
      <c r="G542" s="4">
        <v>6</v>
      </c>
      <c r="H542" s="8">
        <v>2.96</v>
      </c>
      <c r="I542" s="4">
        <v>0</v>
      </c>
    </row>
    <row r="543" spans="1:9" x14ac:dyDescent="0.2">
      <c r="A543" s="2">
        <v>14</v>
      </c>
      <c r="B543" s="1" t="s">
        <v>61</v>
      </c>
      <c r="C543" s="4">
        <v>11</v>
      </c>
      <c r="D543" s="8">
        <v>2.25</v>
      </c>
      <c r="E543" s="4">
        <v>9</v>
      </c>
      <c r="F543" s="8">
        <v>3.2</v>
      </c>
      <c r="G543" s="4">
        <v>2</v>
      </c>
      <c r="H543" s="8">
        <v>0.99</v>
      </c>
      <c r="I543" s="4">
        <v>0</v>
      </c>
    </row>
    <row r="544" spans="1:9" x14ac:dyDescent="0.2">
      <c r="A544" s="2">
        <v>16</v>
      </c>
      <c r="B544" s="1" t="s">
        <v>70</v>
      </c>
      <c r="C544" s="4">
        <v>9</v>
      </c>
      <c r="D544" s="8">
        <v>1.84</v>
      </c>
      <c r="E544" s="4">
        <v>5</v>
      </c>
      <c r="F544" s="8">
        <v>1.78</v>
      </c>
      <c r="G544" s="4">
        <v>4</v>
      </c>
      <c r="H544" s="8">
        <v>1.97</v>
      </c>
      <c r="I544" s="4">
        <v>0</v>
      </c>
    </row>
    <row r="545" spans="1:9" x14ac:dyDescent="0.2">
      <c r="A545" s="2">
        <v>17</v>
      </c>
      <c r="B545" s="1" t="s">
        <v>59</v>
      </c>
      <c r="C545" s="4">
        <v>7</v>
      </c>
      <c r="D545" s="8">
        <v>1.43</v>
      </c>
      <c r="E545" s="4">
        <v>1</v>
      </c>
      <c r="F545" s="8">
        <v>0.36</v>
      </c>
      <c r="G545" s="4">
        <v>6</v>
      </c>
      <c r="H545" s="8">
        <v>2.96</v>
      </c>
      <c r="I545" s="4">
        <v>0</v>
      </c>
    </row>
    <row r="546" spans="1:9" x14ac:dyDescent="0.2">
      <c r="A546" s="2">
        <v>18</v>
      </c>
      <c r="B546" s="1" t="s">
        <v>52</v>
      </c>
      <c r="C546" s="4">
        <v>6</v>
      </c>
      <c r="D546" s="8">
        <v>1.23</v>
      </c>
      <c r="E546" s="4">
        <v>0</v>
      </c>
      <c r="F546" s="8">
        <v>0</v>
      </c>
      <c r="G546" s="4">
        <v>6</v>
      </c>
      <c r="H546" s="8">
        <v>2.96</v>
      </c>
      <c r="I546" s="4">
        <v>0</v>
      </c>
    </row>
    <row r="547" spans="1:9" x14ac:dyDescent="0.2">
      <c r="A547" s="2">
        <v>19</v>
      </c>
      <c r="B547" s="1" t="s">
        <v>69</v>
      </c>
      <c r="C547" s="4">
        <v>5</v>
      </c>
      <c r="D547" s="8">
        <v>1.02</v>
      </c>
      <c r="E547" s="4">
        <v>2</v>
      </c>
      <c r="F547" s="8">
        <v>0.71</v>
      </c>
      <c r="G547" s="4">
        <v>3</v>
      </c>
      <c r="H547" s="8">
        <v>1.48</v>
      </c>
      <c r="I547" s="4">
        <v>0</v>
      </c>
    </row>
    <row r="548" spans="1:9" x14ac:dyDescent="0.2">
      <c r="A548" s="2">
        <v>19</v>
      </c>
      <c r="B548" s="1" t="s">
        <v>67</v>
      </c>
      <c r="C548" s="4">
        <v>5</v>
      </c>
      <c r="D548" s="8">
        <v>1.02</v>
      </c>
      <c r="E548" s="4">
        <v>0</v>
      </c>
      <c r="F548" s="8">
        <v>0</v>
      </c>
      <c r="G548" s="4">
        <v>5</v>
      </c>
      <c r="H548" s="8">
        <v>2.46</v>
      </c>
      <c r="I548" s="4">
        <v>0</v>
      </c>
    </row>
    <row r="549" spans="1:9" x14ac:dyDescent="0.2">
      <c r="A549" s="1"/>
      <c r="C549" s="4"/>
      <c r="D549" s="8"/>
      <c r="E549" s="4"/>
      <c r="F549" s="8"/>
      <c r="G549" s="4"/>
      <c r="H549" s="8"/>
      <c r="I549" s="4"/>
    </row>
    <row r="550" spans="1:9" x14ac:dyDescent="0.2">
      <c r="A550" s="1" t="s">
        <v>24</v>
      </c>
      <c r="C550" s="4"/>
      <c r="D550" s="8"/>
      <c r="E550" s="4"/>
      <c r="F550" s="8"/>
      <c r="G550" s="4"/>
      <c r="H550" s="8"/>
      <c r="I550" s="4"/>
    </row>
    <row r="551" spans="1:9" x14ac:dyDescent="0.2">
      <c r="A551" s="2">
        <v>1</v>
      </c>
      <c r="B551" s="1" t="s">
        <v>77</v>
      </c>
      <c r="C551" s="4">
        <v>133</v>
      </c>
      <c r="D551" s="8">
        <v>15.39</v>
      </c>
      <c r="E551" s="4">
        <v>95</v>
      </c>
      <c r="F551" s="8">
        <v>19.59</v>
      </c>
      <c r="G551" s="4">
        <v>38</v>
      </c>
      <c r="H551" s="8">
        <v>10.35</v>
      </c>
      <c r="I551" s="4">
        <v>0</v>
      </c>
    </row>
    <row r="552" spans="1:9" x14ac:dyDescent="0.2">
      <c r="A552" s="2">
        <v>2</v>
      </c>
      <c r="B552" s="1" t="s">
        <v>63</v>
      </c>
      <c r="C552" s="4">
        <v>93</v>
      </c>
      <c r="D552" s="8">
        <v>10.76</v>
      </c>
      <c r="E552" s="4">
        <v>78</v>
      </c>
      <c r="F552" s="8">
        <v>16.079999999999998</v>
      </c>
      <c r="G552" s="4">
        <v>15</v>
      </c>
      <c r="H552" s="8">
        <v>4.09</v>
      </c>
      <c r="I552" s="4">
        <v>0</v>
      </c>
    </row>
    <row r="553" spans="1:9" x14ac:dyDescent="0.2">
      <c r="A553" s="2">
        <v>3</v>
      </c>
      <c r="B553" s="1" t="s">
        <v>49</v>
      </c>
      <c r="C553" s="4">
        <v>75</v>
      </c>
      <c r="D553" s="8">
        <v>8.68</v>
      </c>
      <c r="E553" s="4">
        <v>30</v>
      </c>
      <c r="F553" s="8">
        <v>6.19</v>
      </c>
      <c r="G553" s="4">
        <v>45</v>
      </c>
      <c r="H553" s="8">
        <v>12.26</v>
      </c>
      <c r="I553" s="4">
        <v>0</v>
      </c>
    </row>
    <row r="554" spans="1:9" x14ac:dyDescent="0.2">
      <c r="A554" s="2">
        <v>4</v>
      </c>
      <c r="B554" s="1" t="s">
        <v>58</v>
      </c>
      <c r="C554" s="4">
        <v>68</v>
      </c>
      <c r="D554" s="8">
        <v>7.87</v>
      </c>
      <c r="E554" s="4">
        <v>34</v>
      </c>
      <c r="F554" s="8">
        <v>7.01</v>
      </c>
      <c r="G554" s="4">
        <v>33</v>
      </c>
      <c r="H554" s="8">
        <v>8.99</v>
      </c>
      <c r="I554" s="4">
        <v>1</v>
      </c>
    </row>
    <row r="555" spans="1:9" x14ac:dyDescent="0.2">
      <c r="A555" s="2">
        <v>5</v>
      </c>
      <c r="B555" s="1" t="s">
        <v>56</v>
      </c>
      <c r="C555" s="4">
        <v>62</v>
      </c>
      <c r="D555" s="8">
        <v>7.18</v>
      </c>
      <c r="E555" s="4">
        <v>38</v>
      </c>
      <c r="F555" s="8">
        <v>7.84</v>
      </c>
      <c r="G555" s="4">
        <v>23</v>
      </c>
      <c r="H555" s="8">
        <v>6.27</v>
      </c>
      <c r="I555" s="4">
        <v>1</v>
      </c>
    </row>
    <row r="556" spans="1:9" x14ac:dyDescent="0.2">
      <c r="A556" s="2">
        <v>6</v>
      </c>
      <c r="B556" s="1" t="s">
        <v>64</v>
      </c>
      <c r="C556" s="4">
        <v>58</v>
      </c>
      <c r="D556" s="8">
        <v>6.71</v>
      </c>
      <c r="E556" s="4">
        <v>48</v>
      </c>
      <c r="F556" s="8">
        <v>9.9</v>
      </c>
      <c r="G556" s="4">
        <v>10</v>
      </c>
      <c r="H556" s="8">
        <v>2.72</v>
      </c>
      <c r="I556" s="4">
        <v>0</v>
      </c>
    </row>
    <row r="557" spans="1:9" x14ac:dyDescent="0.2">
      <c r="A557" s="2">
        <v>7</v>
      </c>
      <c r="B557" s="1" t="s">
        <v>50</v>
      </c>
      <c r="C557" s="4">
        <v>45</v>
      </c>
      <c r="D557" s="8">
        <v>5.21</v>
      </c>
      <c r="E557" s="4">
        <v>36</v>
      </c>
      <c r="F557" s="8">
        <v>7.42</v>
      </c>
      <c r="G557" s="4">
        <v>9</v>
      </c>
      <c r="H557" s="8">
        <v>2.4500000000000002</v>
      </c>
      <c r="I557" s="4">
        <v>0</v>
      </c>
    </row>
    <row r="558" spans="1:9" x14ac:dyDescent="0.2">
      <c r="A558" s="2">
        <v>8</v>
      </c>
      <c r="B558" s="1" t="s">
        <v>60</v>
      </c>
      <c r="C558" s="4">
        <v>22</v>
      </c>
      <c r="D558" s="8">
        <v>2.5499999999999998</v>
      </c>
      <c r="E558" s="4">
        <v>4</v>
      </c>
      <c r="F558" s="8">
        <v>0.82</v>
      </c>
      <c r="G558" s="4">
        <v>18</v>
      </c>
      <c r="H558" s="8">
        <v>4.9000000000000004</v>
      </c>
      <c r="I558" s="4">
        <v>0</v>
      </c>
    </row>
    <row r="559" spans="1:9" x14ac:dyDescent="0.2">
      <c r="A559" s="2">
        <v>9</v>
      </c>
      <c r="B559" s="1" t="s">
        <v>51</v>
      </c>
      <c r="C559" s="4">
        <v>21</v>
      </c>
      <c r="D559" s="8">
        <v>2.4300000000000002</v>
      </c>
      <c r="E559" s="4">
        <v>15</v>
      </c>
      <c r="F559" s="8">
        <v>3.09</v>
      </c>
      <c r="G559" s="4">
        <v>6</v>
      </c>
      <c r="H559" s="8">
        <v>1.63</v>
      </c>
      <c r="I559" s="4">
        <v>0</v>
      </c>
    </row>
    <row r="560" spans="1:9" x14ac:dyDescent="0.2">
      <c r="A560" s="2">
        <v>10</v>
      </c>
      <c r="B560" s="1" t="s">
        <v>59</v>
      </c>
      <c r="C560" s="4">
        <v>20</v>
      </c>
      <c r="D560" s="8">
        <v>2.31</v>
      </c>
      <c r="E560" s="4">
        <v>1</v>
      </c>
      <c r="F560" s="8">
        <v>0.21</v>
      </c>
      <c r="G560" s="4">
        <v>19</v>
      </c>
      <c r="H560" s="8">
        <v>5.18</v>
      </c>
      <c r="I560" s="4">
        <v>0</v>
      </c>
    </row>
    <row r="561" spans="1:9" x14ac:dyDescent="0.2">
      <c r="A561" s="2">
        <v>11</v>
      </c>
      <c r="B561" s="1" t="s">
        <v>65</v>
      </c>
      <c r="C561" s="4">
        <v>19</v>
      </c>
      <c r="D561" s="8">
        <v>2.2000000000000002</v>
      </c>
      <c r="E561" s="4">
        <v>9</v>
      </c>
      <c r="F561" s="8">
        <v>1.86</v>
      </c>
      <c r="G561" s="4">
        <v>4</v>
      </c>
      <c r="H561" s="8">
        <v>1.0900000000000001</v>
      </c>
      <c r="I561" s="4">
        <v>0</v>
      </c>
    </row>
    <row r="562" spans="1:9" x14ac:dyDescent="0.2">
      <c r="A562" s="2">
        <v>12</v>
      </c>
      <c r="B562" s="1" t="s">
        <v>62</v>
      </c>
      <c r="C562" s="4">
        <v>17</v>
      </c>
      <c r="D562" s="8">
        <v>1.97</v>
      </c>
      <c r="E562" s="4">
        <v>7</v>
      </c>
      <c r="F562" s="8">
        <v>1.44</v>
      </c>
      <c r="G562" s="4">
        <v>10</v>
      </c>
      <c r="H562" s="8">
        <v>2.72</v>
      </c>
      <c r="I562" s="4">
        <v>0</v>
      </c>
    </row>
    <row r="563" spans="1:9" x14ac:dyDescent="0.2">
      <c r="A563" s="2">
        <v>13</v>
      </c>
      <c r="B563" s="1" t="s">
        <v>57</v>
      </c>
      <c r="C563" s="4">
        <v>15</v>
      </c>
      <c r="D563" s="8">
        <v>1.74</v>
      </c>
      <c r="E563" s="4">
        <v>9</v>
      </c>
      <c r="F563" s="8">
        <v>1.86</v>
      </c>
      <c r="G563" s="4">
        <v>6</v>
      </c>
      <c r="H563" s="8">
        <v>1.63</v>
      </c>
      <c r="I563" s="4">
        <v>0</v>
      </c>
    </row>
    <row r="564" spans="1:9" x14ac:dyDescent="0.2">
      <c r="A564" s="2">
        <v>13</v>
      </c>
      <c r="B564" s="1" t="s">
        <v>68</v>
      </c>
      <c r="C564" s="4">
        <v>15</v>
      </c>
      <c r="D564" s="8">
        <v>1.74</v>
      </c>
      <c r="E564" s="4">
        <v>11</v>
      </c>
      <c r="F564" s="8">
        <v>2.27</v>
      </c>
      <c r="G564" s="4">
        <v>4</v>
      </c>
      <c r="H564" s="8">
        <v>1.0900000000000001</v>
      </c>
      <c r="I564" s="4">
        <v>0</v>
      </c>
    </row>
    <row r="565" spans="1:9" x14ac:dyDescent="0.2">
      <c r="A565" s="2">
        <v>15</v>
      </c>
      <c r="B565" s="1" t="s">
        <v>66</v>
      </c>
      <c r="C565" s="4">
        <v>14</v>
      </c>
      <c r="D565" s="8">
        <v>1.62</v>
      </c>
      <c r="E565" s="4">
        <v>12</v>
      </c>
      <c r="F565" s="8">
        <v>2.4700000000000002</v>
      </c>
      <c r="G565" s="4">
        <v>2</v>
      </c>
      <c r="H565" s="8">
        <v>0.54</v>
      </c>
      <c r="I565" s="4">
        <v>0</v>
      </c>
    </row>
    <row r="566" spans="1:9" x14ac:dyDescent="0.2">
      <c r="A566" s="2">
        <v>16</v>
      </c>
      <c r="B566" s="1" t="s">
        <v>86</v>
      </c>
      <c r="C566" s="4">
        <v>13</v>
      </c>
      <c r="D566" s="8">
        <v>1.5</v>
      </c>
      <c r="E566" s="4">
        <v>5</v>
      </c>
      <c r="F566" s="8">
        <v>1.03</v>
      </c>
      <c r="G566" s="4">
        <v>7</v>
      </c>
      <c r="H566" s="8">
        <v>1.91</v>
      </c>
      <c r="I566" s="4">
        <v>0</v>
      </c>
    </row>
    <row r="567" spans="1:9" x14ac:dyDescent="0.2">
      <c r="A567" s="2">
        <v>17</v>
      </c>
      <c r="B567" s="1" t="s">
        <v>80</v>
      </c>
      <c r="C567" s="4">
        <v>12</v>
      </c>
      <c r="D567" s="8">
        <v>1.39</v>
      </c>
      <c r="E567" s="4">
        <v>0</v>
      </c>
      <c r="F567" s="8">
        <v>0</v>
      </c>
      <c r="G567" s="4">
        <v>11</v>
      </c>
      <c r="H567" s="8">
        <v>3</v>
      </c>
      <c r="I567" s="4">
        <v>1</v>
      </c>
    </row>
    <row r="568" spans="1:9" x14ac:dyDescent="0.2">
      <c r="A568" s="2">
        <v>18</v>
      </c>
      <c r="B568" s="1" t="s">
        <v>70</v>
      </c>
      <c r="C568" s="4">
        <v>11</v>
      </c>
      <c r="D568" s="8">
        <v>1.27</v>
      </c>
      <c r="E568" s="4">
        <v>5</v>
      </c>
      <c r="F568" s="8">
        <v>1.03</v>
      </c>
      <c r="G568" s="4">
        <v>6</v>
      </c>
      <c r="H568" s="8">
        <v>1.63</v>
      </c>
      <c r="I568" s="4">
        <v>0</v>
      </c>
    </row>
    <row r="569" spans="1:9" x14ac:dyDescent="0.2">
      <c r="A569" s="2">
        <v>19</v>
      </c>
      <c r="B569" s="1" t="s">
        <v>55</v>
      </c>
      <c r="C569" s="4">
        <v>10</v>
      </c>
      <c r="D569" s="8">
        <v>1.1599999999999999</v>
      </c>
      <c r="E569" s="4">
        <v>5</v>
      </c>
      <c r="F569" s="8">
        <v>1.03</v>
      </c>
      <c r="G569" s="4">
        <v>5</v>
      </c>
      <c r="H569" s="8">
        <v>1.36</v>
      </c>
      <c r="I569" s="4">
        <v>0</v>
      </c>
    </row>
    <row r="570" spans="1:9" x14ac:dyDescent="0.2">
      <c r="A570" s="2">
        <v>19</v>
      </c>
      <c r="B570" s="1" t="s">
        <v>79</v>
      </c>
      <c r="C570" s="4">
        <v>10</v>
      </c>
      <c r="D570" s="8">
        <v>1.1599999999999999</v>
      </c>
      <c r="E570" s="4">
        <v>5</v>
      </c>
      <c r="F570" s="8">
        <v>1.03</v>
      </c>
      <c r="G570" s="4">
        <v>5</v>
      </c>
      <c r="H570" s="8">
        <v>1.36</v>
      </c>
      <c r="I570" s="4">
        <v>0</v>
      </c>
    </row>
    <row r="571" spans="1:9" x14ac:dyDescent="0.2">
      <c r="A571" s="1"/>
      <c r="C571" s="4"/>
      <c r="D571" s="8"/>
      <c r="E571" s="4"/>
      <c r="F571" s="8"/>
      <c r="G571" s="4"/>
      <c r="H571" s="8"/>
      <c r="I571" s="4"/>
    </row>
    <row r="572" spans="1:9" x14ac:dyDescent="0.2">
      <c r="A572" s="1" t="s">
        <v>25</v>
      </c>
      <c r="C572" s="4"/>
      <c r="D572" s="8"/>
      <c r="E572" s="4"/>
      <c r="F572" s="8"/>
      <c r="G572" s="4"/>
      <c r="H572" s="8"/>
      <c r="I572" s="4"/>
    </row>
    <row r="573" spans="1:9" x14ac:dyDescent="0.2">
      <c r="A573" s="2">
        <v>1</v>
      </c>
      <c r="B573" s="1" t="s">
        <v>64</v>
      </c>
      <c r="C573" s="4">
        <v>51</v>
      </c>
      <c r="D573" s="8">
        <v>11.09</v>
      </c>
      <c r="E573" s="4">
        <v>47</v>
      </c>
      <c r="F573" s="8">
        <v>15.36</v>
      </c>
      <c r="G573" s="4">
        <v>4</v>
      </c>
      <c r="H573" s="8">
        <v>2.72</v>
      </c>
      <c r="I573" s="4">
        <v>0</v>
      </c>
    </row>
    <row r="574" spans="1:9" x14ac:dyDescent="0.2">
      <c r="A574" s="2">
        <v>2</v>
      </c>
      <c r="B574" s="1" t="s">
        <v>56</v>
      </c>
      <c r="C574" s="4">
        <v>45</v>
      </c>
      <c r="D574" s="8">
        <v>9.7799999999999994</v>
      </c>
      <c r="E574" s="4">
        <v>37</v>
      </c>
      <c r="F574" s="8">
        <v>12.09</v>
      </c>
      <c r="G574" s="4">
        <v>6</v>
      </c>
      <c r="H574" s="8">
        <v>4.08</v>
      </c>
      <c r="I574" s="4">
        <v>2</v>
      </c>
    </row>
    <row r="575" spans="1:9" x14ac:dyDescent="0.2">
      <c r="A575" s="2">
        <v>3</v>
      </c>
      <c r="B575" s="1" t="s">
        <v>49</v>
      </c>
      <c r="C575" s="4">
        <v>44</v>
      </c>
      <c r="D575" s="8">
        <v>9.57</v>
      </c>
      <c r="E575" s="4">
        <v>23</v>
      </c>
      <c r="F575" s="8">
        <v>7.52</v>
      </c>
      <c r="G575" s="4">
        <v>21</v>
      </c>
      <c r="H575" s="8">
        <v>14.29</v>
      </c>
      <c r="I575" s="4">
        <v>0</v>
      </c>
    </row>
    <row r="576" spans="1:9" x14ac:dyDescent="0.2">
      <c r="A576" s="2">
        <v>4</v>
      </c>
      <c r="B576" s="1" t="s">
        <v>50</v>
      </c>
      <c r="C576" s="4">
        <v>43</v>
      </c>
      <c r="D576" s="8">
        <v>9.35</v>
      </c>
      <c r="E576" s="4">
        <v>31</v>
      </c>
      <c r="F576" s="8">
        <v>10.130000000000001</v>
      </c>
      <c r="G576" s="4">
        <v>12</v>
      </c>
      <c r="H576" s="8">
        <v>8.16</v>
      </c>
      <c r="I576" s="4">
        <v>0</v>
      </c>
    </row>
    <row r="577" spans="1:9" x14ac:dyDescent="0.2">
      <c r="A577" s="2">
        <v>4</v>
      </c>
      <c r="B577" s="1" t="s">
        <v>63</v>
      </c>
      <c r="C577" s="4">
        <v>43</v>
      </c>
      <c r="D577" s="8">
        <v>9.35</v>
      </c>
      <c r="E577" s="4">
        <v>40</v>
      </c>
      <c r="F577" s="8">
        <v>13.07</v>
      </c>
      <c r="G577" s="4">
        <v>3</v>
      </c>
      <c r="H577" s="8">
        <v>2.04</v>
      </c>
      <c r="I577" s="4">
        <v>0</v>
      </c>
    </row>
    <row r="578" spans="1:9" x14ac:dyDescent="0.2">
      <c r="A578" s="2">
        <v>6</v>
      </c>
      <c r="B578" s="1" t="s">
        <v>58</v>
      </c>
      <c r="C578" s="4">
        <v>41</v>
      </c>
      <c r="D578" s="8">
        <v>8.91</v>
      </c>
      <c r="E578" s="4">
        <v>22</v>
      </c>
      <c r="F578" s="8">
        <v>7.19</v>
      </c>
      <c r="G578" s="4">
        <v>19</v>
      </c>
      <c r="H578" s="8">
        <v>12.93</v>
      </c>
      <c r="I578" s="4">
        <v>0</v>
      </c>
    </row>
    <row r="579" spans="1:9" x14ac:dyDescent="0.2">
      <c r="A579" s="2">
        <v>7</v>
      </c>
      <c r="B579" s="1" t="s">
        <v>51</v>
      </c>
      <c r="C579" s="4">
        <v>22</v>
      </c>
      <c r="D579" s="8">
        <v>4.78</v>
      </c>
      <c r="E579" s="4">
        <v>11</v>
      </c>
      <c r="F579" s="8">
        <v>3.59</v>
      </c>
      <c r="G579" s="4">
        <v>11</v>
      </c>
      <c r="H579" s="8">
        <v>7.48</v>
      </c>
      <c r="I579" s="4">
        <v>0</v>
      </c>
    </row>
    <row r="580" spans="1:9" x14ac:dyDescent="0.2">
      <c r="A580" s="2">
        <v>8</v>
      </c>
      <c r="B580" s="1" t="s">
        <v>57</v>
      </c>
      <c r="C580" s="4">
        <v>14</v>
      </c>
      <c r="D580" s="8">
        <v>3.04</v>
      </c>
      <c r="E580" s="4">
        <v>11</v>
      </c>
      <c r="F580" s="8">
        <v>3.59</v>
      </c>
      <c r="G580" s="4">
        <v>3</v>
      </c>
      <c r="H580" s="8">
        <v>2.04</v>
      </c>
      <c r="I580" s="4">
        <v>0</v>
      </c>
    </row>
    <row r="581" spans="1:9" x14ac:dyDescent="0.2">
      <c r="A581" s="2">
        <v>9</v>
      </c>
      <c r="B581" s="1" t="s">
        <v>55</v>
      </c>
      <c r="C581" s="4">
        <v>11</v>
      </c>
      <c r="D581" s="8">
        <v>2.39</v>
      </c>
      <c r="E581" s="4">
        <v>10</v>
      </c>
      <c r="F581" s="8">
        <v>3.27</v>
      </c>
      <c r="G581" s="4">
        <v>1</v>
      </c>
      <c r="H581" s="8">
        <v>0.68</v>
      </c>
      <c r="I581" s="4">
        <v>0</v>
      </c>
    </row>
    <row r="582" spans="1:9" x14ac:dyDescent="0.2">
      <c r="A582" s="2">
        <v>10</v>
      </c>
      <c r="B582" s="1" t="s">
        <v>65</v>
      </c>
      <c r="C582" s="4">
        <v>10</v>
      </c>
      <c r="D582" s="8">
        <v>2.17</v>
      </c>
      <c r="E582" s="4">
        <v>7</v>
      </c>
      <c r="F582" s="8">
        <v>2.29</v>
      </c>
      <c r="G582" s="4">
        <v>3</v>
      </c>
      <c r="H582" s="8">
        <v>2.04</v>
      </c>
      <c r="I582" s="4">
        <v>0</v>
      </c>
    </row>
    <row r="583" spans="1:9" x14ac:dyDescent="0.2">
      <c r="A583" s="2">
        <v>10</v>
      </c>
      <c r="B583" s="1" t="s">
        <v>68</v>
      </c>
      <c r="C583" s="4">
        <v>10</v>
      </c>
      <c r="D583" s="8">
        <v>2.17</v>
      </c>
      <c r="E583" s="4">
        <v>7</v>
      </c>
      <c r="F583" s="8">
        <v>2.29</v>
      </c>
      <c r="G583" s="4">
        <v>3</v>
      </c>
      <c r="H583" s="8">
        <v>2.04</v>
      </c>
      <c r="I583" s="4">
        <v>0</v>
      </c>
    </row>
    <row r="584" spans="1:9" x14ac:dyDescent="0.2">
      <c r="A584" s="2">
        <v>12</v>
      </c>
      <c r="B584" s="1" t="s">
        <v>75</v>
      </c>
      <c r="C584" s="4">
        <v>9</v>
      </c>
      <c r="D584" s="8">
        <v>1.96</v>
      </c>
      <c r="E584" s="4">
        <v>2</v>
      </c>
      <c r="F584" s="8">
        <v>0.65</v>
      </c>
      <c r="G584" s="4">
        <v>6</v>
      </c>
      <c r="H584" s="8">
        <v>4.08</v>
      </c>
      <c r="I584" s="4">
        <v>1</v>
      </c>
    </row>
    <row r="585" spans="1:9" x14ac:dyDescent="0.2">
      <c r="A585" s="2">
        <v>12</v>
      </c>
      <c r="B585" s="1" t="s">
        <v>79</v>
      </c>
      <c r="C585" s="4">
        <v>9</v>
      </c>
      <c r="D585" s="8">
        <v>1.96</v>
      </c>
      <c r="E585" s="4">
        <v>5</v>
      </c>
      <c r="F585" s="8">
        <v>1.63</v>
      </c>
      <c r="G585" s="4">
        <v>4</v>
      </c>
      <c r="H585" s="8">
        <v>2.72</v>
      </c>
      <c r="I585" s="4">
        <v>0</v>
      </c>
    </row>
    <row r="586" spans="1:9" x14ac:dyDescent="0.2">
      <c r="A586" s="2">
        <v>14</v>
      </c>
      <c r="B586" s="1" t="s">
        <v>84</v>
      </c>
      <c r="C586" s="4">
        <v>8</v>
      </c>
      <c r="D586" s="8">
        <v>1.74</v>
      </c>
      <c r="E586" s="4">
        <v>4</v>
      </c>
      <c r="F586" s="8">
        <v>1.31</v>
      </c>
      <c r="G586" s="4">
        <v>4</v>
      </c>
      <c r="H586" s="8">
        <v>2.72</v>
      </c>
      <c r="I586" s="4">
        <v>0</v>
      </c>
    </row>
    <row r="587" spans="1:9" x14ac:dyDescent="0.2">
      <c r="A587" s="2">
        <v>15</v>
      </c>
      <c r="B587" s="1" t="s">
        <v>70</v>
      </c>
      <c r="C587" s="4">
        <v>7</v>
      </c>
      <c r="D587" s="8">
        <v>1.52</v>
      </c>
      <c r="E587" s="4">
        <v>5</v>
      </c>
      <c r="F587" s="8">
        <v>1.63</v>
      </c>
      <c r="G587" s="4">
        <v>2</v>
      </c>
      <c r="H587" s="8">
        <v>1.36</v>
      </c>
      <c r="I587" s="4">
        <v>0</v>
      </c>
    </row>
    <row r="588" spans="1:9" x14ac:dyDescent="0.2">
      <c r="A588" s="2">
        <v>16</v>
      </c>
      <c r="B588" s="1" t="s">
        <v>61</v>
      </c>
      <c r="C588" s="4">
        <v>6</v>
      </c>
      <c r="D588" s="8">
        <v>1.3</v>
      </c>
      <c r="E588" s="4">
        <v>6</v>
      </c>
      <c r="F588" s="8">
        <v>1.96</v>
      </c>
      <c r="G588" s="4">
        <v>0</v>
      </c>
      <c r="H588" s="8">
        <v>0</v>
      </c>
      <c r="I588" s="4">
        <v>0</v>
      </c>
    </row>
    <row r="589" spans="1:9" x14ac:dyDescent="0.2">
      <c r="A589" s="2">
        <v>16</v>
      </c>
      <c r="B589" s="1" t="s">
        <v>77</v>
      </c>
      <c r="C589" s="4">
        <v>6</v>
      </c>
      <c r="D589" s="8">
        <v>1.3</v>
      </c>
      <c r="E589" s="4">
        <v>2</v>
      </c>
      <c r="F589" s="8">
        <v>0.65</v>
      </c>
      <c r="G589" s="4">
        <v>3</v>
      </c>
      <c r="H589" s="8">
        <v>2.04</v>
      </c>
      <c r="I589" s="4">
        <v>1</v>
      </c>
    </row>
    <row r="590" spans="1:9" x14ac:dyDescent="0.2">
      <c r="A590" s="2">
        <v>18</v>
      </c>
      <c r="B590" s="1" t="s">
        <v>71</v>
      </c>
      <c r="C590" s="4">
        <v>5</v>
      </c>
      <c r="D590" s="8">
        <v>1.0900000000000001</v>
      </c>
      <c r="E590" s="4">
        <v>4</v>
      </c>
      <c r="F590" s="8">
        <v>1.31</v>
      </c>
      <c r="G590" s="4">
        <v>1</v>
      </c>
      <c r="H590" s="8">
        <v>0.68</v>
      </c>
      <c r="I590" s="4">
        <v>0</v>
      </c>
    </row>
    <row r="591" spans="1:9" x14ac:dyDescent="0.2">
      <c r="A591" s="2">
        <v>18</v>
      </c>
      <c r="B591" s="1" t="s">
        <v>92</v>
      </c>
      <c r="C591" s="4">
        <v>5</v>
      </c>
      <c r="D591" s="8">
        <v>1.0900000000000001</v>
      </c>
      <c r="E591" s="4">
        <v>2</v>
      </c>
      <c r="F591" s="8">
        <v>0.65</v>
      </c>
      <c r="G591" s="4">
        <v>3</v>
      </c>
      <c r="H591" s="8">
        <v>2.04</v>
      </c>
      <c r="I591" s="4">
        <v>0</v>
      </c>
    </row>
    <row r="592" spans="1:9" x14ac:dyDescent="0.2">
      <c r="A592" s="2">
        <v>18</v>
      </c>
      <c r="B592" s="1" t="s">
        <v>62</v>
      </c>
      <c r="C592" s="4">
        <v>5</v>
      </c>
      <c r="D592" s="8">
        <v>1.0900000000000001</v>
      </c>
      <c r="E592" s="4">
        <v>4</v>
      </c>
      <c r="F592" s="8">
        <v>1.31</v>
      </c>
      <c r="G592" s="4">
        <v>1</v>
      </c>
      <c r="H592" s="8">
        <v>0.68</v>
      </c>
      <c r="I592" s="4">
        <v>0</v>
      </c>
    </row>
    <row r="593" spans="1:9" x14ac:dyDescent="0.2">
      <c r="A593" s="1"/>
      <c r="C593" s="4"/>
      <c r="D593" s="8"/>
      <c r="E593" s="4"/>
      <c r="F593" s="8"/>
      <c r="G593" s="4"/>
      <c r="H593" s="8"/>
      <c r="I59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8D5F2-5788-4912-9015-18B8096FDC1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194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27</v>
      </c>
      <c r="C6" s="12">
        <v>109</v>
      </c>
      <c r="D6" s="8">
        <v>23.7</v>
      </c>
      <c r="E6" s="12">
        <v>65</v>
      </c>
      <c r="F6" s="8">
        <v>21.24</v>
      </c>
      <c r="G6" s="12">
        <v>44</v>
      </c>
      <c r="H6" s="8">
        <v>29.93</v>
      </c>
      <c r="I6" s="12">
        <v>0</v>
      </c>
    </row>
    <row r="7" spans="2:9" ht="15" customHeight="1" x14ac:dyDescent="0.2">
      <c r="B7" t="s">
        <v>28</v>
      </c>
      <c r="C7" s="12">
        <v>55</v>
      </c>
      <c r="D7" s="8">
        <v>11.96</v>
      </c>
      <c r="E7" s="12">
        <v>25</v>
      </c>
      <c r="F7" s="8">
        <v>8.17</v>
      </c>
      <c r="G7" s="12">
        <v>29</v>
      </c>
      <c r="H7" s="8">
        <v>19.73</v>
      </c>
      <c r="I7" s="12">
        <v>1</v>
      </c>
    </row>
    <row r="8" spans="2:9" ht="15" customHeight="1" x14ac:dyDescent="0.2">
      <c r="B8" t="s">
        <v>29</v>
      </c>
      <c r="C8" s="12">
        <v>1</v>
      </c>
      <c r="D8" s="8">
        <v>0.22</v>
      </c>
      <c r="E8" s="12">
        <v>0</v>
      </c>
      <c r="F8" s="8">
        <v>0</v>
      </c>
      <c r="G8" s="12">
        <v>1</v>
      </c>
      <c r="H8" s="8">
        <v>0.68</v>
      </c>
      <c r="I8" s="12">
        <v>0</v>
      </c>
    </row>
    <row r="9" spans="2:9" ht="15" customHeight="1" x14ac:dyDescent="0.2">
      <c r="B9" t="s">
        <v>30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31</v>
      </c>
      <c r="C10" s="12">
        <v>5</v>
      </c>
      <c r="D10" s="8">
        <v>1.0900000000000001</v>
      </c>
      <c r="E10" s="12">
        <v>3</v>
      </c>
      <c r="F10" s="8">
        <v>0.98</v>
      </c>
      <c r="G10" s="12">
        <v>2</v>
      </c>
      <c r="H10" s="8">
        <v>1.36</v>
      </c>
      <c r="I10" s="12">
        <v>0</v>
      </c>
    </row>
    <row r="11" spans="2:9" ht="15" customHeight="1" x14ac:dyDescent="0.2">
      <c r="B11" t="s">
        <v>32</v>
      </c>
      <c r="C11" s="12">
        <v>131</v>
      </c>
      <c r="D11" s="8">
        <v>28.48</v>
      </c>
      <c r="E11" s="12">
        <v>90</v>
      </c>
      <c r="F11" s="8">
        <v>29.41</v>
      </c>
      <c r="G11" s="12">
        <v>39</v>
      </c>
      <c r="H11" s="8">
        <v>26.53</v>
      </c>
      <c r="I11" s="12">
        <v>2</v>
      </c>
    </row>
    <row r="12" spans="2:9" ht="15" customHeight="1" x14ac:dyDescent="0.2">
      <c r="B12" t="s">
        <v>33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34</v>
      </c>
      <c r="C13" s="12">
        <v>6</v>
      </c>
      <c r="D13" s="8">
        <v>1.3</v>
      </c>
      <c r="E13" s="12">
        <v>0</v>
      </c>
      <c r="F13" s="8">
        <v>0</v>
      </c>
      <c r="G13" s="12">
        <v>6</v>
      </c>
      <c r="H13" s="8">
        <v>4.08</v>
      </c>
      <c r="I13" s="12">
        <v>0</v>
      </c>
    </row>
    <row r="14" spans="2:9" ht="15" customHeight="1" x14ac:dyDescent="0.2">
      <c r="B14" t="s">
        <v>35</v>
      </c>
      <c r="C14" s="12">
        <v>11</v>
      </c>
      <c r="D14" s="8">
        <v>2.39</v>
      </c>
      <c r="E14" s="12">
        <v>10</v>
      </c>
      <c r="F14" s="8">
        <v>3.27</v>
      </c>
      <c r="G14" s="12">
        <v>1</v>
      </c>
      <c r="H14" s="8">
        <v>0.68</v>
      </c>
      <c r="I14" s="12">
        <v>0</v>
      </c>
    </row>
    <row r="15" spans="2:9" ht="15" customHeight="1" x14ac:dyDescent="0.2">
      <c r="B15" t="s">
        <v>36</v>
      </c>
      <c r="C15" s="12">
        <v>50</v>
      </c>
      <c r="D15" s="8">
        <v>10.87</v>
      </c>
      <c r="E15" s="12">
        <v>42</v>
      </c>
      <c r="F15" s="8">
        <v>13.73</v>
      </c>
      <c r="G15" s="12">
        <v>6</v>
      </c>
      <c r="H15" s="8">
        <v>4.08</v>
      </c>
      <c r="I15" s="12">
        <v>1</v>
      </c>
    </row>
    <row r="16" spans="2:9" ht="15" customHeight="1" x14ac:dyDescent="0.2">
      <c r="B16" t="s">
        <v>37</v>
      </c>
      <c r="C16" s="12">
        <v>59</v>
      </c>
      <c r="D16" s="8">
        <v>12.83</v>
      </c>
      <c r="E16" s="12">
        <v>52</v>
      </c>
      <c r="F16" s="8">
        <v>16.989999999999998</v>
      </c>
      <c r="G16" s="12">
        <v>6</v>
      </c>
      <c r="H16" s="8">
        <v>4.08</v>
      </c>
      <c r="I16" s="12">
        <v>1</v>
      </c>
    </row>
    <row r="17" spans="2:9" ht="15" customHeight="1" x14ac:dyDescent="0.2">
      <c r="B17" t="s">
        <v>38</v>
      </c>
      <c r="C17" s="12">
        <v>10</v>
      </c>
      <c r="D17" s="8">
        <v>2.17</v>
      </c>
      <c r="E17" s="12">
        <v>7</v>
      </c>
      <c r="F17" s="8">
        <v>2.29</v>
      </c>
      <c r="G17" s="12">
        <v>3</v>
      </c>
      <c r="H17" s="8">
        <v>2.04</v>
      </c>
      <c r="I17" s="12">
        <v>0</v>
      </c>
    </row>
    <row r="18" spans="2:9" ht="15" customHeight="1" x14ac:dyDescent="0.2">
      <c r="B18" t="s">
        <v>39</v>
      </c>
      <c r="C18" s="12">
        <v>5</v>
      </c>
      <c r="D18" s="8">
        <v>1.0900000000000001</v>
      </c>
      <c r="E18" s="12">
        <v>4</v>
      </c>
      <c r="F18" s="8">
        <v>1.31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40</v>
      </c>
      <c r="C19" s="12">
        <v>18</v>
      </c>
      <c r="D19" s="8">
        <v>3.91</v>
      </c>
      <c r="E19" s="12">
        <v>8</v>
      </c>
      <c r="F19" s="8">
        <v>2.61</v>
      </c>
      <c r="G19" s="12">
        <v>10</v>
      </c>
      <c r="H19" s="8">
        <v>6.8</v>
      </c>
      <c r="I19" s="12">
        <v>0</v>
      </c>
    </row>
    <row r="20" spans="2:9" ht="15" customHeight="1" x14ac:dyDescent="0.2">
      <c r="B20" s="9" t="s">
        <v>166</v>
      </c>
      <c r="C20" s="12">
        <f>SUM(LTBL_09411[総数／事業所数])</f>
        <v>460</v>
      </c>
      <c r="E20" s="12">
        <f>SUBTOTAL(109,LTBL_09411[個人／事業所数])</f>
        <v>306</v>
      </c>
      <c r="G20" s="12">
        <f>SUBTOTAL(109,LTBL_09411[法人／事業所数])</f>
        <v>147</v>
      </c>
      <c r="I20" s="12">
        <f>SUBTOTAL(109,LTBL_09411[法人以外の団体／事業所数])</f>
        <v>5</v>
      </c>
    </row>
    <row r="21" spans="2:9" ht="15" customHeight="1" x14ac:dyDescent="0.2">
      <c r="E21" s="11">
        <f>LTBL_09411[[#Totals],[個人／事業所数]]/LTBL_09411[[#Totals],[総数／事業所数]]</f>
        <v>0.66521739130434787</v>
      </c>
      <c r="G21" s="11">
        <f>LTBL_09411[[#Totals],[法人／事業所数]]/LTBL_09411[[#Totals],[総数／事業所数]]</f>
        <v>0.31956521739130433</v>
      </c>
      <c r="I21" s="11">
        <f>LTBL_09411[[#Totals],[法人以外の団体／事業所数]]/LTBL_09411[[#Totals],[総数／事業所数]]</f>
        <v>1.0869565217391304E-2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51</v>
      </c>
      <c r="D24" s="8">
        <v>11.09</v>
      </c>
      <c r="E24" s="12">
        <v>47</v>
      </c>
      <c r="F24" s="8">
        <v>15.36</v>
      </c>
      <c r="G24" s="12">
        <v>4</v>
      </c>
      <c r="H24" s="8">
        <v>2.72</v>
      </c>
      <c r="I24" s="12">
        <v>0</v>
      </c>
    </row>
    <row r="25" spans="2:9" ht="15" customHeight="1" x14ac:dyDescent="0.2">
      <c r="B25" t="s">
        <v>56</v>
      </c>
      <c r="C25" s="12">
        <v>45</v>
      </c>
      <c r="D25" s="8">
        <v>9.7799999999999994</v>
      </c>
      <c r="E25" s="12">
        <v>37</v>
      </c>
      <c r="F25" s="8">
        <v>12.09</v>
      </c>
      <c r="G25" s="12">
        <v>6</v>
      </c>
      <c r="H25" s="8">
        <v>4.08</v>
      </c>
      <c r="I25" s="12">
        <v>2</v>
      </c>
    </row>
    <row r="26" spans="2:9" ht="15" customHeight="1" x14ac:dyDescent="0.2">
      <c r="B26" t="s">
        <v>49</v>
      </c>
      <c r="C26" s="12">
        <v>44</v>
      </c>
      <c r="D26" s="8">
        <v>9.57</v>
      </c>
      <c r="E26" s="12">
        <v>23</v>
      </c>
      <c r="F26" s="8">
        <v>7.52</v>
      </c>
      <c r="G26" s="12">
        <v>21</v>
      </c>
      <c r="H26" s="8">
        <v>14.29</v>
      </c>
      <c r="I26" s="12">
        <v>0</v>
      </c>
    </row>
    <row r="27" spans="2:9" ht="15" customHeight="1" x14ac:dyDescent="0.2">
      <c r="B27" t="s">
        <v>50</v>
      </c>
      <c r="C27" s="12">
        <v>43</v>
      </c>
      <c r="D27" s="8">
        <v>9.35</v>
      </c>
      <c r="E27" s="12">
        <v>31</v>
      </c>
      <c r="F27" s="8">
        <v>10.130000000000001</v>
      </c>
      <c r="G27" s="12">
        <v>12</v>
      </c>
      <c r="H27" s="8">
        <v>8.16</v>
      </c>
      <c r="I27" s="12">
        <v>0</v>
      </c>
    </row>
    <row r="28" spans="2:9" ht="15" customHeight="1" x14ac:dyDescent="0.2">
      <c r="B28" t="s">
        <v>63</v>
      </c>
      <c r="C28" s="12">
        <v>43</v>
      </c>
      <c r="D28" s="8">
        <v>9.35</v>
      </c>
      <c r="E28" s="12">
        <v>40</v>
      </c>
      <c r="F28" s="8">
        <v>13.07</v>
      </c>
      <c r="G28" s="12">
        <v>3</v>
      </c>
      <c r="H28" s="8">
        <v>2.04</v>
      </c>
      <c r="I28" s="12">
        <v>0</v>
      </c>
    </row>
    <row r="29" spans="2:9" ht="15" customHeight="1" x14ac:dyDescent="0.2">
      <c r="B29" t="s">
        <v>58</v>
      </c>
      <c r="C29" s="12">
        <v>41</v>
      </c>
      <c r="D29" s="8">
        <v>8.91</v>
      </c>
      <c r="E29" s="12">
        <v>22</v>
      </c>
      <c r="F29" s="8">
        <v>7.19</v>
      </c>
      <c r="G29" s="12">
        <v>19</v>
      </c>
      <c r="H29" s="8">
        <v>12.93</v>
      </c>
      <c r="I29" s="12">
        <v>0</v>
      </c>
    </row>
    <row r="30" spans="2:9" ht="15" customHeight="1" x14ac:dyDescent="0.2">
      <c r="B30" t="s">
        <v>51</v>
      </c>
      <c r="C30" s="12">
        <v>22</v>
      </c>
      <c r="D30" s="8">
        <v>4.78</v>
      </c>
      <c r="E30" s="12">
        <v>11</v>
      </c>
      <c r="F30" s="8">
        <v>3.59</v>
      </c>
      <c r="G30" s="12">
        <v>11</v>
      </c>
      <c r="H30" s="8">
        <v>7.48</v>
      </c>
      <c r="I30" s="12">
        <v>0</v>
      </c>
    </row>
    <row r="31" spans="2:9" ht="15" customHeight="1" x14ac:dyDescent="0.2">
      <c r="B31" t="s">
        <v>57</v>
      </c>
      <c r="C31" s="12">
        <v>14</v>
      </c>
      <c r="D31" s="8">
        <v>3.04</v>
      </c>
      <c r="E31" s="12">
        <v>11</v>
      </c>
      <c r="F31" s="8">
        <v>3.59</v>
      </c>
      <c r="G31" s="12">
        <v>3</v>
      </c>
      <c r="H31" s="8">
        <v>2.04</v>
      </c>
      <c r="I31" s="12">
        <v>0</v>
      </c>
    </row>
    <row r="32" spans="2:9" ht="15" customHeight="1" x14ac:dyDescent="0.2">
      <c r="B32" t="s">
        <v>55</v>
      </c>
      <c r="C32" s="12">
        <v>11</v>
      </c>
      <c r="D32" s="8">
        <v>2.39</v>
      </c>
      <c r="E32" s="12">
        <v>10</v>
      </c>
      <c r="F32" s="8">
        <v>3.27</v>
      </c>
      <c r="G32" s="12">
        <v>1</v>
      </c>
      <c r="H32" s="8">
        <v>0.68</v>
      </c>
      <c r="I32" s="12">
        <v>0</v>
      </c>
    </row>
    <row r="33" spans="2:9" ht="15" customHeight="1" x14ac:dyDescent="0.2">
      <c r="B33" t="s">
        <v>65</v>
      </c>
      <c r="C33" s="12">
        <v>10</v>
      </c>
      <c r="D33" s="8">
        <v>2.17</v>
      </c>
      <c r="E33" s="12">
        <v>7</v>
      </c>
      <c r="F33" s="8">
        <v>2.29</v>
      </c>
      <c r="G33" s="12">
        <v>3</v>
      </c>
      <c r="H33" s="8">
        <v>2.04</v>
      </c>
      <c r="I33" s="12">
        <v>0</v>
      </c>
    </row>
    <row r="34" spans="2:9" ht="15" customHeight="1" x14ac:dyDescent="0.2">
      <c r="B34" t="s">
        <v>68</v>
      </c>
      <c r="C34" s="12">
        <v>10</v>
      </c>
      <c r="D34" s="8">
        <v>2.17</v>
      </c>
      <c r="E34" s="12">
        <v>7</v>
      </c>
      <c r="F34" s="8">
        <v>2.29</v>
      </c>
      <c r="G34" s="12">
        <v>3</v>
      </c>
      <c r="H34" s="8">
        <v>2.04</v>
      </c>
      <c r="I34" s="12">
        <v>0</v>
      </c>
    </row>
    <row r="35" spans="2:9" ht="15" customHeight="1" x14ac:dyDescent="0.2">
      <c r="B35" t="s">
        <v>75</v>
      </c>
      <c r="C35" s="12">
        <v>9</v>
      </c>
      <c r="D35" s="8">
        <v>1.96</v>
      </c>
      <c r="E35" s="12">
        <v>2</v>
      </c>
      <c r="F35" s="8">
        <v>0.65</v>
      </c>
      <c r="G35" s="12">
        <v>6</v>
      </c>
      <c r="H35" s="8">
        <v>4.08</v>
      </c>
      <c r="I35" s="12">
        <v>1</v>
      </c>
    </row>
    <row r="36" spans="2:9" ht="15" customHeight="1" x14ac:dyDescent="0.2">
      <c r="B36" t="s">
        <v>79</v>
      </c>
      <c r="C36" s="12">
        <v>9</v>
      </c>
      <c r="D36" s="8">
        <v>1.96</v>
      </c>
      <c r="E36" s="12">
        <v>5</v>
      </c>
      <c r="F36" s="8">
        <v>1.63</v>
      </c>
      <c r="G36" s="12">
        <v>4</v>
      </c>
      <c r="H36" s="8">
        <v>2.72</v>
      </c>
      <c r="I36" s="12">
        <v>0</v>
      </c>
    </row>
    <row r="37" spans="2:9" ht="15" customHeight="1" x14ac:dyDescent="0.2">
      <c r="B37" t="s">
        <v>84</v>
      </c>
      <c r="C37" s="12">
        <v>8</v>
      </c>
      <c r="D37" s="8">
        <v>1.74</v>
      </c>
      <c r="E37" s="12">
        <v>4</v>
      </c>
      <c r="F37" s="8">
        <v>1.31</v>
      </c>
      <c r="G37" s="12">
        <v>4</v>
      </c>
      <c r="H37" s="8">
        <v>2.72</v>
      </c>
      <c r="I37" s="12">
        <v>0</v>
      </c>
    </row>
    <row r="38" spans="2:9" ht="15" customHeight="1" x14ac:dyDescent="0.2">
      <c r="B38" t="s">
        <v>70</v>
      </c>
      <c r="C38" s="12">
        <v>7</v>
      </c>
      <c r="D38" s="8">
        <v>1.52</v>
      </c>
      <c r="E38" s="12">
        <v>5</v>
      </c>
      <c r="F38" s="8">
        <v>1.63</v>
      </c>
      <c r="G38" s="12">
        <v>2</v>
      </c>
      <c r="H38" s="8">
        <v>1.36</v>
      </c>
      <c r="I38" s="12">
        <v>0</v>
      </c>
    </row>
    <row r="39" spans="2:9" ht="15" customHeight="1" x14ac:dyDescent="0.2">
      <c r="B39" t="s">
        <v>61</v>
      </c>
      <c r="C39" s="12">
        <v>6</v>
      </c>
      <c r="D39" s="8">
        <v>1.3</v>
      </c>
      <c r="E39" s="12">
        <v>6</v>
      </c>
      <c r="F39" s="8">
        <v>1.96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77</v>
      </c>
      <c r="C40" s="12">
        <v>6</v>
      </c>
      <c r="D40" s="8">
        <v>1.3</v>
      </c>
      <c r="E40" s="12">
        <v>2</v>
      </c>
      <c r="F40" s="8">
        <v>0.65</v>
      </c>
      <c r="G40" s="12">
        <v>3</v>
      </c>
      <c r="H40" s="8">
        <v>2.04</v>
      </c>
      <c r="I40" s="12">
        <v>1</v>
      </c>
    </row>
    <row r="41" spans="2:9" ht="15" customHeight="1" x14ac:dyDescent="0.2">
      <c r="B41" t="s">
        <v>71</v>
      </c>
      <c r="C41" s="12">
        <v>5</v>
      </c>
      <c r="D41" s="8">
        <v>1.0900000000000001</v>
      </c>
      <c r="E41" s="12">
        <v>4</v>
      </c>
      <c r="F41" s="8">
        <v>1.31</v>
      </c>
      <c r="G41" s="12">
        <v>1</v>
      </c>
      <c r="H41" s="8">
        <v>0.68</v>
      </c>
      <c r="I41" s="12">
        <v>0</v>
      </c>
    </row>
    <row r="42" spans="2:9" ht="15" customHeight="1" x14ac:dyDescent="0.2">
      <c r="B42" t="s">
        <v>92</v>
      </c>
      <c r="C42" s="12">
        <v>5</v>
      </c>
      <c r="D42" s="8">
        <v>1.0900000000000001</v>
      </c>
      <c r="E42" s="12">
        <v>2</v>
      </c>
      <c r="F42" s="8">
        <v>0.65</v>
      </c>
      <c r="G42" s="12">
        <v>3</v>
      </c>
      <c r="H42" s="8">
        <v>2.04</v>
      </c>
      <c r="I42" s="12">
        <v>0</v>
      </c>
    </row>
    <row r="43" spans="2:9" ht="15" customHeight="1" x14ac:dyDescent="0.2">
      <c r="B43" t="s">
        <v>62</v>
      </c>
      <c r="C43" s="12">
        <v>5</v>
      </c>
      <c r="D43" s="8">
        <v>1.0900000000000001</v>
      </c>
      <c r="E43" s="12">
        <v>4</v>
      </c>
      <c r="F43" s="8">
        <v>1.31</v>
      </c>
      <c r="G43" s="12">
        <v>1</v>
      </c>
      <c r="H43" s="8">
        <v>0.68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110</v>
      </c>
      <c r="C47" s="12">
        <v>25</v>
      </c>
      <c r="D47" s="8">
        <v>5.43</v>
      </c>
      <c r="E47" s="12">
        <v>24</v>
      </c>
      <c r="F47" s="8">
        <v>7.84</v>
      </c>
      <c r="G47" s="12">
        <v>1</v>
      </c>
      <c r="H47" s="8">
        <v>0.68</v>
      </c>
      <c r="I47" s="12">
        <v>0</v>
      </c>
    </row>
    <row r="48" spans="2:9" ht="15" customHeight="1" x14ac:dyDescent="0.2">
      <c r="B48" t="s">
        <v>111</v>
      </c>
      <c r="C48" s="12">
        <v>20</v>
      </c>
      <c r="D48" s="8">
        <v>4.3499999999999996</v>
      </c>
      <c r="E48" s="12">
        <v>20</v>
      </c>
      <c r="F48" s="8">
        <v>6.54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97</v>
      </c>
      <c r="C49" s="12">
        <v>18</v>
      </c>
      <c r="D49" s="8">
        <v>3.91</v>
      </c>
      <c r="E49" s="12">
        <v>15</v>
      </c>
      <c r="F49" s="8">
        <v>4.9000000000000004</v>
      </c>
      <c r="G49" s="12">
        <v>3</v>
      </c>
      <c r="H49" s="8">
        <v>2.04</v>
      </c>
      <c r="I49" s="12">
        <v>0</v>
      </c>
    </row>
    <row r="50" spans="2:9" ht="15" customHeight="1" x14ac:dyDescent="0.2">
      <c r="B50" t="s">
        <v>108</v>
      </c>
      <c r="C50" s="12">
        <v>14</v>
      </c>
      <c r="D50" s="8">
        <v>3.04</v>
      </c>
      <c r="E50" s="12">
        <v>13</v>
      </c>
      <c r="F50" s="8">
        <v>4.25</v>
      </c>
      <c r="G50" s="12">
        <v>1</v>
      </c>
      <c r="H50" s="8">
        <v>0.68</v>
      </c>
      <c r="I50" s="12">
        <v>0</v>
      </c>
    </row>
    <row r="51" spans="2:9" ht="15" customHeight="1" x14ac:dyDescent="0.2">
      <c r="B51" t="s">
        <v>96</v>
      </c>
      <c r="C51" s="12">
        <v>12</v>
      </c>
      <c r="D51" s="8">
        <v>2.61</v>
      </c>
      <c r="E51" s="12">
        <v>3</v>
      </c>
      <c r="F51" s="8">
        <v>0.98</v>
      </c>
      <c r="G51" s="12">
        <v>9</v>
      </c>
      <c r="H51" s="8">
        <v>6.12</v>
      </c>
      <c r="I51" s="12">
        <v>0</v>
      </c>
    </row>
    <row r="52" spans="2:9" ht="15" customHeight="1" x14ac:dyDescent="0.2">
      <c r="B52" t="s">
        <v>95</v>
      </c>
      <c r="C52" s="12">
        <v>11</v>
      </c>
      <c r="D52" s="8">
        <v>2.39</v>
      </c>
      <c r="E52" s="12">
        <v>3</v>
      </c>
      <c r="F52" s="8">
        <v>0.98</v>
      </c>
      <c r="G52" s="12">
        <v>8</v>
      </c>
      <c r="H52" s="8">
        <v>5.44</v>
      </c>
      <c r="I52" s="12">
        <v>0</v>
      </c>
    </row>
    <row r="53" spans="2:9" ht="15" customHeight="1" x14ac:dyDescent="0.2">
      <c r="B53" t="s">
        <v>98</v>
      </c>
      <c r="C53" s="12">
        <v>11</v>
      </c>
      <c r="D53" s="8">
        <v>2.39</v>
      </c>
      <c r="E53" s="12">
        <v>7</v>
      </c>
      <c r="F53" s="8">
        <v>2.29</v>
      </c>
      <c r="G53" s="12">
        <v>4</v>
      </c>
      <c r="H53" s="8">
        <v>2.72</v>
      </c>
      <c r="I53" s="12">
        <v>0</v>
      </c>
    </row>
    <row r="54" spans="2:9" ht="15" customHeight="1" x14ac:dyDescent="0.2">
      <c r="B54" t="s">
        <v>100</v>
      </c>
      <c r="C54" s="12">
        <v>11</v>
      </c>
      <c r="D54" s="8">
        <v>2.39</v>
      </c>
      <c r="E54" s="12">
        <v>11</v>
      </c>
      <c r="F54" s="8">
        <v>3.59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102</v>
      </c>
      <c r="C55" s="12">
        <v>11</v>
      </c>
      <c r="D55" s="8">
        <v>2.39</v>
      </c>
      <c r="E55" s="12">
        <v>9</v>
      </c>
      <c r="F55" s="8">
        <v>2.94</v>
      </c>
      <c r="G55" s="12">
        <v>2</v>
      </c>
      <c r="H55" s="8">
        <v>1.36</v>
      </c>
      <c r="I55" s="12">
        <v>0</v>
      </c>
    </row>
    <row r="56" spans="2:9" ht="15" customHeight="1" x14ac:dyDescent="0.2">
      <c r="B56" t="s">
        <v>124</v>
      </c>
      <c r="C56" s="12">
        <v>11</v>
      </c>
      <c r="D56" s="8">
        <v>2.39</v>
      </c>
      <c r="E56" s="12">
        <v>4</v>
      </c>
      <c r="F56" s="8">
        <v>1.31</v>
      </c>
      <c r="G56" s="12">
        <v>7</v>
      </c>
      <c r="H56" s="8">
        <v>4.76</v>
      </c>
      <c r="I56" s="12">
        <v>0</v>
      </c>
    </row>
    <row r="57" spans="2:9" ht="15" customHeight="1" x14ac:dyDescent="0.2">
      <c r="B57" t="s">
        <v>139</v>
      </c>
      <c r="C57" s="12">
        <v>10</v>
      </c>
      <c r="D57" s="8">
        <v>2.17</v>
      </c>
      <c r="E57" s="12">
        <v>7</v>
      </c>
      <c r="F57" s="8">
        <v>2.29</v>
      </c>
      <c r="G57" s="12">
        <v>3</v>
      </c>
      <c r="H57" s="8">
        <v>2.04</v>
      </c>
      <c r="I57" s="12">
        <v>0</v>
      </c>
    </row>
    <row r="58" spans="2:9" ht="15" customHeight="1" x14ac:dyDescent="0.2">
      <c r="B58" t="s">
        <v>101</v>
      </c>
      <c r="C58" s="12">
        <v>10</v>
      </c>
      <c r="D58" s="8">
        <v>2.17</v>
      </c>
      <c r="E58" s="12">
        <v>9</v>
      </c>
      <c r="F58" s="8">
        <v>2.94</v>
      </c>
      <c r="G58" s="12">
        <v>1</v>
      </c>
      <c r="H58" s="8">
        <v>0.68</v>
      </c>
      <c r="I58" s="12">
        <v>0</v>
      </c>
    </row>
    <row r="59" spans="2:9" ht="15" customHeight="1" x14ac:dyDescent="0.2">
      <c r="B59" t="s">
        <v>114</v>
      </c>
      <c r="C59" s="12">
        <v>10</v>
      </c>
      <c r="D59" s="8">
        <v>2.17</v>
      </c>
      <c r="E59" s="12">
        <v>7</v>
      </c>
      <c r="F59" s="8">
        <v>2.29</v>
      </c>
      <c r="G59" s="12">
        <v>3</v>
      </c>
      <c r="H59" s="8">
        <v>2.04</v>
      </c>
      <c r="I59" s="12">
        <v>0</v>
      </c>
    </row>
    <row r="60" spans="2:9" ht="15" customHeight="1" x14ac:dyDescent="0.2">
      <c r="B60" t="s">
        <v>161</v>
      </c>
      <c r="C60" s="12">
        <v>9</v>
      </c>
      <c r="D60" s="8">
        <v>1.96</v>
      </c>
      <c r="E60" s="12">
        <v>4</v>
      </c>
      <c r="F60" s="8">
        <v>1.31</v>
      </c>
      <c r="G60" s="12">
        <v>5</v>
      </c>
      <c r="H60" s="8">
        <v>3.4</v>
      </c>
      <c r="I60" s="12">
        <v>0</v>
      </c>
    </row>
    <row r="61" spans="2:9" ht="15" customHeight="1" x14ac:dyDescent="0.2">
      <c r="B61" t="s">
        <v>135</v>
      </c>
      <c r="C61" s="12">
        <v>8</v>
      </c>
      <c r="D61" s="8">
        <v>1.74</v>
      </c>
      <c r="E61" s="12">
        <v>8</v>
      </c>
      <c r="F61" s="8">
        <v>2.61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103</v>
      </c>
      <c r="C62" s="12">
        <v>8</v>
      </c>
      <c r="D62" s="8">
        <v>1.74</v>
      </c>
      <c r="E62" s="12">
        <v>2</v>
      </c>
      <c r="F62" s="8">
        <v>0.65</v>
      </c>
      <c r="G62" s="12">
        <v>6</v>
      </c>
      <c r="H62" s="8">
        <v>4.08</v>
      </c>
      <c r="I62" s="12">
        <v>0</v>
      </c>
    </row>
    <row r="63" spans="2:9" ht="15" customHeight="1" x14ac:dyDescent="0.2">
      <c r="B63" t="s">
        <v>129</v>
      </c>
      <c r="C63" s="12">
        <v>8</v>
      </c>
      <c r="D63" s="8">
        <v>1.74</v>
      </c>
      <c r="E63" s="12">
        <v>6</v>
      </c>
      <c r="F63" s="8">
        <v>1.96</v>
      </c>
      <c r="G63" s="12">
        <v>2</v>
      </c>
      <c r="H63" s="8">
        <v>1.36</v>
      </c>
      <c r="I63" s="12">
        <v>0</v>
      </c>
    </row>
    <row r="64" spans="2:9" ht="15" customHeight="1" x14ac:dyDescent="0.2">
      <c r="B64" t="s">
        <v>130</v>
      </c>
      <c r="C64" s="12">
        <v>8</v>
      </c>
      <c r="D64" s="8">
        <v>1.74</v>
      </c>
      <c r="E64" s="12">
        <v>8</v>
      </c>
      <c r="F64" s="8">
        <v>2.61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155</v>
      </c>
      <c r="C65" s="12">
        <v>7</v>
      </c>
      <c r="D65" s="8">
        <v>1.52</v>
      </c>
      <c r="E65" s="12">
        <v>7</v>
      </c>
      <c r="F65" s="8">
        <v>2.29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99</v>
      </c>
      <c r="C66" s="12">
        <v>7</v>
      </c>
      <c r="D66" s="8">
        <v>1.52</v>
      </c>
      <c r="E66" s="12">
        <v>4</v>
      </c>
      <c r="F66" s="8">
        <v>1.31</v>
      </c>
      <c r="G66" s="12">
        <v>3</v>
      </c>
      <c r="H66" s="8">
        <v>2.04</v>
      </c>
      <c r="I66" s="12">
        <v>0</v>
      </c>
    </row>
    <row r="67" spans="2:9" ht="15" customHeight="1" x14ac:dyDescent="0.2">
      <c r="B67" t="s">
        <v>162</v>
      </c>
      <c r="C67" s="12">
        <v>7</v>
      </c>
      <c r="D67" s="8">
        <v>1.52</v>
      </c>
      <c r="E67" s="12">
        <v>6</v>
      </c>
      <c r="F67" s="8">
        <v>1.96</v>
      </c>
      <c r="G67" s="12">
        <v>1</v>
      </c>
      <c r="H67" s="8">
        <v>0.68</v>
      </c>
      <c r="I67" s="12">
        <v>0</v>
      </c>
    </row>
    <row r="68" spans="2:9" ht="15" customHeight="1" x14ac:dyDescent="0.2">
      <c r="B68" t="s">
        <v>143</v>
      </c>
      <c r="C68" s="12">
        <v>7</v>
      </c>
      <c r="D68" s="8">
        <v>1.52</v>
      </c>
      <c r="E68" s="12">
        <v>5</v>
      </c>
      <c r="F68" s="8">
        <v>1.63</v>
      </c>
      <c r="G68" s="12">
        <v>2</v>
      </c>
      <c r="H68" s="8">
        <v>1.36</v>
      </c>
      <c r="I68" s="12">
        <v>0</v>
      </c>
    </row>
    <row r="69" spans="2:9" ht="15" customHeight="1" x14ac:dyDescent="0.2">
      <c r="B69" t="s">
        <v>104</v>
      </c>
      <c r="C69" s="12">
        <v>7</v>
      </c>
      <c r="D69" s="8">
        <v>1.52</v>
      </c>
      <c r="E69" s="12">
        <v>5</v>
      </c>
      <c r="F69" s="8">
        <v>1.63</v>
      </c>
      <c r="G69" s="12">
        <v>2</v>
      </c>
      <c r="H69" s="8">
        <v>1.36</v>
      </c>
      <c r="I69" s="12">
        <v>0</v>
      </c>
    </row>
    <row r="71" spans="2:9" ht="15" customHeight="1" x14ac:dyDescent="0.2">
      <c r="B71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DBC4-C0B7-4A9B-B501-3E030A47BECD}">
  <sheetPr>
    <pageSetUpPr fitToPage="1"/>
  </sheetPr>
  <dimension ref="A1:I609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93</v>
      </c>
      <c r="B1" s="3" t="s">
        <v>163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  <c r="I1" s="7" t="s">
        <v>48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111</v>
      </c>
      <c r="C3" s="4">
        <v>2566</v>
      </c>
      <c r="D3" s="8">
        <v>5.43</v>
      </c>
      <c r="E3" s="4">
        <v>2295</v>
      </c>
      <c r="F3" s="8">
        <v>9.77</v>
      </c>
      <c r="G3" s="4">
        <v>271</v>
      </c>
      <c r="H3" s="8">
        <v>1.1599999999999999</v>
      </c>
      <c r="I3" s="4">
        <v>0</v>
      </c>
    </row>
    <row r="4" spans="1:9" x14ac:dyDescent="0.2">
      <c r="A4" s="2">
        <v>2</v>
      </c>
      <c r="B4" s="1" t="s">
        <v>106</v>
      </c>
      <c r="C4" s="4">
        <v>1964</v>
      </c>
      <c r="D4" s="8">
        <v>4.16</v>
      </c>
      <c r="E4" s="4">
        <v>1112</v>
      </c>
      <c r="F4" s="8">
        <v>4.7300000000000004</v>
      </c>
      <c r="G4" s="4">
        <v>848</v>
      </c>
      <c r="H4" s="8">
        <v>3.63</v>
      </c>
      <c r="I4" s="4">
        <v>0</v>
      </c>
    </row>
    <row r="5" spans="1:9" x14ac:dyDescent="0.2">
      <c r="A5" s="2">
        <v>3</v>
      </c>
      <c r="B5" s="1" t="s">
        <v>110</v>
      </c>
      <c r="C5" s="4">
        <v>1595</v>
      </c>
      <c r="D5" s="8">
        <v>3.38</v>
      </c>
      <c r="E5" s="4">
        <v>1519</v>
      </c>
      <c r="F5" s="8">
        <v>6.46</v>
      </c>
      <c r="G5" s="4">
        <v>76</v>
      </c>
      <c r="H5" s="8">
        <v>0.33</v>
      </c>
      <c r="I5" s="4">
        <v>0</v>
      </c>
    </row>
    <row r="6" spans="1:9" x14ac:dyDescent="0.2">
      <c r="A6" s="2">
        <v>4</v>
      </c>
      <c r="B6" s="1" t="s">
        <v>108</v>
      </c>
      <c r="C6" s="4">
        <v>1516</v>
      </c>
      <c r="D6" s="8">
        <v>3.21</v>
      </c>
      <c r="E6" s="4">
        <v>1213</v>
      </c>
      <c r="F6" s="8">
        <v>5.16</v>
      </c>
      <c r="G6" s="4">
        <v>303</v>
      </c>
      <c r="H6" s="8">
        <v>1.3</v>
      </c>
      <c r="I6" s="4">
        <v>0</v>
      </c>
    </row>
    <row r="7" spans="1:9" x14ac:dyDescent="0.2">
      <c r="A7" s="2">
        <v>5</v>
      </c>
      <c r="B7" s="1" t="s">
        <v>113</v>
      </c>
      <c r="C7" s="4">
        <v>1027</v>
      </c>
      <c r="D7" s="8">
        <v>2.17</v>
      </c>
      <c r="E7" s="4">
        <v>931</v>
      </c>
      <c r="F7" s="8">
        <v>3.96</v>
      </c>
      <c r="G7" s="4">
        <v>95</v>
      </c>
      <c r="H7" s="8">
        <v>0.41</v>
      </c>
      <c r="I7" s="4">
        <v>1</v>
      </c>
    </row>
    <row r="8" spans="1:9" x14ac:dyDescent="0.2">
      <c r="A8" s="2">
        <v>6</v>
      </c>
      <c r="B8" s="1" t="s">
        <v>102</v>
      </c>
      <c r="C8" s="4">
        <v>1009</v>
      </c>
      <c r="D8" s="8">
        <v>2.14</v>
      </c>
      <c r="E8" s="4">
        <v>442</v>
      </c>
      <c r="F8" s="8">
        <v>1.88</v>
      </c>
      <c r="G8" s="4">
        <v>567</v>
      </c>
      <c r="H8" s="8">
        <v>2.4300000000000002</v>
      </c>
      <c r="I8" s="4">
        <v>0</v>
      </c>
    </row>
    <row r="9" spans="1:9" x14ac:dyDescent="0.2">
      <c r="A9" s="2">
        <v>7</v>
      </c>
      <c r="B9" s="1" t="s">
        <v>112</v>
      </c>
      <c r="C9" s="4">
        <v>924</v>
      </c>
      <c r="D9" s="8">
        <v>1.96</v>
      </c>
      <c r="E9" s="4">
        <v>641</v>
      </c>
      <c r="F9" s="8">
        <v>2.73</v>
      </c>
      <c r="G9" s="4">
        <v>281</v>
      </c>
      <c r="H9" s="8">
        <v>1.2</v>
      </c>
      <c r="I9" s="4">
        <v>2</v>
      </c>
    </row>
    <row r="10" spans="1:9" x14ac:dyDescent="0.2">
      <c r="A10" s="2">
        <v>8</v>
      </c>
      <c r="B10" s="1" t="s">
        <v>97</v>
      </c>
      <c r="C10" s="4">
        <v>892</v>
      </c>
      <c r="D10" s="8">
        <v>1.89</v>
      </c>
      <c r="E10" s="4">
        <v>453</v>
      </c>
      <c r="F10" s="8">
        <v>1.93</v>
      </c>
      <c r="G10" s="4">
        <v>439</v>
      </c>
      <c r="H10" s="8">
        <v>1.88</v>
      </c>
      <c r="I10" s="4">
        <v>0</v>
      </c>
    </row>
    <row r="11" spans="1:9" x14ac:dyDescent="0.2">
      <c r="A11" s="2">
        <v>9</v>
      </c>
      <c r="B11" s="1" t="s">
        <v>104</v>
      </c>
      <c r="C11" s="4">
        <v>889</v>
      </c>
      <c r="D11" s="8">
        <v>1.88</v>
      </c>
      <c r="E11" s="4">
        <v>511</v>
      </c>
      <c r="F11" s="8">
        <v>2.17</v>
      </c>
      <c r="G11" s="4">
        <v>376</v>
      </c>
      <c r="H11" s="8">
        <v>1.61</v>
      </c>
      <c r="I11" s="4">
        <v>1</v>
      </c>
    </row>
    <row r="12" spans="1:9" x14ac:dyDescent="0.2">
      <c r="A12" s="2">
        <v>10</v>
      </c>
      <c r="B12" s="1" t="s">
        <v>95</v>
      </c>
      <c r="C12" s="4">
        <v>886</v>
      </c>
      <c r="D12" s="8">
        <v>1.88</v>
      </c>
      <c r="E12" s="4">
        <v>121</v>
      </c>
      <c r="F12" s="8">
        <v>0.51</v>
      </c>
      <c r="G12" s="4">
        <v>765</v>
      </c>
      <c r="H12" s="8">
        <v>3.28</v>
      </c>
      <c r="I12" s="4">
        <v>0</v>
      </c>
    </row>
    <row r="13" spans="1:9" x14ac:dyDescent="0.2">
      <c r="A13" s="2">
        <v>11</v>
      </c>
      <c r="B13" s="1" t="s">
        <v>109</v>
      </c>
      <c r="C13" s="4">
        <v>867</v>
      </c>
      <c r="D13" s="8">
        <v>1.84</v>
      </c>
      <c r="E13" s="4">
        <v>771</v>
      </c>
      <c r="F13" s="8">
        <v>3.28</v>
      </c>
      <c r="G13" s="4">
        <v>96</v>
      </c>
      <c r="H13" s="8">
        <v>0.41</v>
      </c>
      <c r="I13" s="4">
        <v>0</v>
      </c>
    </row>
    <row r="14" spans="1:9" x14ac:dyDescent="0.2">
      <c r="A14" s="2">
        <v>12</v>
      </c>
      <c r="B14" s="1" t="s">
        <v>98</v>
      </c>
      <c r="C14" s="4">
        <v>789</v>
      </c>
      <c r="D14" s="8">
        <v>1.67</v>
      </c>
      <c r="E14" s="4">
        <v>251</v>
      </c>
      <c r="F14" s="8">
        <v>1.07</v>
      </c>
      <c r="G14" s="4">
        <v>536</v>
      </c>
      <c r="H14" s="8">
        <v>2.2999999999999998</v>
      </c>
      <c r="I14" s="4">
        <v>2</v>
      </c>
    </row>
    <row r="15" spans="1:9" x14ac:dyDescent="0.2">
      <c r="A15" s="2">
        <v>13</v>
      </c>
      <c r="B15" s="1" t="s">
        <v>114</v>
      </c>
      <c r="C15" s="4">
        <v>779</v>
      </c>
      <c r="D15" s="8">
        <v>1.65</v>
      </c>
      <c r="E15" s="4">
        <v>501</v>
      </c>
      <c r="F15" s="8">
        <v>2.13</v>
      </c>
      <c r="G15" s="4">
        <v>278</v>
      </c>
      <c r="H15" s="8">
        <v>1.19</v>
      </c>
      <c r="I15" s="4">
        <v>0</v>
      </c>
    </row>
    <row r="16" spans="1:9" x14ac:dyDescent="0.2">
      <c r="A16" s="2">
        <v>14</v>
      </c>
      <c r="B16" s="1" t="s">
        <v>96</v>
      </c>
      <c r="C16" s="4">
        <v>763</v>
      </c>
      <c r="D16" s="8">
        <v>1.62</v>
      </c>
      <c r="E16" s="4">
        <v>147</v>
      </c>
      <c r="F16" s="8">
        <v>0.63</v>
      </c>
      <c r="G16" s="4">
        <v>616</v>
      </c>
      <c r="H16" s="8">
        <v>2.64</v>
      </c>
      <c r="I16" s="4">
        <v>0</v>
      </c>
    </row>
    <row r="17" spans="1:9" x14ac:dyDescent="0.2">
      <c r="A17" s="2">
        <v>15</v>
      </c>
      <c r="B17" s="1" t="s">
        <v>101</v>
      </c>
      <c r="C17" s="4">
        <v>717</v>
      </c>
      <c r="D17" s="8">
        <v>1.52</v>
      </c>
      <c r="E17" s="4">
        <v>444</v>
      </c>
      <c r="F17" s="8">
        <v>1.89</v>
      </c>
      <c r="G17" s="4">
        <v>272</v>
      </c>
      <c r="H17" s="8">
        <v>1.17</v>
      </c>
      <c r="I17" s="4">
        <v>1</v>
      </c>
    </row>
    <row r="18" spans="1:9" x14ac:dyDescent="0.2">
      <c r="A18" s="2">
        <v>16</v>
      </c>
      <c r="B18" s="1" t="s">
        <v>105</v>
      </c>
      <c r="C18" s="4">
        <v>686</v>
      </c>
      <c r="D18" s="8">
        <v>1.45</v>
      </c>
      <c r="E18" s="4">
        <v>79</v>
      </c>
      <c r="F18" s="8">
        <v>0.34</v>
      </c>
      <c r="G18" s="4">
        <v>606</v>
      </c>
      <c r="H18" s="8">
        <v>2.6</v>
      </c>
      <c r="I18" s="4">
        <v>1</v>
      </c>
    </row>
    <row r="19" spans="1:9" x14ac:dyDescent="0.2">
      <c r="A19" s="2">
        <v>17</v>
      </c>
      <c r="B19" s="1" t="s">
        <v>99</v>
      </c>
      <c r="C19" s="4">
        <v>670</v>
      </c>
      <c r="D19" s="8">
        <v>1.42</v>
      </c>
      <c r="E19" s="4">
        <v>184</v>
      </c>
      <c r="F19" s="8">
        <v>0.78</v>
      </c>
      <c r="G19" s="4">
        <v>486</v>
      </c>
      <c r="H19" s="8">
        <v>2.08</v>
      </c>
      <c r="I19" s="4">
        <v>0</v>
      </c>
    </row>
    <row r="20" spans="1:9" x14ac:dyDescent="0.2">
      <c r="A20" s="2">
        <v>18</v>
      </c>
      <c r="B20" s="1" t="s">
        <v>103</v>
      </c>
      <c r="C20" s="4">
        <v>644</v>
      </c>
      <c r="D20" s="8">
        <v>1.36</v>
      </c>
      <c r="E20" s="4">
        <v>214</v>
      </c>
      <c r="F20" s="8">
        <v>0.91</v>
      </c>
      <c r="G20" s="4">
        <v>430</v>
      </c>
      <c r="H20" s="8">
        <v>1.84</v>
      </c>
      <c r="I20" s="4">
        <v>0</v>
      </c>
    </row>
    <row r="21" spans="1:9" x14ac:dyDescent="0.2">
      <c r="A21" s="2">
        <v>19</v>
      </c>
      <c r="B21" s="1" t="s">
        <v>100</v>
      </c>
      <c r="C21" s="4">
        <v>619</v>
      </c>
      <c r="D21" s="8">
        <v>1.31</v>
      </c>
      <c r="E21" s="4">
        <v>394</v>
      </c>
      <c r="F21" s="8">
        <v>1.68</v>
      </c>
      <c r="G21" s="4">
        <v>223</v>
      </c>
      <c r="H21" s="8">
        <v>0.96</v>
      </c>
      <c r="I21" s="4">
        <v>2</v>
      </c>
    </row>
    <row r="22" spans="1:9" x14ac:dyDescent="0.2">
      <c r="A22" s="2">
        <v>20</v>
      </c>
      <c r="B22" s="1" t="s">
        <v>107</v>
      </c>
      <c r="C22" s="4">
        <v>570</v>
      </c>
      <c r="D22" s="8">
        <v>1.21</v>
      </c>
      <c r="E22" s="4">
        <v>183</v>
      </c>
      <c r="F22" s="8">
        <v>0.78</v>
      </c>
      <c r="G22" s="4">
        <v>374</v>
      </c>
      <c r="H22" s="8">
        <v>1.6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111</v>
      </c>
      <c r="C25" s="4">
        <v>652</v>
      </c>
      <c r="D25" s="8">
        <v>5.73</v>
      </c>
      <c r="E25" s="4">
        <v>559</v>
      </c>
      <c r="F25" s="8">
        <v>12.31</v>
      </c>
      <c r="G25" s="4">
        <v>93</v>
      </c>
      <c r="H25" s="8">
        <v>1.37</v>
      </c>
      <c r="I25" s="4">
        <v>0</v>
      </c>
    </row>
    <row r="26" spans="1:9" x14ac:dyDescent="0.2">
      <c r="A26" s="2">
        <v>2</v>
      </c>
      <c r="B26" s="1" t="s">
        <v>106</v>
      </c>
      <c r="C26" s="4">
        <v>516</v>
      </c>
      <c r="D26" s="8">
        <v>4.54</v>
      </c>
      <c r="E26" s="4">
        <v>142</v>
      </c>
      <c r="F26" s="8">
        <v>3.13</v>
      </c>
      <c r="G26" s="4">
        <v>374</v>
      </c>
      <c r="H26" s="8">
        <v>5.49</v>
      </c>
      <c r="I26" s="4">
        <v>0</v>
      </c>
    </row>
    <row r="27" spans="1:9" x14ac:dyDescent="0.2">
      <c r="A27" s="2">
        <v>3</v>
      </c>
      <c r="B27" s="1" t="s">
        <v>108</v>
      </c>
      <c r="C27" s="4">
        <v>396</v>
      </c>
      <c r="D27" s="8">
        <v>3.48</v>
      </c>
      <c r="E27" s="4">
        <v>288</v>
      </c>
      <c r="F27" s="8">
        <v>6.34</v>
      </c>
      <c r="G27" s="4">
        <v>108</v>
      </c>
      <c r="H27" s="8">
        <v>1.59</v>
      </c>
      <c r="I27" s="4">
        <v>0</v>
      </c>
    </row>
    <row r="28" spans="1:9" x14ac:dyDescent="0.2">
      <c r="A28" s="2">
        <v>4</v>
      </c>
      <c r="B28" s="1" t="s">
        <v>110</v>
      </c>
      <c r="C28" s="4">
        <v>361</v>
      </c>
      <c r="D28" s="8">
        <v>3.17</v>
      </c>
      <c r="E28" s="4">
        <v>334</v>
      </c>
      <c r="F28" s="8">
        <v>7.36</v>
      </c>
      <c r="G28" s="4">
        <v>27</v>
      </c>
      <c r="H28" s="8">
        <v>0.4</v>
      </c>
      <c r="I28" s="4">
        <v>0</v>
      </c>
    </row>
    <row r="29" spans="1:9" x14ac:dyDescent="0.2">
      <c r="A29" s="2">
        <v>5</v>
      </c>
      <c r="B29" s="1" t="s">
        <v>112</v>
      </c>
      <c r="C29" s="4">
        <v>286</v>
      </c>
      <c r="D29" s="8">
        <v>2.52</v>
      </c>
      <c r="E29" s="4">
        <v>186</v>
      </c>
      <c r="F29" s="8">
        <v>4.0999999999999996</v>
      </c>
      <c r="G29" s="4">
        <v>100</v>
      </c>
      <c r="H29" s="8">
        <v>1.47</v>
      </c>
      <c r="I29" s="4">
        <v>0</v>
      </c>
    </row>
    <row r="30" spans="1:9" x14ac:dyDescent="0.2">
      <c r="A30" s="2">
        <v>6</v>
      </c>
      <c r="B30" s="1" t="s">
        <v>113</v>
      </c>
      <c r="C30" s="4">
        <v>277</v>
      </c>
      <c r="D30" s="8">
        <v>2.44</v>
      </c>
      <c r="E30" s="4">
        <v>243</v>
      </c>
      <c r="F30" s="8">
        <v>5.35</v>
      </c>
      <c r="G30" s="4">
        <v>34</v>
      </c>
      <c r="H30" s="8">
        <v>0.5</v>
      </c>
      <c r="I30" s="4">
        <v>0</v>
      </c>
    </row>
    <row r="31" spans="1:9" x14ac:dyDescent="0.2">
      <c r="A31" s="2">
        <v>7</v>
      </c>
      <c r="B31" s="1" t="s">
        <v>105</v>
      </c>
      <c r="C31" s="4">
        <v>272</v>
      </c>
      <c r="D31" s="8">
        <v>2.39</v>
      </c>
      <c r="E31" s="4">
        <v>10</v>
      </c>
      <c r="F31" s="8">
        <v>0.22</v>
      </c>
      <c r="G31" s="4">
        <v>262</v>
      </c>
      <c r="H31" s="8">
        <v>3.85</v>
      </c>
      <c r="I31" s="4">
        <v>0</v>
      </c>
    </row>
    <row r="32" spans="1:9" x14ac:dyDescent="0.2">
      <c r="A32" s="2">
        <v>8</v>
      </c>
      <c r="B32" s="1" t="s">
        <v>109</v>
      </c>
      <c r="C32" s="4">
        <v>257</v>
      </c>
      <c r="D32" s="8">
        <v>2.2599999999999998</v>
      </c>
      <c r="E32" s="4">
        <v>209</v>
      </c>
      <c r="F32" s="8">
        <v>4.5999999999999996</v>
      </c>
      <c r="G32" s="4">
        <v>48</v>
      </c>
      <c r="H32" s="8">
        <v>0.71</v>
      </c>
      <c r="I32" s="4">
        <v>0</v>
      </c>
    </row>
    <row r="33" spans="1:9" x14ac:dyDescent="0.2">
      <c r="A33" s="2">
        <v>9</v>
      </c>
      <c r="B33" s="1" t="s">
        <v>102</v>
      </c>
      <c r="C33" s="4">
        <v>222</v>
      </c>
      <c r="D33" s="8">
        <v>1.95</v>
      </c>
      <c r="E33" s="4">
        <v>68</v>
      </c>
      <c r="F33" s="8">
        <v>1.5</v>
      </c>
      <c r="G33" s="4">
        <v>154</v>
      </c>
      <c r="H33" s="8">
        <v>2.2599999999999998</v>
      </c>
      <c r="I33" s="4">
        <v>0</v>
      </c>
    </row>
    <row r="34" spans="1:9" x14ac:dyDescent="0.2">
      <c r="A34" s="2">
        <v>10</v>
      </c>
      <c r="B34" s="1" t="s">
        <v>104</v>
      </c>
      <c r="C34" s="4">
        <v>208</v>
      </c>
      <c r="D34" s="8">
        <v>1.83</v>
      </c>
      <c r="E34" s="4">
        <v>98</v>
      </c>
      <c r="F34" s="8">
        <v>2.16</v>
      </c>
      <c r="G34" s="4">
        <v>110</v>
      </c>
      <c r="H34" s="8">
        <v>1.62</v>
      </c>
      <c r="I34" s="4">
        <v>0</v>
      </c>
    </row>
    <row r="35" spans="1:9" x14ac:dyDescent="0.2">
      <c r="A35" s="2">
        <v>11</v>
      </c>
      <c r="B35" s="1" t="s">
        <v>103</v>
      </c>
      <c r="C35" s="4">
        <v>187</v>
      </c>
      <c r="D35" s="8">
        <v>1.64</v>
      </c>
      <c r="E35" s="4">
        <v>58</v>
      </c>
      <c r="F35" s="8">
        <v>1.28</v>
      </c>
      <c r="G35" s="4">
        <v>129</v>
      </c>
      <c r="H35" s="8">
        <v>1.89</v>
      </c>
      <c r="I35" s="4">
        <v>0</v>
      </c>
    </row>
    <row r="36" spans="1:9" x14ac:dyDescent="0.2">
      <c r="A36" s="2">
        <v>12</v>
      </c>
      <c r="B36" s="1" t="s">
        <v>96</v>
      </c>
      <c r="C36" s="4">
        <v>184</v>
      </c>
      <c r="D36" s="8">
        <v>1.62</v>
      </c>
      <c r="E36" s="4">
        <v>20</v>
      </c>
      <c r="F36" s="8">
        <v>0.44</v>
      </c>
      <c r="G36" s="4">
        <v>164</v>
      </c>
      <c r="H36" s="8">
        <v>2.41</v>
      </c>
      <c r="I36" s="4">
        <v>0</v>
      </c>
    </row>
    <row r="37" spans="1:9" x14ac:dyDescent="0.2">
      <c r="A37" s="2">
        <v>13</v>
      </c>
      <c r="B37" s="1" t="s">
        <v>99</v>
      </c>
      <c r="C37" s="4">
        <v>183</v>
      </c>
      <c r="D37" s="8">
        <v>1.61</v>
      </c>
      <c r="E37" s="4">
        <v>17</v>
      </c>
      <c r="F37" s="8">
        <v>0.37</v>
      </c>
      <c r="G37" s="4">
        <v>166</v>
      </c>
      <c r="H37" s="8">
        <v>2.44</v>
      </c>
      <c r="I37" s="4">
        <v>0</v>
      </c>
    </row>
    <row r="38" spans="1:9" x14ac:dyDescent="0.2">
      <c r="A38" s="2">
        <v>14</v>
      </c>
      <c r="B38" s="1" t="s">
        <v>98</v>
      </c>
      <c r="C38" s="4">
        <v>177</v>
      </c>
      <c r="D38" s="8">
        <v>1.56</v>
      </c>
      <c r="E38" s="4">
        <v>25</v>
      </c>
      <c r="F38" s="8">
        <v>0.55000000000000004</v>
      </c>
      <c r="G38" s="4">
        <v>152</v>
      </c>
      <c r="H38" s="8">
        <v>2.23</v>
      </c>
      <c r="I38" s="4">
        <v>0</v>
      </c>
    </row>
    <row r="39" spans="1:9" x14ac:dyDescent="0.2">
      <c r="A39" s="2">
        <v>15</v>
      </c>
      <c r="B39" s="1" t="s">
        <v>114</v>
      </c>
      <c r="C39" s="4">
        <v>171</v>
      </c>
      <c r="D39" s="8">
        <v>1.5</v>
      </c>
      <c r="E39" s="4">
        <v>84</v>
      </c>
      <c r="F39" s="8">
        <v>1.85</v>
      </c>
      <c r="G39" s="4">
        <v>87</v>
      </c>
      <c r="H39" s="8">
        <v>1.28</v>
      </c>
      <c r="I39" s="4">
        <v>0</v>
      </c>
    </row>
    <row r="40" spans="1:9" x14ac:dyDescent="0.2">
      <c r="A40" s="2">
        <v>16</v>
      </c>
      <c r="B40" s="1" t="s">
        <v>115</v>
      </c>
      <c r="C40" s="4">
        <v>159</v>
      </c>
      <c r="D40" s="8">
        <v>1.4</v>
      </c>
      <c r="E40" s="4">
        <v>17</v>
      </c>
      <c r="F40" s="8">
        <v>0.37</v>
      </c>
      <c r="G40" s="4">
        <v>142</v>
      </c>
      <c r="H40" s="8">
        <v>2.09</v>
      </c>
      <c r="I40" s="4">
        <v>0</v>
      </c>
    </row>
    <row r="41" spans="1:9" x14ac:dyDescent="0.2">
      <c r="A41" s="2">
        <v>17</v>
      </c>
      <c r="B41" s="1" t="s">
        <v>118</v>
      </c>
      <c r="C41" s="4">
        <v>151</v>
      </c>
      <c r="D41" s="8">
        <v>1.33</v>
      </c>
      <c r="E41" s="4">
        <v>88</v>
      </c>
      <c r="F41" s="8">
        <v>1.94</v>
      </c>
      <c r="G41" s="4">
        <v>63</v>
      </c>
      <c r="H41" s="8">
        <v>0.93</v>
      </c>
      <c r="I41" s="4">
        <v>0</v>
      </c>
    </row>
    <row r="42" spans="1:9" x14ac:dyDescent="0.2">
      <c r="A42" s="2">
        <v>18</v>
      </c>
      <c r="B42" s="1" t="s">
        <v>107</v>
      </c>
      <c r="C42" s="4">
        <v>150</v>
      </c>
      <c r="D42" s="8">
        <v>1.32</v>
      </c>
      <c r="E42" s="4">
        <v>41</v>
      </c>
      <c r="F42" s="8">
        <v>0.9</v>
      </c>
      <c r="G42" s="4">
        <v>108</v>
      </c>
      <c r="H42" s="8">
        <v>1.59</v>
      </c>
      <c r="I42" s="4">
        <v>0</v>
      </c>
    </row>
    <row r="43" spans="1:9" x14ac:dyDescent="0.2">
      <c r="A43" s="2">
        <v>18</v>
      </c>
      <c r="B43" s="1" t="s">
        <v>116</v>
      </c>
      <c r="C43" s="4">
        <v>150</v>
      </c>
      <c r="D43" s="8">
        <v>1.32</v>
      </c>
      <c r="E43" s="4">
        <v>135</v>
      </c>
      <c r="F43" s="8">
        <v>2.97</v>
      </c>
      <c r="G43" s="4">
        <v>15</v>
      </c>
      <c r="H43" s="8">
        <v>0.22</v>
      </c>
      <c r="I43" s="4">
        <v>0</v>
      </c>
    </row>
    <row r="44" spans="1:9" x14ac:dyDescent="0.2">
      <c r="A44" s="2">
        <v>20</v>
      </c>
      <c r="B44" s="1" t="s">
        <v>117</v>
      </c>
      <c r="C44" s="4">
        <v>148</v>
      </c>
      <c r="D44" s="8">
        <v>1.3</v>
      </c>
      <c r="E44" s="4">
        <v>75</v>
      </c>
      <c r="F44" s="8">
        <v>1.65</v>
      </c>
      <c r="G44" s="4">
        <v>73</v>
      </c>
      <c r="H44" s="8">
        <v>1.07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111</v>
      </c>
      <c r="C47" s="4">
        <v>206</v>
      </c>
      <c r="D47" s="8">
        <v>5.15</v>
      </c>
      <c r="E47" s="4">
        <v>185</v>
      </c>
      <c r="F47" s="8">
        <v>9.4600000000000009</v>
      </c>
      <c r="G47" s="4">
        <v>21</v>
      </c>
      <c r="H47" s="8">
        <v>1.04</v>
      </c>
      <c r="I47" s="4">
        <v>0</v>
      </c>
    </row>
    <row r="48" spans="1:9" x14ac:dyDescent="0.2">
      <c r="A48" s="2">
        <v>2</v>
      </c>
      <c r="B48" s="1" t="s">
        <v>106</v>
      </c>
      <c r="C48" s="4">
        <v>134</v>
      </c>
      <c r="D48" s="8">
        <v>3.35</v>
      </c>
      <c r="E48" s="4">
        <v>82</v>
      </c>
      <c r="F48" s="8">
        <v>4.1900000000000004</v>
      </c>
      <c r="G48" s="4">
        <v>52</v>
      </c>
      <c r="H48" s="8">
        <v>2.58</v>
      </c>
      <c r="I48" s="4">
        <v>0</v>
      </c>
    </row>
    <row r="49" spans="1:9" x14ac:dyDescent="0.2">
      <c r="A49" s="2">
        <v>3</v>
      </c>
      <c r="B49" s="1" t="s">
        <v>108</v>
      </c>
      <c r="C49" s="4">
        <v>118</v>
      </c>
      <c r="D49" s="8">
        <v>2.95</v>
      </c>
      <c r="E49" s="4">
        <v>97</v>
      </c>
      <c r="F49" s="8">
        <v>4.96</v>
      </c>
      <c r="G49" s="4">
        <v>21</v>
      </c>
      <c r="H49" s="8">
        <v>1.04</v>
      </c>
      <c r="I49" s="4">
        <v>0</v>
      </c>
    </row>
    <row r="50" spans="1:9" x14ac:dyDescent="0.2">
      <c r="A50" s="2">
        <v>4</v>
      </c>
      <c r="B50" s="1" t="s">
        <v>110</v>
      </c>
      <c r="C50" s="4">
        <v>109</v>
      </c>
      <c r="D50" s="8">
        <v>2.72</v>
      </c>
      <c r="E50" s="4">
        <v>107</v>
      </c>
      <c r="F50" s="8">
        <v>5.47</v>
      </c>
      <c r="G50" s="4">
        <v>2</v>
      </c>
      <c r="H50" s="8">
        <v>0.1</v>
      </c>
      <c r="I50" s="4">
        <v>0</v>
      </c>
    </row>
    <row r="51" spans="1:9" x14ac:dyDescent="0.2">
      <c r="A51" s="2">
        <v>5</v>
      </c>
      <c r="B51" s="1" t="s">
        <v>102</v>
      </c>
      <c r="C51" s="4">
        <v>101</v>
      </c>
      <c r="D51" s="8">
        <v>2.52</v>
      </c>
      <c r="E51" s="4">
        <v>44</v>
      </c>
      <c r="F51" s="8">
        <v>2.25</v>
      </c>
      <c r="G51" s="4">
        <v>57</v>
      </c>
      <c r="H51" s="8">
        <v>2.83</v>
      </c>
      <c r="I51" s="4">
        <v>0</v>
      </c>
    </row>
    <row r="52" spans="1:9" x14ac:dyDescent="0.2">
      <c r="A52" s="2">
        <v>6</v>
      </c>
      <c r="B52" s="1" t="s">
        <v>113</v>
      </c>
      <c r="C52" s="4">
        <v>79</v>
      </c>
      <c r="D52" s="8">
        <v>1.97</v>
      </c>
      <c r="E52" s="4">
        <v>69</v>
      </c>
      <c r="F52" s="8">
        <v>3.53</v>
      </c>
      <c r="G52" s="4">
        <v>10</v>
      </c>
      <c r="H52" s="8">
        <v>0.5</v>
      </c>
      <c r="I52" s="4">
        <v>0</v>
      </c>
    </row>
    <row r="53" spans="1:9" x14ac:dyDescent="0.2">
      <c r="A53" s="2">
        <v>7</v>
      </c>
      <c r="B53" s="1" t="s">
        <v>119</v>
      </c>
      <c r="C53" s="4">
        <v>77</v>
      </c>
      <c r="D53" s="8">
        <v>1.92</v>
      </c>
      <c r="E53" s="4">
        <v>47</v>
      </c>
      <c r="F53" s="8">
        <v>2.4</v>
      </c>
      <c r="G53" s="4">
        <v>30</v>
      </c>
      <c r="H53" s="8">
        <v>1.49</v>
      </c>
      <c r="I53" s="4">
        <v>0</v>
      </c>
    </row>
    <row r="54" spans="1:9" x14ac:dyDescent="0.2">
      <c r="A54" s="2">
        <v>8</v>
      </c>
      <c r="B54" s="1" t="s">
        <v>109</v>
      </c>
      <c r="C54" s="4">
        <v>73</v>
      </c>
      <c r="D54" s="8">
        <v>1.82</v>
      </c>
      <c r="E54" s="4">
        <v>71</v>
      </c>
      <c r="F54" s="8">
        <v>3.63</v>
      </c>
      <c r="G54" s="4">
        <v>2</v>
      </c>
      <c r="H54" s="8">
        <v>0.1</v>
      </c>
      <c r="I54" s="4">
        <v>0</v>
      </c>
    </row>
    <row r="55" spans="1:9" x14ac:dyDescent="0.2">
      <c r="A55" s="2">
        <v>9</v>
      </c>
      <c r="B55" s="1" t="s">
        <v>121</v>
      </c>
      <c r="C55" s="4">
        <v>67</v>
      </c>
      <c r="D55" s="8">
        <v>1.67</v>
      </c>
      <c r="E55" s="4">
        <v>17</v>
      </c>
      <c r="F55" s="8">
        <v>0.87</v>
      </c>
      <c r="G55" s="4">
        <v>50</v>
      </c>
      <c r="H55" s="8">
        <v>2.48</v>
      </c>
      <c r="I55" s="4">
        <v>0</v>
      </c>
    </row>
    <row r="56" spans="1:9" x14ac:dyDescent="0.2">
      <c r="A56" s="2">
        <v>10</v>
      </c>
      <c r="B56" s="1" t="s">
        <v>96</v>
      </c>
      <c r="C56" s="4">
        <v>64</v>
      </c>
      <c r="D56" s="8">
        <v>1.6</v>
      </c>
      <c r="E56" s="4">
        <v>10</v>
      </c>
      <c r="F56" s="8">
        <v>0.51</v>
      </c>
      <c r="G56" s="4">
        <v>54</v>
      </c>
      <c r="H56" s="8">
        <v>2.68</v>
      </c>
      <c r="I56" s="4">
        <v>0</v>
      </c>
    </row>
    <row r="57" spans="1:9" x14ac:dyDescent="0.2">
      <c r="A57" s="2">
        <v>10</v>
      </c>
      <c r="B57" s="1" t="s">
        <v>101</v>
      </c>
      <c r="C57" s="4">
        <v>64</v>
      </c>
      <c r="D57" s="8">
        <v>1.6</v>
      </c>
      <c r="E57" s="4">
        <v>34</v>
      </c>
      <c r="F57" s="8">
        <v>1.74</v>
      </c>
      <c r="G57" s="4">
        <v>30</v>
      </c>
      <c r="H57" s="8">
        <v>1.49</v>
      </c>
      <c r="I57" s="4">
        <v>0</v>
      </c>
    </row>
    <row r="58" spans="1:9" x14ac:dyDescent="0.2">
      <c r="A58" s="2">
        <v>12</v>
      </c>
      <c r="B58" s="1" t="s">
        <v>104</v>
      </c>
      <c r="C58" s="4">
        <v>62</v>
      </c>
      <c r="D58" s="8">
        <v>1.55</v>
      </c>
      <c r="E58" s="4">
        <v>34</v>
      </c>
      <c r="F58" s="8">
        <v>1.74</v>
      </c>
      <c r="G58" s="4">
        <v>28</v>
      </c>
      <c r="H58" s="8">
        <v>1.39</v>
      </c>
      <c r="I58" s="4">
        <v>0</v>
      </c>
    </row>
    <row r="59" spans="1:9" x14ac:dyDescent="0.2">
      <c r="A59" s="2">
        <v>13</v>
      </c>
      <c r="B59" s="1" t="s">
        <v>120</v>
      </c>
      <c r="C59" s="4">
        <v>61</v>
      </c>
      <c r="D59" s="8">
        <v>1.52</v>
      </c>
      <c r="E59" s="4">
        <v>41</v>
      </c>
      <c r="F59" s="8">
        <v>2.1</v>
      </c>
      <c r="G59" s="4">
        <v>20</v>
      </c>
      <c r="H59" s="8">
        <v>0.99</v>
      </c>
      <c r="I59" s="4">
        <v>0</v>
      </c>
    </row>
    <row r="60" spans="1:9" x14ac:dyDescent="0.2">
      <c r="A60" s="2">
        <v>14</v>
      </c>
      <c r="B60" s="1" t="s">
        <v>99</v>
      </c>
      <c r="C60" s="4">
        <v>59</v>
      </c>
      <c r="D60" s="8">
        <v>1.47</v>
      </c>
      <c r="E60" s="4">
        <v>16</v>
      </c>
      <c r="F60" s="8">
        <v>0.82</v>
      </c>
      <c r="G60" s="4">
        <v>43</v>
      </c>
      <c r="H60" s="8">
        <v>2.13</v>
      </c>
      <c r="I60" s="4">
        <v>0</v>
      </c>
    </row>
    <row r="61" spans="1:9" x14ac:dyDescent="0.2">
      <c r="A61" s="2">
        <v>15</v>
      </c>
      <c r="B61" s="1" t="s">
        <v>105</v>
      </c>
      <c r="C61" s="4">
        <v>57</v>
      </c>
      <c r="D61" s="8">
        <v>1.42</v>
      </c>
      <c r="E61" s="4">
        <v>5</v>
      </c>
      <c r="F61" s="8">
        <v>0.26</v>
      </c>
      <c r="G61" s="4">
        <v>52</v>
      </c>
      <c r="H61" s="8">
        <v>2.58</v>
      </c>
      <c r="I61" s="4">
        <v>0</v>
      </c>
    </row>
    <row r="62" spans="1:9" x14ac:dyDescent="0.2">
      <c r="A62" s="2">
        <v>16</v>
      </c>
      <c r="B62" s="1" t="s">
        <v>98</v>
      </c>
      <c r="C62" s="4">
        <v>55</v>
      </c>
      <c r="D62" s="8">
        <v>1.37</v>
      </c>
      <c r="E62" s="4">
        <v>16</v>
      </c>
      <c r="F62" s="8">
        <v>0.82</v>
      </c>
      <c r="G62" s="4">
        <v>39</v>
      </c>
      <c r="H62" s="8">
        <v>1.93</v>
      </c>
      <c r="I62" s="4">
        <v>0</v>
      </c>
    </row>
    <row r="63" spans="1:9" x14ac:dyDescent="0.2">
      <c r="A63" s="2">
        <v>17</v>
      </c>
      <c r="B63" s="1" t="s">
        <v>100</v>
      </c>
      <c r="C63" s="4">
        <v>53</v>
      </c>
      <c r="D63" s="8">
        <v>1.32</v>
      </c>
      <c r="E63" s="4">
        <v>39</v>
      </c>
      <c r="F63" s="8">
        <v>1.99</v>
      </c>
      <c r="G63" s="4">
        <v>14</v>
      </c>
      <c r="H63" s="8">
        <v>0.69</v>
      </c>
      <c r="I63" s="4">
        <v>0</v>
      </c>
    </row>
    <row r="64" spans="1:9" x14ac:dyDescent="0.2">
      <c r="A64" s="2">
        <v>18</v>
      </c>
      <c r="B64" s="1" t="s">
        <v>97</v>
      </c>
      <c r="C64" s="4">
        <v>51</v>
      </c>
      <c r="D64" s="8">
        <v>1.27</v>
      </c>
      <c r="E64" s="4">
        <v>25</v>
      </c>
      <c r="F64" s="8">
        <v>1.28</v>
      </c>
      <c r="G64" s="4">
        <v>26</v>
      </c>
      <c r="H64" s="8">
        <v>1.29</v>
      </c>
      <c r="I64" s="4">
        <v>0</v>
      </c>
    </row>
    <row r="65" spans="1:9" x14ac:dyDescent="0.2">
      <c r="A65" s="2">
        <v>18</v>
      </c>
      <c r="B65" s="1" t="s">
        <v>103</v>
      </c>
      <c r="C65" s="4">
        <v>51</v>
      </c>
      <c r="D65" s="8">
        <v>1.27</v>
      </c>
      <c r="E65" s="4">
        <v>22</v>
      </c>
      <c r="F65" s="8">
        <v>1.1200000000000001</v>
      </c>
      <c r="G65" s="4">
        <v>29</v>
      </c>
      <c r="H65" s="8">
        <v>1.44</v>
      </c>
      <c r="I65" s="4">
        <v>0</v>
      </c>
    </row>
    <row r="66" spans="1:9" x14ac:dyDescent="0.2">
      <c r="A66" s="2">
        <v>20</v>
      </c>
      <c r="B66" s="1" t="s">
        <v>122</v>
      </c>
      <c r="C66" s="4">
        <v>49</v>
      </c>
      <c r="D66" s="8">
        <v>1.22</v>
      </c>
      <c r="E66" s="4">
        <v>26</v>
      </c>
      <c r="F66" s="8">
        <v>1.33</v>
      </c>
      <c r="G66" s="4">
        <v>23</v>
      </c>
      <c r="H66" s="8">
        <v>1.1399999999999999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111</v>
      </c>
      <c r="C69" s="4">
        <v>211</v>
      </c>
      <c r="D69" s="8">
        <v>5.2</v>
      </c>
      <c r="E69" s="4">
        <v>188</v>
      </c>
      <c r="F69" s="8">
        <v>8.4700000000000006</v>
      </c>
      <c r="G69" s="4">
        <v>23</v>
      </c>
      <c r="H69" s="8">
        <v>1.28</v>
      </c>
      <c r="I69" s="4">
        <v>0</v>
      </c>
    </row>
    <row r="70" spans="1:9" x14ac:dyDescent="0.2">
      <c r="A70" s="2">
        <v>2</v>
      </c>
      <c r="B70" s="1" t="s">
        <v>106</v>
      </c>
      <c r="C70" s="4">
        <v>163</v>
      </c>
      <c r="D70" s="8">
        <v>4.01</v>
      </c>
      <c r="E70" s="4">
        <v>133</v>
      </c>
      <c r="F70" s="8">
        <v>5.99</v>
      </c>
      <c r="G70" s="4">
        <v>30</v>
      </c>
      <c r="H70" s="8">
        <v>1.67</v>
      </c>
      <c r="I70" s="4">
        <v>0</v>
      </c>
    </row>
    <row r="71" spans="1:9" x14ac:dyDescent="0.2">
      <c r="A71" s="2">
        <v>3</v>
      </c>
      <c r="B71" s="1" t="s">
        <v>110</v>
      </c>
      <c r="C71" s="4">
        <v>151</v>
      </c>
      <c r="D71" s="8">
        <v>3.72</v>
      </c>
      <c r="E71" s="4">
        <v>147</v>
      </c>
      <c r="F71" s="8">
        <v>6.62</v>
      </c>
      <c r="G71" s="4">
        <v>4</v>
      </c>
      <c r="H71" s="8">
        <v>0.22</v>
      </c>
      <c r="I71" s="4">
        <v>0</v>
      </c>
    </row>
    <row r="72" spans="1:9" x14ac:dyDescent="0.2">
      <c r="A72" s="2">
        <v>4</v>
      </c>
      <c r="B72" s="1" t="s">
        <v>95</v>
      </c>
      <c r="C72" s="4">
        <v>103</v>
      </c>
      <c r="D72" s="8">
        <v>2.54</v>
      </c>
      <c r="E72" s="4">
        <v>19</v>
      </c>
      <c r="F72" s="8">
        <v>0.86</v>
      </c>
      <c r="G72" s="4">
        <v>84</v>
      </c>
      <c r="H72" s="8">
        <v>4.67</v>
      </c>
      <c r="I72" s="4">
        <v>0</v>
      </c>
    </row>
    <row r="73" spans="1:9" x14ac:dyDescent="0.2">
      <c r="A73" s="2">
        <v>4</v>
      </c>
      <c r="B73" s="1" t="s">
        <v>108</v>
      </c>
      <c r="C73" s="4">
        <v>103</v>
      </c>
      <c r="D73" s="8">
        <v>2.54</v>
      </c>
      <c r="E73" s="4">
        <v>91</v>
      </c>
      <c r="F73" s="8">
        <v>4.0999999999999996</v>
      </c>
      <c r="G73" s="4">
        <v>12</v>
      </c>
      <c r="H73" s="8">
        <v>0.67</v>
      </c>
      <c r="I73" s="4">
        <v>0</v>
      </c>
    </row>
    <row r="74" spans="1:9" x14ac:dyDescent="0.2">
      <c r="A74" s="2">
        <v>6</v>
      </c>
      <c r="B74" s="1" t="s">
        <v>97</v>
      </c>
      <c r="C74" s="4">
        <v>102</v>
      </c>
      <c r="D74" s="8">
        <v>2.5099999999999998</v>
      </c>
      <c r="E74" s="4">
        <v>62</v>
      </c>
      <c r="F74" s="8">
        <v>2.79</v>
      </c>
      <c r="G74" s="4">
        <v>40</v>
      </c>
      <c r="H74" s="8">
        <v>2.2200000000000002</v>
      </c>
      <c r="I74" s="4">
        <v>0</v>
      </c>
    </row>
    <row r="75" spans="1:9" x14ac:dyDescent="0.2">
      <c r="A75" s="2">
        <v>7</v>
      </c>
      <c r="B75" s="1" t="s">
        <v>113</v>
      </c>
      <c r="C75" s="4">
        <v>87</v>
      </c>
      <c r="D75" s="8">
        <v>2.14</v>
      </c>
      <c r="E75" s="4">
        <v>81</v>
      </c>
      <c r="F75" s="8">
        <v>3.65</v>
      </c>
      <c r="G75" s="4">
        <v>6</v>
      </c>
      <c r="H75" s="8">
        <v>0.33</v>
      </c>
      <c r="I75" s="4">
        <v>0</v>
      </c>
    </row>
    <row r="76" spans="1:9" x14ac:dyDescent="0.2">
      <c r="A76" s="2">
        <v>8</v>
      </c>
      <c r="B76" s="1" t="s">
        <v>102</v>
      </c>
      <c r="C76" s="4">
        <v>83</v>
      </c>
      <c r="D76" s="8">
        <v>2.04</v>
      </c>
      <c r="E76" s="4">
        <v>44</v>
      </c>
      <c r="F76" s="8">
        <v>1.98</v>
      </c>
      <c r="G76" s="4">
        <v>39</v>
      </c>
      <c r="H76" s="8">
        <v>2.17</v>
      </c>
      <c r="I76" s="4">
        <v>0</v>
      </c>
    </row>
    <row r="77" spans="1:9" x14ac:dyDescent="0.2">
      <c r="A77" s="2">
        <v>9</v>
      </c>
      <c r="B77" s="1" t="s">
        <v>104</v>
      </c>
      <c r="C77" s="4">
        <v>78</v>
      </c>
      <c r="D77" s="8">
        <v>1.92</v>
      </c>
      <c r="E77" s="4">
        <v>39</v>
      </c>
      <c r="F77" s="8">
        <v>1.76</v>
      </c>
      <c r="G77" s="4">
        <v>39</v>
      </c>
      <c r="H77" s="8">
        <v>2.17</v>
      </c>
      <c r="I77" s="4">
        <v>0</v>
      </c>
    </row>
    <row r="78" spans="1:9" x14ac:dyDescent="0.2">
      <c r="A78" s="2">
        <v>10</v>
      </c>
      <c r="B78" s="1" t="s">
        <v>101</v>
      </c>
      <c r="C78" s="4">
        <v>73</v>
      </c>
      <c r="D78" s="8">
        <v>1.8</v>
      </c>
      <c r="E78" s="4">
        <v>51</v>
      </c>
      <c r="F78" s="8">
        <v>2.2999999999999998</v>
      </c>
      <c r="G78" s="4">
        <v>22</v>
      </c>
      <c r="H78" s="8">
        <v>1.22</v>
      </c>
      <c r="I78" s="4">
        <v>0</v>
      </c>
    </row>
    <row r="79" spans="1:9" x14ac:dyDescent="0.2">
      <c r="A79" s="2">
        <v>11</v>
      </c>
      <c r="B79" s="1" t="s">
        <v>112</v>
      </c>
      <c r="C79" s="4">
        <v>71</v>
      </c>
      <c r="D79" s="8">
        <v>1.75</v>
      </c>
      <c r="E79" s="4">
        <v>56</v>
      </c>
      <c r="F79" s="8">
        <v>2.52</v>
      </c>
      <c r="G79" s="4">
        <v>15</v>
      </c>
      <c r="H79" s="8">
        <v>0.83</v>
      </c>
      <c r="I79" s="4">
        <v>0</v>
      </c>
    </row>
    <row r="80" spans="1:9" x14ac:dyDescent="0.2">
      <c r="A80" s="2">
        <v>12</v>
      </c>
      <c r="B80" s="1" t="s">
        <v>109</v>
      </c>
      <c r="C80" s="4">
        <v>68</v>
      </c>
      <c r="D80" s="8">
        <v>1.67</v>
      </c>
      <c r="E80" s="4">
        <v>60</v>
      </c>
      <c r="F80" s="8">
        <v>2.7</v>
      </c>
      <c r="G80" s="4">
        <v>8</v>
      </c>
      <c r="H80" s="8">
        <v>0.44</v>
      </c>
      <c r="I80" s="4">
        <v>0</v>
      </c>
    </row>
    <row r="81" spans="1:9" x14ac:dyDescent="0.2">
      <c r="A81" s="2">
        <v>13</v>
      </c>
      <c r="B81" s="1" t="s">
        <v>98</v>
      </c>
      <c r="C81" s="4">
        <v>65</v>
      </c>
      <c r="D81" s="8">
        <v>1.6</v>
      </c>
      <c r="E81" s="4">
        <v>24</v>
      </c>
      <c r="F81" s="8">
        <v>1.08</v>
      </c>
      <c r="G81" s="4">
        <v>40</v>
      </c>
      <c r="H81" s="8">
        <v>2.2200000000000002</v>
      </c>
      <c r="I81" s="4">
        <v>1</v>
      </c>
    </row>
    <row r="82" spans="1:9" x14ac:dyDescent="0.2">
      <c r="A82" s="2">
        <v>13</v>
      </c>
      <c r="B82" s="1" t="s">
        <v>103</v>
      </c>
      <c r="C82" s="4">
        <v>65</v>
      </c>
      <c r="D82" s="8">
        <v>1.6</v>
      </c>
      <c r="E82" s="4">
        <v>17</v>
      </c>
      <c r="F82" s="8">
        <v>0.77</v>
      </c>
      <c r="G82" s="4">
        <v>48</v>
      </c>
      <c r="H82" s="8">
        <v>2.67</v>
      </c>
      <c r="I82" s="4">
        <v>0</v>
      </c>
    </row>
    <row r="83" spans="1:9" x14ac:dyDescent="0.2">
      <c r="A83" s="2">
        <v>15</v>
      </c>
      <c r="B83" s="1" t="s">
        <v>123</v>
      </c>
      <c r="C83" s="4">
        <v>64</v>
      </c>
      <c r="D83" s="8">
        <v>1.58</v>
      </c>
      <c r="E83" s="4">
        <v>22</v>
      </c>
      <c r="F83" s="8">
        <v>0.99</v>
      </c>
      <c r="G83" s="4">
        <v>42</v>
      </c>
      <c r="H83" s="8">
        <v>2.33</v>
      </c>
      <c r="I83" s="4">
        <v>0</v>
      </c>
    </row>
    <row r="84" spans="1:9" x14ac:dyDescent="0.2">
      <c r="A84" s="2">
        <v>16</v>
      </c>
      <c r="B84" s="1" t="s">
        <v>96</v>
      </c>
      <c r="C84" s="4">
        <v>62</v>
      </c>
      <c r="D84" s="8">
        <v>1.53</v>
      </c>
      <c r="E84" s="4">
        <v>15</v>
      </c>
      <c r="F84" s="8">
        <v>0.68</v>
      </c>
      <c r="G84" s="4">
        <v>47</v>
      </c>
      <c r="H84" s="8">
        <v>2.61</v>
      </c>
      <c r="I84" s="4">
        <v>0</v>
      </c>
    </row>
    <row r="85" spans="1:9" x14ac:dyDescent="0.2">
      <c r="A85" s="2">
        <v>17</v>
      </c>
      <c r="B85" s="1" t="s">
        <v>99</v>
      </c>
      <c r="C85" s="4">
        <v>57</v>
      </c>
      <c r="D85" s="8">
        <v>1.4</v>
      </c>
      <c r="E85" s="4">
        <v>21</v>
      </c>
      <c r="F85" s="8">
        <v>0.95</v>
      </c>
      <c r="G85" s="4">
        <v>36</v>
      </c>
      <c r="H85" s="8">
        <v>2</v>
      </c>
      <c r="I85" s="4">
        <v>0</v>
      </c>
    </row>
    <row r="86" spans="1:9" x14ac:dyDescent="0.2">
      <c r="A86" s="2">
        <v>17</v>
      </c>
      <c r="B86" s="1" t="s">
        <v>114</v>
      </c>
      <c r="C86" s="4">
        <v>57</v>
      </c>
      <c r="D86" s="8">
        <v>1.4</v>
      </c>
      <c r="E86" s="4">
        <v>38</v>
      </c>
      <c r="F86" s="8">
        <v>1.71</v>
      </c>
      <c r="G86" s="4">
        <v>19</v>
      </c>
      <c r="H86" s="8">
        <v>1.06</v>
      </c>
      <c r="I86" s="4">
        <v>0</v>
      </c>
    </row>
    <row r="87" spans="1:9" x14ac:dyDescent="0.2">
      <c r="A87" s="2">
        <v>19</v>
      </c>
      <c r="B87" s="1" t="s">
        <v>124</v>
      </c>
      <c r="C87" s="4">
        <v>54</v>
      </c>
      <c r="D87" s="8">
        <v>1.33</v>
      </c>
      <c r="E87" s="4">
        <v>19</v>
      </c>
      <c r="F87" s="8">
        <v>0.86</v>
      </c>
      <c r="G87" s="4">
        <v>35</v>
      </c>
      <c r="H87" s="8">
        <v>1.95</v>
      </c>
      <c r="I87" s="4">
        <v>0</v>
      </c>
    </row>
    <row r="88" spans="1:9" x14ac:dyDescent="0.2">
      <c r="A88" s="2">
        <v>20</v>
      </c>
      <c r="B88" s="1" t="s">
        <v>117</v>
      </c>
      <c r="C88" s="4">
        <v>51</v>
      </c>
      <c r="D88" s="8">
        <v>1.26</v>
      </c>
      <c r="E88" s="4">
        <v>25</v>
      </c>
      <c r="F88" s="8">
        <v>1.1299999999999999</v>
      </c>
      <c r="G88" s="4">
        <v>26</v>
      </c>
      <c r="H88" s="8">
        <v>1.45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111</v>
      </c>
      <c r="C91" s="4">
        <v>197</v>
      </c>
      <c r="D91" s="8">
        <v>5.46</v>
      </c>
      <c r="E91" s="4">
        <v>181</v>
      </c>
      <c r="F91" s="8">
        <v>9.25</v>
      </c>
      <c r="G91" s="4">
        <v>16</v>
      </c>
      <c r="H91" s="8">
        <v>1</v>
      </c>
      <c r="I91" s="4">
        <v>0</v>
      </c>
    </row>
    <row r="92" spans="1:9" x14ac:dyDescent="0.2">
      <c r="A92" s="2">
        <v>2</v>
      </c>
      <c r="B92" s="1" t="s">
        <v>106</v>
      </c>
      <c r="C92" s="4">
        <v>150</v>
      </c>
      <c r="D92" s="8">
        <v>4.16</v>
      </c>
      <c r="E92" s="4">
        <v>106</v>
      </c>
      <c r="F92" s="8">
        <v>5.42</v>
      </c>
      <c r="G92" s="4">
        <v>44</v>
      </c>
      <c r="H92" s="8">
        <v>2.76</v>
      </c>
      <c r="I92" s="4">
        <v>0</v>
      </c>
    </row>
    <row r="93" spans="1:9" x14ac:dyDescent="0.2">
      <c r="A93" s="2">
        <v>3</v>
      </c>
      <c r="B93" s="1" t="s">
        <v>108</v>
      </c>
      <c r="C93" s="4">
        <v>146</v>
      </c>
      <c r="D93" s="8">
        <v>4.04</v>
      </c>
      <c r="E93" s="4">
        <v>122</v>
      </c>
      <c r="F93" s="8">
        <v>6.24</v>
      </c>
      <c r="G93" s="4">
        <v>24</v>
      </c>
      <c r="H93" s="8">
        <v>1.5</v>
      </c>
      <c r="I93" s="4">
        <v>0</v>
      </c>
    </row>
    <row r="94" spans="1:9" x14ac:dyDescent="0.2">
      <c r="A94" s="2">
        <v>4</v>
      </c>
      <c r="B94" s="1" t="s">
        <v>110</v>
      </c>
      <c r="C94" s="4">
        <v>107</v>
      </c>
      <c r="D94" s="8">
        <v>2.96</v>
      </c>
      <c r="E94" s="4">
        <v>104</v>
      </c>
      <c r="F94" s="8">
        <v>5.32</v>
      </c>
      <c r="G94" s="4">
        <v>3</v>
      </c>
      <c r="H94" s="8">
        <v>0.19</v>
      </c>
      <c r="I94" s="4">
        <v>0</v>
      </c>
    </row>
    <row r="95" spans="1:9" x14ac:dyDescent="0.2">
      <c r="A95" s="2">
        <v>5</v>
      </c>
      <c r="B95" s="1" t="s">
        <v>97</v>
      </c>
      <c r="C95" s="4">
        <v>77</v>
      </c>
      <c r="D95" s="8">
        <v>2.13</v>
      </c>
      <c r="E95" s="4">
        <v>40</v>
      </c>
      <c r="F95" s="8">
        <v>2.04</v>
      </c>
      <c r="G95" s="4">
        <v>37</v>
      </c>
      <c r="H95" s="8">
        <v>2.3199999999999998</v>
      </c>
      <c r="I95" s="4">
        <v>0</v>
      </c>
    </row>
    <row r="96" spans="1:9" x14ac:dyDescent="0.2">
      <c r="A96" s="2">
        <v>6</v>
      </c>
      <c r="B96" s="1" t="s">
        <v>104</v>
      </c>
      <c r="C96" s="4">
        <v>73</v>
      </c>
      <c r="D96" s="8">
        <v>2.02</v>
      </c>
      <c r="E96" s="4">
        <v>46</v>
      </c>
      <c r="F96" s="8">
        <v>2.35</v>
      </c>
      <c r="G96" s="4">
        <v>27</v>
      </c>
      <c r="H96" s="8">
        <v>1.69</v>
      </c>
      <c r="I96" s="4">
        <v>0</v>
      </c>
    </row>
    <row r="97" spans="1:9" x14ac:dyDescent="0.2">
      <c r="A97" s="2">
        <v>7</v>
      </c>
      <c r="B97" s="1" t="s">
        <v>102</v>
      </c>
      <c r="C97" s="4">
        <v>72</v>
      </c>
      <c r="D97" s="8">
        <v>1.99</v>
      </c>
      <c r="E97" s="4">
        <v>29</v>
      </c>
      <c r="F97" s="8">
        <v>1.48</v>
      </c>
      <c r="G97" s="4">
        <v>43</v>
      </c>
      <c r="H97" s="8">
        <v>2.7</v>
      </c>
      <c r="I97" s="4">
        <v>0</v>
      </c>
    </row>
    <row r="98" spans="1:9" x14ac:dyDescent="0.2">
      <c r="A98" s="2">
        <v>8</v>
      </c>
      <c r="B98" s="1" t="s">
        <v>101</v>
      </c>
      <c r="C98" s="4">
        <v>67</v>
      </c>
      <c r="D98" s="8">
        <v>1.86</v>
      </c>
      <c r="E98" s="4">
        <v>40</v>
      </c>
      <c r="F98" s="8">
        <v>2.04</v>
      </c>
      <c r="G98" s="4">
        <v>27</v>
      </c>
      <c r="H98" s="8">
        <v>1.69</v>
      </c>
      <c r="I98" s="4">
        <v>0</v>
      </c>
    </row>
    <row r="99" spans="1:9" x14ac:dyDescent="0.2">
      <c r="A99" s="2">
        <v>9</v>
      </c>
      <c r="B99" s="1" t="s">
        <v>95</v>
      </c>
      <c r="C99" s="4">
        <v>63</v>
      </c>
      <c r="D99" s="8">
        <v>1.75</v>
      </c>
      <c r="E99" s="4">
        <v>11</v>
      </c>
      <c r="F99" s="8">
        <v>0.56000000000000005</v>
      </c>
      <c r="G99" s="4">
        <v>52</v>
      </c>
      <c r="H99" s="8">
        <v>3.26</v>
      </c>
      <c r="I99" s="4">
        <v>0</v>
      </c>
    </row>
    <row r="100" spans="1:9" x14ac:dyDescent="0.2">
      <c r="A100" s="2">
        <v>10</v>
      </c>
      <c r="B100" s="1" t="s">
        <v>98</v>
      </c>
      <c r="C100" s="4">
        <v>61</v>
      </c>
      <c r="D100" s="8">
        <v>1.69</v>
      </c>
      <c r="E100" s="4">
        <v>20</v>
      </c>
      <c r="F100" s="8">
        <v>1.02</v>
      </c>
      <c r="G100" s="4">
        <v>41</v>
      </c>
      <c r="H100" s="8">
        <v>2.57</v>
      </c>
      <c r="I100" s="4">
        <v>0</v>
      </c>
    </row>
    <row r="101" spans="1:9" x14ac:dyDescent="0.2">
      <c r="A101" s="2">
        <v>11</v>
      </c>
      <c r="B101" s="1" t="s">
        <v>109</v>
      </c>
      <c r="C101" s="4">
        <v>60</v>
      </c>
      <c r="D101" s="8">
        <v>1.66</v>
      </c>
      <c r="E101" s="4">
        <v>55</v>
      </c>
      <c r="F101" s="8">
        <v>2.81</v>
      </c>
      <c r="G101" s="4">
        <v>5</v>
      </c>
      <c r="H101" s="8">
        <v>0.31</v>
      </c>
      <c r="I101" s="4">
        <v>0</v>
      </c>
    </row>
    <row r="102" spans="1:9" x14ac:dyDescent="0.2">
      <c r="A102" s="2">
        <v>11</v>
      </c>
      <c r="B102" s="1" t="s">
        <v>113</v>
      </c>
      <c r="C102" s="4">
        <v>60</v>
      </c>
      <c r="D102" s="8">
        <v>1.66</v>
      </c>
      <c r="E102" s="4">
        <v>56</v>
      </c>
      <c r="F102" s="8">
        <v>2.86</v>
      </c>
      <c r="G102" s="4">
        <v>4</v>
      </c>
      <c r="H102" s="8">
        <v>0.25</v>
      </c>
      <c r="I102" s="4">
        <v>0</v>
      </c>
    </row>
    <row r="103" spans="1:9" x14ac:dyDescent="0.2">
      <c r="A103" s="2">
        <v>13</v>
      </c>
      <c r="B103" s="1" t="s">
        <v>112</v>
      </c>
      <c r="C103" s="4">
        <v>57</v>
      </c>
      <c r="D103" s="8">
        <v>1.58</v>
      </c>
      <c r="E103" s="4">
        <v>37</v>
      </c>
      <c r="F103" s="8">
        <v>1.89</v>
      </c>
      <c r="G103" s="4">
        <v>20</v>
      </c>
      <c r="H103" s="8">
        <v>1.25</v>
      </c>
      <c r="I103" s="4">
        <v>0</v>
      </c>
    </row>
    <row r="104" spans="1:9" x14ac:dyDescent="0.2">
      <c r="A104" s="2">
        <v>14</v>
      </c>
      <c r="B104" s="1" t="s">
        <v>118</v>
      </c>
      <c r="C104" s="4">
        <v>55</v>
      </c>
      <c r="D104" s="8">
        <v>1.52</v>
      </c>
      <c r="E104" s="4">
        <v>43</v>
      </c>
      <c r="F104" s="8">
        <v>2.2000000000000002</v>
      </c>
      <c r="G104" s="4">
        <v>12</v>
      </c>
      <c r="H104" s="8">
        <v>0.75</v>
      </c>
      <c r="I104" s="4">
        <v>0</v>
      </c>
    </row>
    <row r="105" spans="1:9" x14ac:dyDescent="0.2">
      <c r="A105" s="2">
        <v>15</v>
      </c>
      <c r="B105" s="1" t="s">
        <v>99</v>
      </c>
      <c r="C105" s="4">
        <v>51</v>
      </c>
      <c r="D105" s="8">
        <v>1.41</v>
      </c>
      <c r="E105" s="4">
        <v>15</v>
      </c>
      <c r="F105" s="8">
        <v>0.77</v>
      </c>
      <c r="G105" s="4">
        <v>36</v>
      </c>
      <c r="H105" s="8">
        <v>2.2599999999999998</v>
      </c>
      <c r="I105" s="4">
        <v>0</v>
      </c>
    </row>
    <row r="106" spans="1:9" x14ac:dyDescent="0.2">
      <c r="A106" s="2">
        <v>16</v>
      </c>
      <c r="B106" s="1" t="s">
        <v>103</v>
      </c>
      <c r="C106" s="4">
        <v>48</v>
      </c>
      <c r="D106" s="8">
        <v>1.33</v>
      </c>
      <c r="E106" s="4">
        <v>23</v>
      </c>
      <c r="F106" s="8">
        <v>1.18</v>
      </c>
      <c r="G106" s="4">
        <v>25</v>
      </c>
      <c r="H106" s="8">
        <v>1.57</v>
      </c>
      <c r="I106" s="4">
        <v>0</v>
      </c>
    </row>
    <row r="107" spans="1:9" x14ac:dyDescent="0.2">
      <c r="A107" s="2">
        <v>17</v>
      </c>
      <c r="B107" s="1" t="s">
        <v>119</v>
      </c>
      <c r="C107" s="4">
        <v>47</v>
      </c>
      <c r="D107" s="8">
        <v>1.3</v>
      </c>
      <c r="E107" s="4">
        <v>27</v>
      </c>
      <c r="F107" s="8">
        <v>1.38</v>
      </c>
      <c r="G107" s="4">
        <v>20</v>
      </c>
      <c r="H107" s="8">
        <v>1.25</v>
      </c>
      <c r="I107" s="4">
        <v>0</v>
      </c>
    </row>
    <row r="108" spans="1:9" x14ac:dyDescent="0.2">
      <c r="A108" s="2">
        <v>18</v>
      </c>
      <c r="B108" s="1" t="s">
        <v>96</v>
      </c>
      <c r="C108" s="4">
        <v>46</v>
      </c>
      <c r="D108" s="8">
        <v>1.27</v>
      </c>
      <c r="E108" s="4">
        <v>12</v>
      </c>
      <c r="F108" s="8">
        <v>0.61</v>
      </c>
      <c r="G108" s="4">
        <v>34</v>
      </c>
      <c r="H108" s="8">
        <v>2.13</v>
      </c>
      <c r="I108" s="4">
        <v>0</v>
      </c>
    </row>
    <row r="109" spans="1:9" x14ac:dyDescent="0.2">
      <c r="A109" s="2">
        <v>19</v>
      </c>
      <c r="B109" s="1" t="s">
        <v>107</v>
      </c>
      <c r="C109" s="4">
        <v>45</v>
      </c>
      <c r="D109" s="8">
        <v>1.25</v>
      </c>
      <c r="E109" s="4">
        <v>13</v>
      </c>
      <c r="F109" s="8">
        <v>0.66</v>
      </c>
      <c r="G109" s="4">
        <v>31</v>
      </c>
      <c r="H109" s="8">
        <v>1.94</v>
      </c>
      <c r="I109" s="4">
        <v>0</v>
      </c>
    </row>
    <row r="110" spans="1:9" x14ac:dyDescent="0.2">
      <c r="A110" s="2">
        <v>19</v>
      </c>
      <c r="B110" s="1" t="s">
        <v>114</v>
      </c>
      <c r="C110" s="4">
        <v>45</v>
      </c>
      <c r="D110" s="8">
        <v>1.25</v>
      </c>
      <c r="E110" s="4">
        <v>27</v>
      </c>
      <c r="F110" s="8">
        <v>1.38</v>
      </c>
      <c r="G110" s="4">
        <v>18</v>
      </c>
      <c r="H110" s="8">
        <v>1.1299999999999999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111</v>
      </c>
      <c r="C113" s="4">
        <v>136</v>
      </c>
      <c r="D113" s="8">
        <v>5.2</v>
      </c>
      <c r="E113" s="4">
        <v>119</v>
      </c>
      <c r="F113" s="8">
        <v>9.19</v>
      </c>
      <c r="G113" s="4">
        <v>17</v>
      </c>
      <c r="H113" s="8">
        <v>1.3</v>
      </c>
      <c r="I113" s="4">
        <v>0</v>
      </c>
    </row>
    <row r="114" spans="1:9" x14ac:dyDescent="0.2">
      <c r="A114" s="2">
        <v>2</v>
      </c>
      <c r="B114" s="1" t="s">
        <v>106</v>
      </c>
      <c r="C114" s="4">
        <v>81</v>
      </c>
      <c r="D114" s="8">
        <v>3.1</v>
      </c>
      <c r="E114" s="4">
        <v>41</v>
      </c>
      <c r="F114" s="8">
        <v>3.17</v>
      </c>
      <c r="G114" s="4">
        <v>39</v>
      </c>
      <c r="H114" s="8">
        <v>2.99</v>
      </c>
      <c r="I114" s="4">
        <v>0</v>
      </c>
    </row>
    <row r="115" spans="1:9" x14ac:dyDescent="0.2">
      <c r="A115" s="2">
        <v>3</v>
      </c>
      <c r="B115" s="1" t="s">
        <v>110</v>
      </c>
      <c r="C115" s="4">
        <v>79</v>
      </c>
      <c r="D115" s="8">
        <v>3.02</v>
      </c>
      <c r="E115" s="4">
        <v>76</v>
      </c>
      <c r="F115" s="8">
        <v>5.87</v>
      </c>
      <c r="G115" s="4">
        <v>3</v>
      </c>
      <c r="H115" s="8">
        <v>0.23</v>
      </c>
      <c r="I115" s="4">
        <v>0</v>
      </c>
    </row>
    <row r="116" spans="1:9" x14ac:dyDescent="0.2">
      <c r="A116" s="2">
        <v>4</v>
      </c>
      <c r="B116" s="1" t="s">
        <v>125</v>
      </c>
      <c r="C116" s="4">
        <v>73</v>
      </c>
      <c r="D116" s="8">
        <v>2.79</v>
      </c>
      <c r="E116" s="4">
        <v>26</v>
      </c>
      <c r="F116" s="8">
        <v>2.0099999999999998</v>
      </c>
      <c r="G116" s="4">
        <v>47</v>
      </c>
      <c r="H116" s="8">
        <v>3.6</v>
      </c>
      <c r="I116" s="4">
        <v>0</v>
      </c>
    </row>
    <row r="117" spans="1:9" x14ac:dyDescent="0.2">
      <c r="A117" s="2">
        <v>5</v>
      </c>
      <c r="B117" s="1" t="s">
        <v>95</v>
      </c>
      <c r="C117" s="4">
        <v>65</v>
      </c>
      <c r="D117" s="8">
        <v>2.4900000000000002</v>
      </c>
      <c r="E117" s="4">
        <v>19</v>
      </c>
      <c r="F117" s="8">
        <v>1.47</v>
      </c>
      <c r="G117" s="4">
        <v>46</v>
      </c>
      <c r="H117" s="8">
        <v>3.52</v>
      </c>
      <c r="I117" s="4">
        <v>0</v>
      </c>
    </row>
    <row r="118" spans="1:9" x14ac:dyDescent="0.2">
      <c r="A118" s="2">
        <v>6</v>
      </c>
      <c r="B118" s="1" t="s">
        <v>113</v>
      </c>
      <c r="C118" s="4">
        <v>62</v>
      </c>
      <c r="D118" s="8">
        <v>2.37</v>
      </c>
      <c r="E118" s="4">
        <v>57</v>
      </c>
      <c r="F118" s="8">
        <v>4.4000000000000004</v>
      </c>
      <c r="G118" s="4">
        <v>5</v>
      </c>
      <c r="H118" s="8">
        <v>0.38</v>
      </c>
      <c r="I118" s="4">
        <v>0</v>
      </c>
    </row>
    <row r="119" spans="1:9" x14ac:dyDescent="0.2">
      <c r="A119" s="2">
        <v>7</v>
      </c>
      <c r="B119" s="1" t="s">
        <v>102</v>
      </c>
      <c r="C119" s="4">
        <v>54</v>
      </c>
      <c r="D119" s="8">
        <v>2.0699999999999998</v>
      </c>
      <c r="E119" s="4">
        <v>22</v>
      </c>
      <c r="F119" s="8">
        <v>1.7</v>
      </c>
      <c r="G119" s="4">
        <v>32</v>
      </c>
      <c r="H119" s="8">
        <v>2.4500000000000002</v>
      </c>
      <c r="I119" s="4">
        <v>0</v>
      </c>
    </row>
    <row r="120" spans="1:9" x14ac:dyDescent="0.2">
      <c r="A120" s="2">
        <v>7</v>
      </c>
      <c r="B120" s="1" t="s">
        <v>108</v>
      </c>
      <c r="C120" s="4">
        <v>54</v>
      </c>
      <c r="D120" s="8">
        <v>2.0699999999999998</v>
      </c>
      <c r="E120" s="4">
        <v>44</v>
      </c>
      <c r="F120" s="8">
        <v>3.4</v>
      </c>
      <c r="G120" s="4">
        <v>10</v>
      </c>
      <c r="H120" s="8">
        <v>0.77</v>
      </c>
      <c r="I120" s="4">
        <v>0</v>
      </c>
    </row>
    <row r="121" spans="1:9" x14ac:dyDescent="0.2">
      <c r="A121" s="2">
        <v>9</v>
      </c>
      <c r="B121" s="1" t="s">
        <v>104</v>
      </c>
      <c r="C121" s="4">
        <v>52</v>
      </c>
      <c r="D121" s="8">
        <v>1.99</v>
      </c>
      <c r="E121" s="4">
        <v>37</v>
      </c>
      <c r="F121" s="8">
        <v>2.86</v>
      </c>
      <c r="G121" s="4">
        <v>15</v>
      </c>
      <c r="H121" s="8">
        <v>1.1499999999999999</v>
      </c>
      <c r="I121" s="4">
        <v>0</v>
      </c>
    </row>
    <row r="122" spans="1:9" x14ac:dyDescent="0.2">
      <c r="A122" s="2">
        <v>10</v>
      </c>
      <c r="B122" s="1" t="s">
        <v>97</v>
      </c>
      <c r="C122" s="4">
        <v>50</v>
      </c>
      <c r="D122" s="8">
        <v>1.91</v>
      </c>
      <c r="E122" s="4">
        <v>33</v>
      </c>
      <c r="F122" s="8">
        <v>2.5499999999999998</v>
      </c>
      <c r="G122" s="4">
        <v>17</v>
      </c>
      <c r="H122" s="8">
        <v>1.3</v>
      </c>
      <c r="I122" s="4">
        <v>0</v>
      </c>
    </row>
    <row r="123" spans="1:9" x14ac:dyDescent="0.2">
      <c r="A123" s="2">
        <v>11</v>
      </c>
      <c r="B123" s="1" t="s">
        <v>96</v>
      </c>
      <c r="C123" s="4">
        <v>48</v>
      </c>
      <c r="D123" s="8">
        <v>1.84</v>
      </c>
      <c r="E123" s="4">
        <v>8</v>
      </c>
      <c r="F123" s="8">
        <v>0.62</v>
      </c>
      <c r="G123" s="4">
        <v>40</v>
      </c>
      <c r="H123" s="8">
        <v>3.06</v>
      </c>
      <c r="I123" s="4">
        <v>0</v>
      </c>
    </row>
    <row r="124" spans="1:9" x14ac:dyDescent="0.2">
      <c r="A124" s="2">
        <v>12</v>
      </c>
      <c r="B124" s="1" t="s">
        <v>109</v>
      </c>
      <c r="C124" s="4">
        <v>47</v>
      </c>
      <c r="D124" s="8">
        <v>1.8</v>
      </c>
      <c r="E124" s="4">
        <v>46</v>
      </c>
      <c r="F124" s="8">
        <v>3.55</v>
      </c>
      <c r="G124" s="4">
        <v>1</v>
      </c>
      <c r="H124" s="8">
        <v>0.08</v>
      </c>
      <c r="I124" s="4">
        <v>0</v>
      </c>
    </row>
    <row r="125" spans="1:9" x14ac:dyDescent="0.2">
      <c r="A125" s="2">
        <v>12</v>
      </c>
      <c r="B125" s="1" t="s">
        <v>114</v>
      </c>
      <c r="C125" s="4">
        <v>47</v>
      </c>
      <c r="D125" s="8">
        <v>1.8</v>
      </c>
      <c r="E125" s="4">
        <v>31</v>
      </c>
      <c r="F125" s="8">
        <v>2.39</v>
      </c>
      <c r="G125" s="4">
        <v>16</v>
      </c>
      <c r="H125" s="8">
        <v>1.23</v>
      </c>
      <c r="I125" s="4">
        <v>0</v>
      </c>
    </row>
    <row r="126" spans="1:9" x14ac:dyDescent="0.2">
      <c r="A126" s="2">
        <v>14</v>
      </c>
      <c r="B126" s="1" t="s">
        <v>101</v>
      </c>
      <c r="C126" s="4">
        <v>46</v>
      </c>
      <c r="D126" s="8">
        <v>1.76</v>
      </c>
      <c r="E126" s="4">
        <v>30</v>
      </c>
      <c r="F126" s="8">
        <v>2.3199999999999998</v>
      </c>
      <c r="G126" s="4">
        <v>16</v>
      </c>
      <c r="H126" s="8">
        <v>1.23</v>
      </c>
      <c r="I126" s="4">
        <v>0</v>
      </c>
    </row>
    <row r="127" spans="1:9" x14ac:dyDescent="0.2">
      <c r="A127" s="2">
        <v>15</v>
      </c>
      <c r="B127" s="1" t="s">
        <v>98</v>
      </c>
      <c r="C127" s="4">
        <v>43</v>
      </c>
      <c r="D127" s="8">
        <v>1.65</v>
      </c>
      <c r="E127" s="4">
        <v>15</v>
      </c>
      <c r="F127" s="8">
        <v>1.1599999999999999</v>
      </c>
      <c r="G127" s="4">
        <v>28</v>
      </c>
      <c r="H127" s="8">
        <v>2.14</v>
      </c>
      <c r="I127" s="4">
        <v>0</v>
      </c>
    </row>
    <row r="128" spans="1:9" x14ac:dyDescent="0.2">
      <c r="A128" s="2">
        <v>16</v>
      </c>
      <c r="B128" s="1" t="s">
        <v>107</v>
      </c>
      <c r="C128" s="4">
        <v>40</v>
      </c>
      <c r="D128" s="8">
        <v>1.53</v>
      </c>
      <c r="E128" s="4">
        <v>13</v>
      </c>
      <c r="F128" s="8">
        <v>1</v>
      </c>
      <c r="G128" s="4">
        <v>27</v>
      </c>
      <c r="H128" s="8">
        <v>2.0699999999999998</v>
      </c>
      <c r="I128" s="4">
        <v>0</v>
      </c>
    </row>
    <row r="129" spans="1:9" x14ac:dyDescent="0.2">
      <c r="A129" s="2">
        <v>17</v>
      </c>
      <c r="B129" s="1" t="s">
        <v>127</v>
      </c>
      <c r="C129" s="4">
        <v>39</v>
      </c>
      <c r="D129" s="8">
        <v>1.49</v>
      </c>
      <c r="E129" s="4">
        <v>4</v>
      </c>
      <c r="F129" s="8">
        <v>0.31</v>
      </c>
      <c r="G129" s="4">
        <v>35</v>
      </c>
      <c r="H129" s="8">
        <v>2.68</v>
      </c>
      <c r="I129" s="4">
        <v>0</v>
      </c>
    </row>
    <row r="130" spans="1:9" x14ac:dyDescent="0.2">
      <c r="A130" s="2">
        <v>18</v>
      </c>
      <c r="B130" s="1" t="s">
        <v>126</v>
      </c>
      <c r="C130" s="4">
        <v>38</v>
      </c>
      <c r="D130" s="8">
        <v>1.45</v>
      </c>
      <c r="E130" s="4">
        <v>8</v>
      </c>
      <c r="F130" s="8">
        <v>0.62</v>
      </c>
      <c r="G130" s="4">
        <v>30</v>
      </c>
      <c r="H130" s="8">
        <v>2.2999999999999998</v>
      </c>
      <c r="I130" s="4">
        <v>0</v>
      </c>
    </row>
    <row r="131" spans="1:9" x14ac:dyDescent="0.2">
      <c r="A131" s="2">
        <v>19</v>
      </c>
      <c r="B131" s="1" t="s">
        <v>100</v>
      </c>
      <c r="C131" s="4">
        <v>35</v>
      </c>
      <c r="D131" s="8">
        <v>1.34</v>
      </c>
      <c r="E131" s="4">
        <v>23</v>
      </c>
      <c r="F131" s="8">
        <v>1.78</v>
      </c>
      <c r="G131" s="4">
        <v>12</v>
      </c>
      <c r="H131" s="8">
        <v>0.92</v>
      </c>
      <c r="I131" s="4">
        <v>0</v>
      </c>
    </row>
    <row r="132" spans="1:9" x14ac:dyDescent="0.2">
      <c r="A132" s="2">
        <v>19</v>
      </c>
      <c r="B132" s="1" t="s">
        <v>112</v>
      </c>
      <c r="C132" s="4">
        <v>35</v>
      </c>
      <c r="D132" s="8">
        <v>1.34</v>
      </c>
      <c r="E132" s="4">
        <v>28</v>
      </c>
      <c r="F132" s="8">
        <v>2.16</v>
      </c>
      <c r="G132" s="4">
        <v>7</v>
      </c>
      <c r="H132" s="8">
        <v>0.54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111</v>
      </c>
      <c r="C135" s="4">
        <v>123</v>
      </c>
      <c r="D135" s="8">
        <v>5.1100000000000003</v>
      </c>
      <c r="E135" s="4">
        <v>118</v>
      </c>
      <c r="F135" s="8">
        <v>9.31</v>
      </c>
      <c r="G135" s="4">
        <v>5</v>
      </c>
      <c r="H135" s="8">
        <v>0.45</v>
      </c>
      <c r="I135" s="4">
        <v>0</v>
      </c>
    </row>
    <row r="136" spans="1:9" x14ac:dyDescent="0.2">
      <c r="A136" s="2">
        <v>2</v>
      </c>
      <c r="B136" s="1" t="s">
        <v>128</v>
      </c>
      <c r="C136" s="4">
        <v>97</v>
      </c>
      <c r="D136" s="8">
        <v>4.03</v>
      </c>
      <c r="E136" s="4">
        <v>51</v>
      </c>
      <c r="F136" s="8">
        <v>4.0199999999999996</v>
      </c>
      <c r="G136" s="4">
        <v>46</v>
      </c>
      <c r="H136" s="8">
        <v>4.1500000000000004</v>
      </c>
      <c r="I136" s="4">
        <v>0</v>
      </c>
    </row>
    <row r="137" spans="1:9" x14ac:dyDescent="0.2">
      <c r="A137" s="2">
        <v>3</v>
      </c>
      <c r="B137" s="1" t="s">
        <v>108</v>
      </c>
      <c r="C137" s="4">
        <v>94</v>
      </c>
      <c r="D137" s="8">
        <v>3.91</v>
      </c>
      <c r="E137" s="4">
        <v>71</v>
      </c>
      <c r="F137" s="8">
        <v>5.6</v>
      </c>
      <c r="G137" s="4">
        <v>23</v>
      </c>
      <c r="H137" s="8">
        <v>2.08</v>
      </c>
      <c r="I137" s="4">
        <v>0</v>
      </c>
    </row>
    <row r="138" spans="1:9" x14ac:dyDescent="0.2">
      <c r="A138" s="2">
        <v>4</v>
      </c>
      <c r="B138" s="1" t="s">
        <v>106</v>
      </c>
      <c r="C138" s="4">
        <v>81</v>
      </c>
      <c r="D138" s="8">
        <v>3.37</v>
      </c>
      <c r="E138" s="4">
        <v>56</v>
      </c>
      <c r="F138" s="8">
        <v>4.42</v>
      </c>
      <c r="G138" s="4">
        <v>25</v>
      </c>
      <c r="H138" s="8">
        <v>2.2599999999999998</v>
      </c>
      <c r="I138" s="4">
        <v>0</v>
      </c>
    </row>
    <row r="139" spans="1:9" x14ac:dyDescent="0.2">
      <c r="A139" s="2">
        <v>5</v>
      </c>
      <c r="B139" s="1" t="s">
        <v>110</v>
      </c>
      <c r="C139" s="4">
        <v>79</v>
      </c>
      <c r="D139" s="8">
        <v>3.28</v>
      </c>
      <c r="E139" s="4">
        <v>77</v>
      </c>
      <c r="F139" s="8">
        <v>6.07</v>
      </c>
      <c r="G139" s="4">
        <v>2</v>
      </c>
      <c r="H139" s="8">
        <v>0.18</v>
      </c>
      <c r="I139" s="4">
        <v>0</v>
      </c>
    </row>
    <row r="140" spans="1:9" x14ac:dyDescent="0.2">
      <c r="A140" s="2">
        <v>6</v>
      </c>
      <c r="B140" s="1" t="s">
        <v>104</v>
      </c>
      <c r="C140" s="4">
        <v>77</v>
      </c>
      <c r="D140" s="8">
        <v>3.2</v>
      </c>
      <c r="E140" s="4">
        <v>54</v>
      </c>
      <c r="F140" s="8">
        <v>4.26</v>
      </c>
      <c r="G140" s="4">
        <v>23</v>
      </c>
      <c r="H140" s="8">
        <v>2.08</v>
      </c>
      <c r="I140" s="4">
        <v>0</v>
      </c>
    </row>
    <row r="141" spans="1:9" x14ac:dyDescent="0.2">
      <c r="A141" s="2">
        <v>7</v>
      </c>
      <c r="B141" s="1" t="s">
        <v>129</v>
      </c>
      <c r="C141" s="4">
        <v>69</v>
      </c>
      <c r="D141" s="8">
        <v>2.87</v>
      </c>
      <c r="E141" s="4">
        <v>47</v>
      </c>
      <c r="F141" s="8">
        <v>3.71</v>
      </c>
      <c r="G141" s="4">
        <v>22</v>
      </c>
      <c r="H141" s="8">
        <v>1.99</v>
      </c>
      <c r="I141" s="4">
        <v>0</v>
      </c>
    </row>
    <row r="142" spans="1:9" x14ac:dyDescent="0.2">
      <c r="A142" s="2">
        <v>8</v>
      </c>
      <c r="B142" s="1" t="s">
        <v>130</v>
      </c>
      <c r="C142" s="4">
        <v>62</v>
      </c>
      <c r="D142" s="8">
        <v>2.58</v>
      </c>
      <c r="E142" s="4">
        <v>49</v>
      </c>
      <c r="F142" s="8">
        <v>3.86</v>
      </c>
      <c r="G142" s="4">
        <v>13</v>
      </c>
      <c r="H142" s="8">
        <v>1.17</v>
      </c>
      <c r="I142" s="4">
        <v>0</v>
      </c>
    </row>
    <row r="143" spans="1:9" x14ac:dyDescent="0.2">
      <c r="A143" s="2">
        <v>9</v>
      </c>
      <c r="B143" s="1" t="s">
        <v>95</v>
      </c>
      <c r="C143" s="4">
        <v>61</v>
      </c>
      <c r="D143" s="8">
        <v>2.5299999999999998</v>
      </c>
      <c r="E143" s="4">
        <v>7</v>
      </c>
      <c r="F143" s="8">
        <v>0.55000000000000004</v>
      </c>
      <c r="G143" s="4">
        <v>54</v>
      </c>
      <c r="H143" s="8">
        <v>4.87</v>
      </c>
      <c r="I143" s="4">
        <v>0</v>
      </c>
    </row>
    <row r="144" spans="1:9" x14ac:dyDescent="0.2">
      <c r="A144" s="2">
        <v>10</v>
      </c>
      <c r="B144" s="1" t="s">
        <v>100</v>
      </c>
      <c r="C144" s="4">
        <v>59</v>
      </c>
      <c r="D144" s="8">
        <v>2.4500000000000002</v>
      </c>
      <c r="E144" s="4">
        <v>26</v>
      </c>
      <c r="F144" s="8">
        <v>2.0499999999999998</v>
      </c>
      <c r="G144" s="4">
        <v>33</v>
      </c>
      <c r="H144" s="8">
        <v>2.98</v>
      </c>
      <c r="I144" s="4">
        <v>0</v>
      </c>
    </row>
    <row r="145" spans="1:9" x14ac:dyDescent="0.2">
      <c r="A145" s="2">
        <v>11</v>
      </c>
      <c r="B145" s="1" t="s">
        <v>101</v>
      </c>
      <c r="C145" s="4">
        <v>58</v>
      </c>
      <c r="D145" s="8">
        <v>2.41</v>
      </c>
      <c r="E145" s="4">
        <v>27</v>
      </c>
      <c r="F145" s="8">
        <v>2.13</v>
      </c>
      <c r="G145" s="4">
        <v>31</v>
      </c>
      <c r="H145" s="8">
        <v>2.8</v>
      </c>
      <c r="I145" s="4">
        <v>0</v>
      </c>
    </row>
    <row r="146" spans="1:9" x14ac:dyDescent="0.2">
      <c r="A146" s="2">
        <v>12</v>
      </c>
      <c r="B146" s="1" t="s">
        <v>131</v>
      </c>
      <c r="C146" s="4">
        <v>50</v>
      </c>
      <c r="D146" s="8">
        <v>2.08</v>
      </c>
      <c r="E146" s="4">
        <v>37</v>
      </c>
      <c r="F146" s="8">
        <v>2.92</v>
      </c>
      <c r="G146" s="4">
        <v>13</v>
      </c>
      <c r="H146" s="8">
        <v>1.17</v>
      </c>
      <c r="I146" s="4">
        <v>0</v>
      </c>
    </row>
    <row r="147" spans="1:9" x14ac:dyDescent="0.2">
      <c r="A147" s="2">
        <v>13</v>
      </c>
      <c r="B147" s="1" t="s">
        <v>114</v>
      </c>
      <c r="C147" s="4">
        <v>48</v>
      </c>
      <c r="D147" s="8">
        <v>1.99</v>
      </c>
      <c r="E147" s="4">
        <v>35</v>
      </c>
      <c r="F147" s="8">
        <v>2.76</v>
      </c>
      <c r="G147" s="4">
        <v>13</v>
      </c>
      <c r="H147" s="8">
        <v>1.17</v>
      </c>
      <c r="I147" s="4">
        <v>0</v>
      </c>
    </row>
    <row r="148" spans="1:9" x14ac:dyDescent="0.2">
      <c r="A148" s="2">
        <v>14</v>
      </c>
      <c r="B148" s="1" t="s">
        <v>97</v>
      </c>
      <c r="C148" s="4">
        <v>45</v>
      </c>
      <c r="D148" s="8">
        <v>1.87</v>
      </c>
      <c r="E148" s="4">
        <v>25</v>
      </c>
      <c r="F148" s="8">
        <v>1.97</v>
      </c>
      <c r="G148" s="4">
        <v>20</v>
      </c>
      <c r="H148" s="8">
        <v>1.81</v>
      </c>
      <c r="I148" s="4">
        <v>0</v>
      </c>
    </row>
    <row r="149" spans="1:9" x14ac:dyDescent="0.2">
      <c r="A149" s="2">
        <v>15</v>
      </c>
      <c r="B149" s="1" t="s">
        <v>113</v>
      </c>
      <c r="C149" s="4">
        <v>40</v>
      </c>
      <c r="D149" s="8">
        <v>1.66</v>
      </c>
      <c r="E149" s="4">
        <v>37</v>
      </c>
      <c r="F149" s="8">
        <v>2.92</v>
      </c>
      <c r="G149" s="4">
        <v>3</v>
      </c>
      <c r="H149" s="8">
        <v>0.27</v>
      </c>
      <c r="I149" s="4">
        <v>0</v>
      </c>
    </row>
    <row r="150" spans="1:9" x14ac:dyDescent="0.2">
      <c r="A150" s="2">
        <v>16</v>
      </c>
      <c r="B150" s="1" t="s">
        <v>98</v>
      </c>
      <c r="C150" s="4">
        <v>39</v>
      </c>
      <c r="D150" s="8">
        <v>1.62</v>
      </c>
      <c r="E150" s="4">
        <v>19</v>
      </c>
      <c r="F150" s="8">
        <v>1.5</v>
      </c>
      <c r="G150" s="4">
        <v>20</v>
      </c>
      <c r="H150" s="8">
        <v>1.81</v>
      </c>
      <c r="I150" s="4">
        <v>0</v>
      </c>
    </row>
    <row r="151" spans="1:9" x14ac:dyDescent="0.2">
      <c r="A151" s="2">
        <v>16</v>
      </c>
      <c r="B151" s="1" t="s">
        <v>102</v>
      </c>
      <c r="C151" s="4">
        <v>39</v>
      </c>
      <c r="D151" s="8">
        <v>1.62</v>
      </c>
      <c r="E151" s="4">
        <v>20</v>
      </c>
      <c r="F151" s="8">
        <v>1.58</v>
      </c>
      <c r="G151" s="4">
        <v>19</v>
      </c>
      <c r="H151" s="8">
        <v>1.71</v>
      </c>
      <c r="I151" s="4">
        <v>0</v>
      </c>
    </row>
    <row r="152" spans="1:9" x14ac:dyDescent="0.2">
      <c r="A152" s="2">
        <v>18</v>
      </c>
      <c r="B152" s="1" t="s">
        <v>124</v>
      </c>
      <c r="C152" s="4">
        <v>38</v>
      </c>
      <c r="D152" s="8">
        <v>1.58</v>
      </c>
      <c r="E152" s="4">
        <v>5</v>
      </c>
      <c r="F152" s="8">
        <v>0.39</v>
      </c>
      <c r="G152" s="4">
        <v>33</v>
      </c>
      <c r="H152" s="8">
        <v>2.98</v>
      </c>
      <c r="I152" s="4">
        <v>0</v>
      </c>
    </row>
    <row r="153" spans="1:9" x14ac:dyDescent="0.2">
      <c r="A153" s="2">
        <v>18</v>
      </c>
      <c r="B153" s="1" t="s">
        <v>107</v>
      </c>
      <c r="C153" s="4">
        <v>38</v>
      </c>
      <c r="D153" s="8">
        <v>1.58</v>
      </c>
      <c r="E153" s="4">
        <v>9</v>
      </c>
      <c r="F153" s="8">
        <v>0.71</v>
      </c>
      <c r="G153" s="4">
        <v>26</v>
      </c>
      <c r="H153" s="8">
        <v>2.35</v>
      </c>
      <c r="I153" s="4">
        <v>0</v>
      </c>
    </row>
    <row r="154" spans="1:9" x14ac:dyDescent="0.2">
      <c r="A154" s="2">
        <v>20</v>
      </c>
      <c r="B154" s="1" t="s">
        <v>116</v>
      </c>
      <c r="C154" s="4">
        <v>33</v>
      </c>
      <c r="D154" s="8">
        <v>1.37</v>
      </c>
      <c r="E154" s="4">
        <v>31</v>
      </c>
      <c r="F154" s="8">
        <v>2.44</v>
      </c>
      <c r="G154" s="4">
        <v>2</v>
      </c>
      <c r="H154" s="8">
        <v>0.18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106</v>
      </c>
      <c r="C157" s="4">
        <v>283</v>
      </c>
      <c r="D157" s="8">
        <v>7.73</v>
      </c>
      <c r="E157" s="4">
        <v>192</v>
      </c>
      <c r="F157" s="8">
        <v>10.95</v>
      </c>
      <c r="G157" s="4">
        <v>90</v>
      </c>
      <c r="H157" s="8">
        <v>4.7699999999999996</v>
      </c>
      <c r="I157" s="4">
        <v>0</v>
      </c>
    </row>
    <row r="158" spans="1:9" x14ac:dyDescent="0.2">
      <c r="A158" s="2">
        <v>2</v>
      </c>
      <c r="B158" s="1" t="s">
        <v>111</v>
      </c>
      <c r="C158" s="4">
        <v>205</v>
      </c>
      <c r="D158" s="8">
        <v>5.6</v>
      </c>
      <c r="E158" s="4">
        <v>181</v>
      </c>
      <c r="F158" s="8">
        <v>10.32</v>
      </c>
      <c r="G158" s="4">
        <v>24</v>
      </c>
      <c r="H158" s="8">
        <v>1.27</v>
      </c>
      <c r="I158" s="4">
        <v>0</v>
      </c>
    </row>
    <row r="159" spans="1:9" x14ac:dyDescent="0.2">
      <c r="A159" s="2">
        <v>3</v>
      </c>
      <c r="B159" s="1" t="s">
        <v>108</v>
      </c>
      <c r="C159" s="4">
        <v>128</v>
      </c>
      <c r="D159" s="8">
        <v>3.5</v>
      </c>
      <c r="E159" s="4">
        <v>102</v>
      </c>
      <c r="F159" s="8">
        <v>5.82</v>
      </c>
      <c r="G159" s="4">
        <v>26</v>
      </c>
      <c r="H159" s="8">
        <v>1.38</v>
      </c>
      <c r="I159" s="4">
        <v>0</v>
      </c>
    </row>
    <row r="160" spans="1:9" x14ac:dyDescent="0.2">
      <c r="A160" s="2">
        <v>4</v>
      </c>
      <c r="B160" s="1" t="s">
        <v>110</v>
      </c>
      <c r="C160" s="4">
        <v>120</v>
      </c>
      <c r="D160" s="8">
        <v>3.28</v>
      </c>
      <c r="E160" s="4">
        <v>109</v>
      </c>
      <c r="F160" s="8">
        <v>6.21</v>
      </c>
      <c r="G160" s="4">
        <v>11</v>
      </c>
      <c r="H160" s="8">
        <v>0.57999999999999996</v>
      </c>
      <c r="I160" s="4">
        <v>0</v>
      </c>
    </row>
    <row r="161" spans="1:9" x14ac:dyDescent="0.2">
      <c r="A161" s="2">
        <v>5</v>
      </c>
      <c r="B161" s="1" t="s">
        <v>113</v>
      </c>
      <c r="C161" s="4">
        <v>92</v>
      </c>
      <c r="D161" s="8">
        <v>2.5099999999999998</v>
      </c>
      <c r="E161" s="4">
        <v>85</v>
      </c>
      <c r="F161" s="8">
        <v>4.8499999999999996</v>
      </c>
      <c r="G161" s="4">
        <v>6</v>
      </c>
      <c r="H161" s="8">
        <v>0.32</v>
      </c>
      <c r="I161" s="4">
        <v>1</v>
      </c>
    </row>
    <row r="162" spans="1:9" x14ac:dyDescent="0.2">
      <c r="A162" s="2">
        <v>6</v>
      </c>
      <c r="B162" s="1" t="s">
        <v>102</v>
      </c>
      <c r="C162" s="4">
        <v>88</v>
      </c>
      <c r="D162" s="8">
        <v>2.41</v>
      </c>
      <c r="E162" s="4">
        <v>43</v>
      </c>
      <c r="F162" s="8">
        <v>2.4500000000000002</v>
      </c>
      <c r="G162" s="4">
        <v>45</v>
      </c>
      <c r="H162" s="8">
        <v>2.38</v>
      </c>
      <c r="I162" s="4">
        <v>0</v>
      </c>
    </row>
    <row r="163" spans="1:9" x14ac:dyDescent="0.2">
      <c r="A163" s="2">
        <v>6</v>
      </c>
      <c r="B163" s="1" t="s">
        <v>105</v>
      </c>
      <c r="C163" s="4">
        <v>88</v>
      </c>
      <c r="D163" s="8">
        <v>2.41</v>
      </c>
      <c r="E163" s="4">
        <v>24</v>
      </c>
      <c r="F163" s="8">
        <v>1.37</v>
      </c>
      <c r="G163" s="4">
        <v>64</v>
      </c>
      <c r="H163" s="8">
        <v>3.39</v>
      </c>
      <c r="I163" s="4">
        <v>0</v>
      </c>
    </row>
    <row r="164" spans="1:9" x14ac:dyDescent="0.2">
      <c r="A164" s="2">
        <v>8</v>
      </c>
      <c r="B164" s="1" t="s">
        <v>112</v>
      </c>
      <c r="C164" s="4">
        <v>79</v>
      </c>
      <c r="D164" s="8">
        <v>2.16</v>
      </c>
      <c r="E164" s="4">
        <v>57</v>
      </c>
      <c r="F164" s="8">
        <v>3.25</v>
      </c>
      <c r="G164" s="4">
        <v>22</v>
      </c>
      <c r="H164" s="8">
        <v>1.17</v>
      </c>
      <c r="I164" s="4">
        <v>0</v>
      </c>
    </row>
    <row r="165" spans="1:9" x14ac:dyDescent="0.2">
      <c r="A165" s="2">
        <v>9</v>
      </c>
      <c r="B165" s="1" t="s">
        <v>109</v>
      </c>
      <c r="C165" s="4">
        <v>76</v>
      </c>
      <c r="D165" s="8">
        <v>2.08</v>
      </c>
      <c r="E165" s="4">
        <v>67</v>
      </c>
      <c r="F165" s="8">
        <v>3.82</v>
      </c>
      <c r="G165" s="4">
        <v>9</v>
      </c>
      <c r="H165" s="8">
        <v>0.48</v>
      </c>
      <c r="I165" s="4">
        <v>0</v>
      </c>
    </row>
    <row r="166" spans="1:9" x14ac:dyDescent="0.2">
      <c r="A166" s="2">
        <v>10</v>
      </c>
      <c r="B166" s="1" t="s">
        <v>97</v>
      </c>
      <c r="C166" s="4">
        <v>71</v>
      </c>
      <c r="D166" s="8">
        <v>1.94</v>
      </c>
      <c r="E166" s="4">
        <v>30</v>
      </c>
      <c r="F166" s="8">
        <v>1.71</v>
      </c>
      <c r="G166" s="4">
        <v>41</v>
      </c>
      <c r="H166" s="8">
        <v>2.17</v>
      </c>
      <c r="I166" s="4">
        <v>0</v>
      </c>
    </row>
    <row r="167" spans="1:9" x14ac:dyDescent="0.2">
      <c r="A167" s="2">
        <v>11</v>
      </c>
      <c r="B167" s="1" t="s">
        <v>95</v>
      </c>
      <c r="C167" s="4">
        <v>67</v>
      </c>
      <c r="D167" s="8">
        <v>1.83</v>
      </c>
      <c r="E167" s="4">
        <v>6</v>
      </c>
      <c r="F167" s="8">
        <v>0.34</v>
      </c>
      <c r="G167" s="4">
        <v>61</v>
      </c>
      <c r="H167" s="8">
        <v>3.23</v>
      </c>
      <c r="I167" s="4">
        <v>0</v>
      </c>
    </row>
    <row r="168" spans="1:9" x14ac:dyDescent="0.2">
      <c r="A168" s="2">
        <v>12</v>
      </c>
      <c r="B168" s="1" t="s">
        <v>96</v>
      </c>
      <c r="C168" s="4">
        <v>62</v>
      </c>
      <c r="D168" s="8">
        <v>1.69</v>
      </c>
      <c r="E168" s="4">
        <v>7</v>
      </c>
      <c r="F168" s="8">
        <v>0.4</v>
      </c>
      <c r="G168" s="4">
        <v>55</v>
      </c>
      <c r="H168" s="8">
        <v>2.91</v>
      </c>
      <c r="I168" s="4">
        <v>0</v>
      </c>
    </row>
    <row r="169" spans="1:9" x14ac:dyDescent="0.2">
      <c r="A169" s="2">
        <v>13</v>
      </c>
      <c r="B169" s="1" t="s">
        <v>98</v>
      </c>
      <c r="C169" s="4">
        <v>59</v>
      </c>
      <c r="D169" s="8">
        <v>1.61</v>
      </c>
      <c r="E169" s="4">
        <v>11</v>
      </c>
      <c r="F169" s="8">
        <v>0.63</v>
      </c>
      <c r="G169" s="4">
        <v>48</v>
      </c>
      <c r="H169" s="8">
        <v>2.54</v>
      </c>
      <c r="I169" s="4">
        <v>0</v>
      </c>
    </row>
    <row r="170" spans="1:9" x14ac:dyDescent="0.2">
      <c r="A170" s="2">
        <v>14</v>
      </c>
      <c r="B170" s="1" t="s">
        <v>104</v>
      </c>
      <c r="C170" s="4">
        <v>55</v>
      </c>
      <c r="D170" s="8">
        <v>1.5</v>
      </c>
      <c r="E170" s="4">
        <v>27</v>
      </c>
      <c r="F170" s="8">
        <v>1.54</v>
      </c>
      <c r="G170" s="4">
        <v>28</v>
      </c>
      <c r="H170" s="8">
        <v>1.48</v>
      </c>
      <c r="I170" s="4">
        <v>0</v>
      </c>
    </row>
    <row r="171" spans="1:9" x14ac:dyDescent="0.2">
      <c r="A171" s="2">
        <v>15</v>
      </c>
      <c r="B171" s="1" t="s">
        <v>101</v>
      </c>
      <c r="C171" s="4">
        <v>54</v>
      </c>
      <c r="D171" s="8">
        <v>1.48</v>
      </c>
      <c r="E171" s="4">
        <v>36</v>
      </c>
      <c r="F171" s="8">
        <v>2.0499999999999998</v>
      </c>
      <c r="G171" s="4">
        <v>18</v>
      </c>
      <c r="H171" s="8">
        <v>0.95</v>
      </c>
      <c r="I171" s="4">
        <v>0</v>
      </c>
    </row>
    <row r="172" spans="1:9" x14ac:dyDescent="0.2">
      <c r="A172" s="2">
        <v>16</v>
      </c>
      <c r="B172" s="1" t="s">
        <v>114</v>
      </c>
      <c r="C172" s="4">
        <v>53</v>
      </c>
      <c r="D172" s="8">
        <v>1.45</v>
      </c>
      <c r="E172" s="4">
        <v>31</v>
      </c>
      <c r="F172" s="8">
        <v>1.77</v>
      </c>
      <c r="G172" s="4">
        <v>22</v>
      </c>
      <c r="H172" s="8">
        <v>1.17</v>
      </c>
      <c r="I172" s="4">
        <v>0</v>
      </c>
    </row>
    <row r="173" spans="1:9" x14ac:dyDescent="0.2">
      <c r="A173" s="2">
        <v>17</v>
      </c>
      <c r="B173" s="1" t="s">
        <v>115</v>
      </c>
      <c r="C173" s="4">
        <v>48</v>
      </c>
      <c r="D173" s="8">
        <v>1.31</v>
      </c>
      <c r="E173" s="4">
        <v>7</v>
      </c>
      <c r="F173" s="8">
        <v>0.4</v>
      </c>
      <c r="G173" s="4">
        <v>41</v>
      </c>
      <c r="H173" s="8">
        <v>2.17</v>
      </c>
      <c r="I173" s="4">
        <v>0</v>
      </c>
    </row>
    <row r="174" spans="1:9" x14ac:dyDescent="0.2">
      <c r="A174" s="2">
        <v>18</v>
      </c>
      <c r="B174" s="1" t="s">
        <v>116</v>
      </c>
      <c r="C174" s="4">
        <v>46</v>
      </c>
      <c r="D174" s="8">
        <v>1.26</v>
      </c>
      <c r="E174" s="4">
        <v>43</v>
      </c>
      <c r="F174" s="8">
        <v>2.4500000000000002</v>
      </c>
      <c r="G174" s="4">
        <v>3</v>
      </c>
      <c r="H174" s="8">
        <v>0.16</v>
      </c>
      <c r="I174" s="4">
        <v>0</v>
      </c>
    </row>
    <row r="175" spans="1:9" x14ac:dyDescent="0.2">
      <c r="A175" s="2">
        <v>19</v>
      </c>
      <c r="B175" s="1" t="s">
        <v>99</v>
      </c>
      <c r="C175" s="4">
        <v>44</v>
      </c>
      <c r="D175" s="8">
        <v>1.2</v>
      </c>
      <c r="E175" s="4">
        <v>12</v>
      </c>
      <c r="F175" s="8">
        <v>0.68</v>
      </c>
      <c r="G175" s="4">
        <v>32</v>
      </c>
      <c r="H175" s="8">
        <v>1.7</v>
      </c>
      <c r="I175" s="4">
        <v>0</v>
      </c>
    </row>
    <row r="176" spans="1:9" x14ac:dyDescent="0.2">
      <c r="A176" s="2">
        <v>20</v>
      </c>
      <c r="B176" s="1" t="s">
        <v>132</v>
      </c>
      <c r="C176" s="4">
        <v>43</v>
      </c>
      <c r="D176" s="8">
        <v>1.18</v>
      </c>
      <c r="E176" s="4">
        <v>3</v>
      </c>
      <c r="F176" s="8">
        <v>0.17</v>
      </c>
      <c r="G176" s="4">
        <v>40</v>
      </c>
      <c r="H176" s="8">
        <v>2.12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111</v>
      </c>
      <c r="C179" s="4">
        <v>97</v>
      </c>
      <c r="D179" s="8">
        <v>5.62</v>
      </c>
      <c r="E179" s="4">
        <v>84</v>
      </c>
      <c r="F179" s="8">
        <v>9.16</v>
      </c>
      <c r="G179" s="4">
        <v>13</v>
      </c>
      <c r="H179" s="8">
        <v>1.66</v>
      </c>
      <c r="I179" s="4">
        <v>0</v>
      </c>
    </row>
    <row r="180" spans="1:9" x14ac:dyDescent="0.2">
      <c r="A180" s="2">
        <v>2</v>
      </c>
      <c r="B180" s="1" t="s">
        <v>106</v>
      </c>
      <c r="C180" s="4">
        <v>89</v>
      </c>
      <c r="D180" s="8">
        <v>5.16</v>
      </c>
      <c r="E180" s="4">
        <v>53</v>
      </c>
      <c r="F180" s="8">
        <v>5.78</v>
      </c>
      <c r="G180" s="4">
        <v>36</v>
      </c>
      <c r="H180" s="8">
        <v>4.59</v>
      </c>
      <c r="I180" s="4">
        <v>0</v>
      </c>
    </row>
    <row r="181" spans="1:9" x14ac:dyDescent="0.2">
      <c r="A181" s="2">
        <v>3</v>
      </c>
      <c r="B181" s="1" t="s">
        <v>110</v>
      </c>
      <c r="C181" s="4">
        <v>60</v>
      </c>
      <c r="D181" s="8">
        <v>3.48</v>
      </c>
      <c r="E181" s="4">
        <v>58</v>
      </c>
      <c r="F181" s="8">
        <v>6.32</v>
      </c>
      <c r="G181" s="4">
        <v>2</v>
      </c>
      <c r="H181" s="8">
        <v>0.25</v>
      </c>
      <c r="I181" s="4">
        <v>0</v>
      </c>
    </row>
    <row r="182" spans="1:9" x14ac:dyDescent="0.2">
      <c r="A182" s="2">
        <v>4</v>
      </c>
      <c r="B182" s="1" t="s">
        <v>108</v>
      </c>
      <c r="C182" s="4">
        <v>57</v>
      </c>
      <c r="D182" s="8">
        <v>3.3</v>
      </c>
      <c r="E182" s="4">
        <v>45</v>
      </c>
      <c r="F182" s="8">
        <v>4.91</v>
      </c>
      <c r="G182" s="4">
        <v>12</v>
      </c>
      <c r="H182" s="8">
        <v>1.53</v>
      </c>
      <c r="I182" s="4">
        <v>0</v>
      </c>
    </row>
    <row r="183" spans="1:9" x14ac:dyDescent="0.2">
      <c r="A183" s="2">
        <v>5</v>
      </c>
      <c r="B183" s="1" t="s">
        <v>102</v>
      </c>
      <c r="C183" s="4">
        <v>56</v>
      </c>
      <c r="D183" s="8">
        <v>3.25</v>
      </c>
      <c r="E183" s="4">
        <v>25</v>
      </c>
      <c r="F183" s="8">
        <v>2.73</v>
      </c>
      <c r="G183" s="4">
        <v>31</v>
      </c>
      <c r="H183" s="8">
        <v>3.95</v>
      </c>
      <c r="I183" s="4">
        <v>0</v>
      </c>
    </row>
    <row r="184" spans="1:9" x14ac:dyDescent="0.2">
      <c r="A184" s="2">
        <v>6</v>
      </c>
      <c r="B184" s="1" t="s">
        <v>114</v>
      </c>
      <c r="C184" s="4">
        <v>47</v>
      </c>
      <c r="D184" s="8">
        <v>2.72</v>
      </c>
      <c r="E184" s="4">
        <v>31</v>
      </c>
      <c r="F184" s="8">
        <v>3.38</v>
      </c>
      <c r="G184" s="4">
        <v>16</v>
      </c>
      <c r="H184" s="8">
        <v>2.04</v>
      </c>
      <c r="I184" s="4">
        <v>0</v>
      </c>
    </row>
    <row r="185" spans="1:9" x14ac:dyDescent="0.2">
      <c r="A185" s="2">
        <v>7</v>
      </c>
      <c r="B185" s="1" t="s">
        <v>113</v>
      </c>
      <c r="C185" s="4">
        <v>43</v>
      </c>
      <c r="D185" s="8">
        <v>2.4900000000000002</v>
      </c>
      <c r="E185" s="4">
        <v>38</v>
      </c>
      <c r="F185" s="8">
        <v>4.1399999999999997</v>
      </c>
      <c r="G185" s="4">
        <v>5</v>
      </c>
      <c r="H185" s="8">
        <v>0.64</v>
      </c>
      <c r="I185" s="4">
        <v>0</v>
      </c>
    </row>
    <row r="186" spans="1:9" x14ac:dyDescent="0.2">
      <c r="A186" s="2">
        <v>8</v>
      </c>
      <c r="B186" s="1" t="s">
        <v>109</v>
      </c>
      <c r="C186" s="4">
        <v>41</v>
      </c>
      <c r="D186" s="8">
        <v>2.38</v>
      </c>
      <c r="E186" s="4">
        <v>40</v>
      </c>
      <c r="F186" s="8">
        <v>4.3600000000000003</v>
      </c>
      <c r="G186" s="4">
        <v>1</v>
      </c>
      <c r="H186" s="8">
        <v>0.13</v>
      </c>
      <c r="I186" s="4">
        <v>0</v>
      </c>
    </row>
    <row r="187" spans="1:9" x14ac:dyDescent="0.2">
      <c r="A187" s="2">
        <v>8</v>
      </c>
      <c r="B187" s="1" t="s">
        <v>112</v>
      </c>
      <c r="C187" s="4">
        <v>41</v>
      </c>
      <c r="D187" s="8">
        <v>2.38</v>
      </c>
      <c r="E187" s="4">
        <v>28</v>
      </c>
      <c r="F187" s="8">
        <v>3.05</v>
      </c>
      <c r="G187" s="4">
        <v>13</v>
      </c>
      <c r="H187" s="8">
        <v>1.66</v>
      </c>
      <c r="I187" s="4">
        <v>0</v>
      </c>
    </row>
    <row r="188" spans="1:9" x14ac:dyDescent="0.2">
      <c r="A188" s="2">
        <v>10</v>
      </c>
      <c r="B188" s="1" t="s">
        <v>98</v>
      </c>
      <c r="C188" s="4">
        <v>39</v>
      </c>
      <c r="D188" s="8">
        <v>2.2599999999999998</v>
      </c>
      <c r="E188" s="4">
        <v>16</v>
      </c>
      <c r="F188" s="8">
        <v>1.74</v>
      </c>
      <c r="G188" s="4">
        <v>23</v>
      </c>
      <c r="H188" s="8">
        <v>2.93</v>
      </c>
      <c r="I188" s="4">
        <v>0</v>
      </c>
    </row>
    <row r="189" spans="1:9" x14ac:dyDescent="0.2">
      <c r="A189" s="2">
        <v>11</v>
      </c>
      <c r="B189" s="1" t="s">
        <v>95</v>
      </c>
      <c r="C189" s="4">
        <v>34</v>
      </c>
      <c r="D189" s="8">
        <v>1.97</v>
      </c>
      <c r="E189" s="4">
        <v>6</v>
      </c>
      <c r="F189" s="8">
        <v>0.65</v>
      </c>
      <c r="G189" s="4">
        <v>28</v>
      </c>
      <c r="H189" s="8">
        <v>3.57</v>
      </c>
      <c r="I189" s="4">
        <v>0</v>
      </c>
    </row>
    <row r="190" spans="1:9" x14ac:dyDescent="0.2">
      <c r="A190" s="2">
        <v>11</v>
      </c>
      <c r="B190" s="1" t="s">
        <v>97</v>
      </c>
      <c r="C190" s="4">
        <v>34</v>
      </c>
      <c r="D190" s="8">
        <v>1.97</v>
      </c>
      <c r="E190" s="4">
        <v>19</v>
      </c>
      <c r="F190" s="8">
        <v>2.0699999999999998</v>
      </c>
      <c r="G190" s="4">
        <v>15</v>
      </c>
      <c r="H190" s="8">
        <v>1.91</v>
      </c>
      <c r="I190" s="4">
        <v>0</v>
      </c>
    </row>
    <row r="191" spans="1:9" x14ac:dyDescent="0.2">
      <c r="A191" s="2">
        <v>13</v>
      </c>
      <c r="B191" s="1" t="s">
        <v>96</v>
      </c>
      <c r="C191" s="4">
        <v>32</v>
      </c>
      <c r="D191" s="8">
        <v>1.86</v>
      </c>
      <c r="E191" s="4">
        <v>7</v>
      </c>
      <c r="F191" s="8">
        <v>0.76</v>
      </c>
      <c r="G191" s="4">
        <v>25</v>
      </c>
      <c r="H191" s="8">
        <v>3.18</v>
      </c>
      <c r="I191" s="4">
        <v>0</v>
      </c>
    </row>
    <row r="192" spans="1:9" x14ac:dyDescent="0.2">
      <c r="A192" s="2">
        <v>14</v>
      </c>
      <c r="B192" s="1" t="s">
        <v>99</v>
      </c>
      <c r="C192" s="4">
        <v>31</v>
      </c>
      <c r="D192" s="8">
        <v>1.8</v>
      </c>
      <c r="E192" s="4">
        <v>14</v>
      </c>
      <c r="F192" s="8">
        <v>1.53</v>
      </c>
      <c r="G192" s="4">
        <v>17</v>
      </c>
      <c r="H192" s="8">
        <v>2.17</v>
      </c>
      <c r="I192" s="4">
        <v>0</v>
      </c>
    </row>
    <row r="193" spans="1:9" x14ac:dyDescent="0.2">
      <c r="A193" s="2">
        <v>15</v>
      </c>
      <c r="B193" s="1" t="s">
        <v>101</v>
      </c>
      <c r="C193" s="4">
        <v>27</v>
      </c>
      <c r="D193" s="8">
        <v>1.57</v>
      </c>
      <c r="E193" s="4">
        <v>20</v>
      </c>
      <c r="F193" s="8">
        <v>2.1800000000000002</v>
      </c>
      <c r="G193" s="4">
        <v>7</v>
      </c>
      <c r="H193" s="8">
        <v>0.89</v>
      </c>
      <c r="I193" s="4">
        <v>0</v>
      </c>
    </row>
    <row r="194" spans="1:9" x14ac:dyDescent="0.2">
      <c r="A194" s="2">
        <v>15</v>
      </c>
      <c r="B194" s="1" t="s">
        <v>104</v>
      </c>
      <c r="C194" s="4">
        <v>27</v>
      </c>
      <c r="D194" s="8">
        <v>1.57</v>
      </c>
      <c r="E194" s="4">
        <v>16</v>
      </c>
      <c r="F194" s="8">
        <v>1.74</v>
      </c>
      <c r="G194" s="4">
        <v>11</v>
      </c>
      <c r="H194" s="8">
        <v>1.4</v>
      </c>
      <c r="I194" s="4">
        <v>0</v>
      </c>
    </row>
    <row r="195" spans="1:9" x14ac:dyDescent="0.2">
      <c r="A195" s="2">
        <v>17</v>
      </c>
      <c r="B195" s="1" t="s">
        <v>100</v>
      </c>
      <c r="C195" s="4">
        <v>24</v>
      </c>
      <c r="D195" s="8">
        <v>1.39</v>
      </c>
      <c r="E195" s="4">
        <v>12</v>
      </c>
      <c r="F195" s="8">
        <v>1.31</v>
      </c>
      <c r="G195" s="4">
        <v>12</v>
      </c>
      <c r="H195" s="8">
        <v>1.53</v>
      </c>
      <c r="I195" s="4">
        <v>0</v>
      </c>
    </row>
    <row r="196" spans="1:9" x14ac:dyDescent="0.2">
      <c r="A196" s="2">
        <v>17</v>
      </c>
      <c r="B196" s="1" t="s">
        <v>124</v>
      </c>
      <c r="C196" s="4">
        <v>24</v>
      </c>
      <c r="D196" s="8">
        <v>1.39</v>
      </c>
      <c r="E196" s="4">
        <v>12</v>
      </c>
      <c r="F196" s="8">
        <v>1.31</v>
      </c>
      <c r="G196" s="4">
        <v>12</v>
      </c>
      <c r="H196" s="8">
        <v>1.53</v>
      </c>
      <c r="I196" s="4">
        <v>0</v>
      </c>
    </row>
    <row r="197" spans="1:9" x14ac:dyDescent="0.2">
      <c r="A197" s="2">
        <v>19</v>
      </c>
      <c r="B197" s="1" t="s">
        <v>103</v>
      </c>
      <c r="C197" s="4">
        <v>23</v>
      </c>
      <c r="D197" s="8">
        <v>1.33</v>
      </c>
      <c r="E197" s="4">
        <v>8</v>
      </c>
      <c r="F197" s="8">
        <v>0.87</v>
      </c>
      <c r="G197" s="4">
        <v>15</v>
      </c>
      <c r="H197" s="8">
        <v>1.91</v>
      </c>
      <c r="I197" s="4">
        <v>0</v>
      </c>
    </row>
    <row r="198" spans="1:9" x14ac:dyDescent="0.2">
      <c r="A198" s="2">
        <v>19</v>
      </c>
      <c r="B198" s="1" t="s">
        <v>105</v>
      </c>
      <c r="C198" s="4">
        <v>23</v>
      </c>
      <c r="D198" s="8">
        <v>1.33</v>
      </c>
      <c r="E198" s="4">
        <v>4</v>
      </c>
      <c r="F198" s="8">
        <v>0.44</v>
      </c>
      <c r="G198" s="4">
        <v>19</v>
      </c>
      <c r="H198" s="8">
        <v>2.42</v>
      </c>
      <c r="I198" s="4">
        <v>0</v>
      </c>
    </row>
    <row r="199" spans="1:9" x14ac:dyDescent="0.2">
      <c r="A199" s="2">
        <v>19</v>
      </c>
      <c r="B199" s="1" t="s">
        <v>118</v>
      </c>
      <c r="C199" s="4">
        <v>23</v>
      </c>
      <c r="D199" s="8">
        <v>1.33</v>
      </c>
      <c r="E199" s="4">
        <v>15</v>
      </c>
      <c r="F199" s="8">
        <v>1.64</v>
      </c>
      <c r="G199" s="4">
        <v>8</v>
      </c>
      <c r="H199" s="8">
        <v>1.02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111</v>
      </c>
      <c r="C202" s="4">
        <v>108</v>
      </c>
      <c r="D202" s="8">
        <v>6.09</v>
      </c>
      <c r="E202" s="4">
        <v>96</v>
      </c>
      <c r="F202" s="8">
        <v>9.27</v>
      </c>
      <c r="G202" s="4">
        <v>12</v>
      </c>
      <c r="H202" s="8">
        <v>1.68</v>
      </c>
      <c r="I202" s="4">
        <v>0</v>
      </c>
    </row>
    <row r="203" spans="1:9" x14ac:dyDescent="0.2">
      <c r="A203" s="2">
        <v>2</v>
      </c>
      <c r="B203" s="1" t="s">
        <v>106</v>
      </c>
      <c r="C203" s="4">
        <v>88</v>
      </c>
      <c r="D203" s="8">
        <v>4.96</v>
      </c>
      <c r="E203" s="4">
        <v>61</v>
      </c>
      <c r="F203" s="8">
        <v>5.89</v>
      </c>
      <c r="G203" s="4">
        <v>26</v>
      </c>
      <c r="H203" s="8">
        <v>3.64</v>
      </c>
      <c r="I203" s="4">
        <v>0</v>
      </c>
    </row>
    <row r="204" spans="1:9" x14ac:dyDescent="0.2">
      <c r="A204" s="2">
        <v>3</v>
      </c>
      <c r="B204" s="1" t="s">
        <v>110</v>
      </c>
      <c r="C204" s="4">
        <v>66</v>
      </c>
      <c r="D204" s="8">
        <v>3.72</v>
      </c>
      <c r="E204" s="4">
        <v>63</v>
      </c>
      <c r="F204" s="8">
        <v>6.08</v>
      </c>
      <c r="G204" s="4">
        <v>3</v>
      </c>
      <c r="H204" s="8">
        <v>0.42</v>
      </c>
      <c r="I204" s="4">
        <v>0</v>
      </c>
    </row>
    <row r="205" spans="1:9" x14ac:dyDescent="0.2">
      <c r="A205" s="2">
        <v>4</v>
      </c>
      <c r="B205" s="1" t="s">
        <v>108</v>
      </c>
      <c r="C205" s="4">
        <v>52</v>
      </c>
      <c r="D205" s="8">
        <v>2.93</v>
      </c>
      <c r="E205" s="4">
        <v>41</v>
      </c>
      <c r="F205" s="8">
        <v>3.96</v>
      </c>
      <c r="G205" s="4">
        <v>11</v>
      </c>
      <c r="H205" s="8">
        <v>1.54</v>
      </c>
      <c r="I205" s="4">
        <v>0</v>
      </c>
    </row>
    <row r="206" spans="1:9" x14ac:dyDescent="0.2">
      <c r="A206" s="2">
        <v>5</v>
      </c>
      <c r="B206" s="1" t="s">
        <v>97</v>
      </c>
      <c r="C206" s="4">
        <v>45</v>
      </c>
      <c r="D206" s="8">
        <v>2.54</v>
      </c>
      <c r="E206" s="4">
        <v>28</v>
      </c>
      <c r="F206" s="8">
        <v>2.7</v>
      </c>
      <c r="G206" s="4">
        <v>17</v>
      </c>
      <c r="H206" s="8">
        <v>2.38</v>
      </c>
      <c r="I206" s="4">
        <v>0</v>
      </c>
    </row>
    <row r="207" spans="1:9" x14ac:dyDescent="0.2">
      <c r="A207" s="2">
        <v>5</v>
      </c>
      <c r="B207" s="1" t="s">
        <v>116</v>
      </c>
      <c r="C207" s="4">
        <v>45</v>
      </c>
      <c r="D207" s="8">
        <v>2.54</v>
      </c>
      <c r="E207" s="4">
        <v>44</v>
      </c>
      <c r="F207" s="8">
        <v>4.25</v>
      </c>
      <c r="G207" s="4">
        <v>1</v>
      </c>
      <c r="H207" s="8">
        <v>0.14000000000000001</v>
      </c>
      <c r="I207" s="4">
        <v>0</v>
      </c>
    </row>
    <row r="208" spans="1:9" x14ac:dyDescent="0.2">
      <c r="A208" s="2">
        <v>7</v>
      </c>
      <c r="B208" s="1" t="s">
        <v>113</v>
      </c>
      <c r="C208" s="4">
        <v>44</v>
      </c>
      <c r="D208" s="8">
        <v>2.48</v>
      </c>
      <c r="E208" s="4">
        <v>44</v>
      </c>
      <c r="F208" s="8">
        <v>4.25</v>
      </c>
      <c r="G208" s="4">
        <v>0</v>
      </c>
      <c r="H208" s="8">
        <v>0</v>
      </c>
      <c r="I208" s="4">
        <v>0</v>
      </c>
    </row>
    <row r="209" spans="1:9" x14ac:dyDescent="0.2">
      <c r="A209" s="2">
        <v>8</v>
      </c>
      <c r="B209" s="1" t="s">
        <v>102</v>
      </c>
      <c r="C209" s="4">
        <v>38</v>
      </c>
      <c r="D209" s="8">
        <v>2.14</v>
      </c>
      <c r="E209" s="4">
        <v>20</v>
      </c>
      <c r="F209" s="8">
        <v>1.93</v>
      </c>
      <c r="G209" s="4">
        <v>18</v>
      </c>
      <c r="H209" s="8">
        <v>2.52</v>
      </c>
      <c r="I209" s="4">
        <v>0</v>
      </c>
    </row>
    <row r="210" spans="1:9" x14ac:dyDescent="0.2">
      <c r="A210" s="2">
        <v>9</v>
      </c>
      <c r="B210" s="1" t="s">
        <v>95</v>
      </c>
      <c r="C210" s="4">
        <v>37</v>
      </c>
      <c r="D210" s="8">
        <v>2.09</v>
      </c>
      <c r="E210" s="4">
        <v>2</v>
      </c>
      <c r="F210" s="8">
        <v>0.19</v>
      </c>
      <c r="G210" s="4">
        <v>35</v>
      </c>
      <c r="H210" s="8">
        <v>4.9000000000000004</v>
      </c>
      <c r="I210" s="4">
        <v>0</v>
      </c>
    </row>
    <row r="211" spans="1:9" x14ac:dyDescent="0.2">
      <c r="A211" s="2">
        <v>9</v>
      </c>
      <c r="B211" s="1" t="s">
        <v>99</v>
      </c>
      <c r="C211" s="4">
        <v>37</v>
      </c>
      <c r="D211" s="8">
        <v>2.09</v>
      </c>
      <c r="E211" s="4">
        <v>15</v>
      </c>
      <c r="F211" s="8">
        <v>1.45</v>
      </c>
      <c r="G211" s="4">
        <v>22</v>
      </c>
      <c r="H211" s="8">
        <v>3.08</v>
      </c>
      <c r="I211" s="4">
        <v>0</v>
      </c>
    </row>
    <row r="212" spans="1:9" x14ac:dyDescent="0.2">
      <c r="A212" s="2">
        <v>11</v>
      </c>
      <c r="B212" s="1" t="s">
        <v>98</v>
      </c>
      <c r="C212" s="4">
        <v>36</v>
      </c>
      <c r="D212" s="8">
        <v>2.0299999999999998</v>
      </c>
      <c r="E212" s="4">
        <v>18</v>
      </c>
      <c r="F212" s="8">
        <v>1.74</v>
      </c>
      <c r="G212" s="4">
        <v>18</v>
      </c>
      <c r="H212" s="8">
        <v>2.52</v>
      </c>
      <c r="I212" s="4">
        <v>0</v>
      </c>
    </row>
    <row r="213" spans="1:9" x14ac:dyDescent="0.2">
      <c r="A213" s="2">
        <v>12</v>
      </c>
      <c r="B213" s="1" t="s">
        <v>112</v>
      </c>
      <c r="C213" s="4">
        <v>35</v>
      </c>
      <c r="D213" s="8">
        <v>1.97</v>
      </c>
      <c r="E213" s="4">
        <v>21</v>
      </c>
      <c r="F213" s="8">
        <v>2.0299999999999998</v>
      </c>
      <c r="G213" s="4">
        <v>14</v>
      </c>
      <c r="H213" s="8">
        <v>1.96</v>
      </c>
      <c r="I213" s="4">
        <v>0</v>
      </c>
    </row>
    <row r="214" spans="1:9" x14ac:dyDescent="0.2">
      <c r="A214" s="2">
        <v>13</v>
      </c>
      <c r="B214" s="1" t="s">
        <v>104</v>
      </c>
      <c r="C214" s="4">
        <v>32</v>
      </c>
      <c r="D214" s="8">
        <v>1.8</v>
      </c>
      <c r="E214" s="4">
        <v>23</v>
      </c>
      <c r="F214" s="8">
        <v>2.2200000000000002</v>
      </c>
      <c r="G214" s="4">
        <v>9</v>
      </c>
      <c r="H214" s="8">
        <v>1.26</v>
      </c>
      <c r="I214" s="4">
        <v>0</v>
      </c>
    </row>
    <row r="215" spans="1:9" x14ac:dyDescent="0.2">
      <c r="A215" s="2">
        <v>14</v>
      </c>
      <c r="B215" s="1" t="s">
        <v>109</v>
      </c>
      <c r="C215" s="4">
        <v>31</v>
      </c>
      <c r="D215" s="8">
        <v>1.75</v>
      </c>
      <c r="E215" s="4">
        <v>29</v>
      </c>
      <c r="F215" s="8">
        <v>2.8</v>
      </c>
      <c r="G215" s="4">
        <v>2</v>
      </c>
      <c r="H215" s="8">
        <v>0.28000000000000003</v>
      </c>
      <c r="I215" s="4">
        <v>0</v>
      </c>
    </row>
    <row r="216" spans="1:9" x14ac:dyDescent="0.2">
      <c r="A216" s="2">
        <v>15</v>
      </c>
      <c r="B216" s="1" t="s">
        <v>134</v>
      </c>
      <c r="C216" s="4">
        <v>28</v>
      </c>
      <c r="D216" s="8">
        <v>1.58</v>
      </c>
      <c r="E216" s="4">
        <v>1</v>
      </c>
      <c r="F216" s="8">
        <v>0.1</v>
      </c>
      <c r="G216" s="4">
        <v>26</v>
      </c>
      <c r="H216" s="8">
        <v>3.64</v>
      </c>
      <c r="I216" s="4">
        <v>0</v>
      </c>
    </row>
    <row r="217" spans="1:9" x14ac:dyDescent="0.2">
      <c r="A217" s="2">
        <v>16</v>
      </c>
      <c r="B217" s="1" t="s">
        <v>101</v>
      </c>
      <c r="C217" s="4">
        <v>27</v>
      </c>
      <c r="D217" s="8">
        <v>1.52</v>
      </c>
      <c r="E217" s="4">
        <v>22</v>
      </c>
      <c r="F217" s="8">
        <v>2.12</v>
      </c>
      <c r="G217" s="4">
        <v>4</v>
      </c>
      <c r="H217" s="8">
        <v>0.56000000000000005</v>
      </c>
      <c r="I217" s="4">
        <v>1</v>
      </c>
    </row>
    <row r="218" spans="1:9" x14ac:dyDescent="0.2">
      <c r="A218" s="2">
        <v>16</v>
      </c>
      <c r="B218" s="1" t="s">
        <v>103</v>
      </c>
      <c r="C218" s="4">
        <v>27</v>
      </c>
      <c r="D218" s="8">
        <v>1.52</v>
      </c>
      <c r="E218" s="4">
        <v>11</v>
      </c>
      <c r="F218" s="8">
        <v>1.06</v>
      </c>
      <c r="G218" s="4">
        <v>16</v>
      </c>
      <c r="H218" s="8">
        <v>2.2400000000000002</v>
      </c>
      <c r="I218" s="4">
        <v>0</v>
      </c>
    </row>
    <row r="219" spans="1:9" x14ac:dyDescent="0.2">
      <c r="A219" s="2">
        <v>16</v>
      </c>
      <c r="B219" s="1" t="s">
        <v>133</v>
      </c>
      <c r="C219" s="4">
        <v>27</v>
      </c>
      <c r="D219" s="8">
        <v>1.52</v>
      </c>
      <c r="E219" s="4">
        <v>23</v>
      </c>
      <c r="F219" s="8">
        <v>2.2200000000000002</v>
      </c>
      <c r="G219" s="4">
        <v>4</v>
      </c>
      <c r="H219" s="8">
        <v>0.56000000000000005</v>
      </c>
      <c r="I219" s="4">
        <v>0</v>
      </c>
    </row>
    <row r="220" spans="1:9" x14ac:dyDescent="0.2">
      <c r="A220" s="2">
        <v>19</v>
      </c>
      <c r="B220" s="1" t="s">
        <v>96</v>
      </c>
      <c r="C220" s="4">
        <v>25</v>
      </c>
      <c r="D220" s="8">
        <v>1.41</v>
      </c>
      <c r="E220" s="4">
        <v>12</v>
      </c>
      <c r="F220" s="8">
        <v>1.1599999999999999</v>
      </c>
      <c r="G220" s="4">
        <v>13</v>
      </c>
      <c r="H220" s="8">
        <v>1.82</v>
      </c>
      <c r="I220" s="4">
        <v>0</v>
      </c>
    </row>
    <row r="221" spans="1:9" x14ac:dyDescent="0.2">
      <c r="A221" s="2">
        <v>19</v>
      </c>
      <c r="B221" s="1" t="s">
        <v>129</v>
      </c>
      <c r="C221" s="4">
        <v>25</v>
      </c>
      <c r="D221" s="8">
        <v>1.41</v>
      </c>
      <c r="E221" s="4">
        <v>19</v>
      </c>
      <c r="F221" s="8">
        <v>1.83</v>
      </c>
      <c r="G221" s="4">
        <v>6</v>
      </c>
      <c r="H221" s="8">
        <v>0.84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111</v>
      </c>
      <c r="C224" s="4">
        <v>38</v>
      </c>
      <c r="D224" s="8">
        <v>5.29</v>
      </c>
      <c r="E224" s="4">
        <v>36</v>
      </c>
      <c r="F224" s="8">
        <v>9.35</v>
      </c>
      <c r="G224" s="4">
        <v>2</v>
      </c>
      <c r="H224" s="8">
        <v>0.62</v>
      </c>
      <c r="I224" s="4">
        <v>0</v>
      </c>
    </row>
    <row r="225" spans="1:9" x14ac:dyDescent="0.2">
      <c r="A225" s="2">
        <v>2</v>
      </c>
      <c r="B225" s="1" t="s">
        <v>110</v>
      </c>
      <c r="C225" s="4">
        <v>29</v>
      </c>
      <c r="D225" s="8">
        <v>4.03</v>
      </c>
      <c r="E225" s="4">
        <v>26</v>
      </c>
      <c r="F225" s="8">
        <v>6.75</v>
      </c>
      <c r="G225" s="4">
        <v>3</v>
      </c>
      <c r="H225" s="8">
        <v>0.93</v>
      </c>
      <c r="I225" s="4">
        <v>0</v>
      </c>
    </row>
    <row r="226" spans="1:9" x14ac:dyDescent="0.2">
      <c r="A226" s="2">
        <v>3</v>
      </c>
      <c r="B226" s="1" t="s">
        <v>108</v>
      </c>
      <c r="C226" s="4">
        <v>22</v>
      </c>
      <c r="D226" s="8">
        <v>3.06</v>
      </c>
      <c r="E226" s="4">
        <v>16</v>
      </c>
      <c r="F226" s="8">
        <v>4.16</v>
      </c>
      <c r="G226" s="4">
        <v>6</v>
      </c>
      <c r="H226" s="8">
        <v>1.85</v>
      </c>
      <c r="I226" s="4">
        <v>0</v>
      </c>
    </row>
    <row r="227" spans="1:9" x14ac:dyDescent="0.2">
      <c r="A227" s="2">
        <v>4</v>
      </c>
      <c r="B227" s="1" t="s">
        <v>95</v>
      </c>
      <c r="C227" s="4">
        <v>19</v>
      </c>
      <c r="D227" s="8">
        <v>2.64</v>
      </c>
      <c r="E227" s="4">
        <v>1</v>
      </c>
      <c r="F227" s="8">
        <v>0.26</v>
      </c>
      <c r="G227" s="4">
        <v>18</v>
      </c>
      <c r="H227" s="8">
        <v>5.56</v>
      </c>
      <c r="I227" s="4">
        <v>0</v>
      </c>
    </row>
    <row r="228" spans="1:9" x14ac:dyDescent="0.2">
      <c r="A228" s="2">
        <v>5</v>
      </c>
      <c r="B228" s="1" t="s">
        <v>104</v>
      </c>
      <c r="C228" s="4">
        <v>18</v>
      </c>
      <c r="D228" s="8">
        <v>2.5</v>
      </c>
      <c r="E228" s="4">
        <v>10</v>
      </c>
      <c r="F228" s="8">
        <v>2.6</v>
      </c>
      <c r="G228" s="4">
        <v>8</v>
      </c>
      <c r="H228" s="8">
        <v>2.4700000000000002</v>
      </c>
      <c r="I228" s="4">
        <v>0</v>
      </c>
    </row>
    <row r="229" spans="1:9" x14ac:dyDescent="0.2">
      <c r="A229" s="2">
        <v>5</v>
      </c>
      <c r="B229" s="1" t="s">
        <v>113</v>
      </c>
      <c r="C229" s="4">
        <v>18</v>
      </c>
      <c r="D229" s="8">
        <v>2.5</v>
      </c>
      <c r="E229" s="4">
        <v>15</v>
      </c>
      <c r="F229" s="8">
        <v>3.9</v>
      </c>
      <c r="G229" s="4">
        <v>3</v>
      </c>
      <c r="H229" s="8">
        <v>0.93</v>
      </c>
      <c r="I229" s="4">
        <v>0</v>
      </c>
    </row>
    <row r="230" spans="1:9" x14ac:dyDescent="0.2">
      <c r="A230" s="2">
        <v>7</v>
      </c>
      <c r="B230" s="1" t="s">
        <v>114</v>
      </c>
      <c r="C230" s="4">
        <v>17</v>
      </c>
      <c r="D230" s="8">
        <v>2.36</v>
      </c>
      <c r="E230" s="4">
        <v>12</v>
      </c>
      <c r="F230" s="8">
        <v>3.12</v>
      </c>
      <c r="G230" s="4">
        <v>5</v>
      </c>
      <c r="H230" s="8">
        <v>1.54</v>
      </c>
      <c r="I230" s="4">
        <v>0</v>
      </c>
    </row>
    <row r="231" spans="1:9" x14ac:dyDescent="0.2">
      <c r="A231" s="2">
        <v>8</v>
      </c>
      <c r="B231" s="1" t="s">
        <v>112</v>
      </c>
      <c r="C231" s="4">
        <v>15</v>
      </c>
      <c r="D231" s="8">
        <v>2.09</v>
      </c>
      <c r="E231" s="4">
        <v>11</v>
      </c>
      <c r="F231" s="8">
        <v>2.86</v>
      </c>
      <c r="G231" s="4">
        <v>4</v>
      </c>
      <c r="H231" s="8">
        <v>1.23</v>
      </c>
      <c r="I231" s="4">
        <v>0</v>
      </c>
    </row>
    <row r="232" spans="1:9" x14ac:dyDescent="0.2">
      <c r="A232" s="2">
        <v>9</v>
      </c>
      <c r="B232" s="1" t="s">
        <v>101</v>
      </c>
      <c r="C232" s="4">
        <v>14</v>
      </c>
      <c r="D232" s="8">
        <v>1.95</v>
      </c>
      <c r="E232" s="4">
        <v>8</v>
      </c>
      <c r="F232" s="8">
        <v>2.08</v>
      </c>
      <c r="G232" s="4">
        <v>6</v>
      </c>
      <c r="H232" s="8">
        <v>1.85</v>
      </c>
      <c r="I232" s="4">
        <v>0</v>
      </c>
    </row>
    <row r="233" spans="1:9" x14ac:dyDescent="0.2">
      <c r="A233" s="2">
        <v>9</v>
      </c>
      <c r="B233" s="1" t="s">
        <v>106</v>
      </c>
      <c r="C233" s="4">
        <v>14</v>
      </c>
      <c r="D233" s="8">
        <v>1.95</v>
      </c>
      <c r="E233" s="4">
        <v>9</v>
      </c>
      <c r="F233" s="8">
        <v>2.34</v>
      </c>
      <c r="G233" s="4">
        <v>4</v>
      </c>
      <c r="H233" s="8">
        <v>1.23</v>
      </c>
      <c r="I233" s="4">
        <v>0</v>
      </c>
    </row>
    <row r="234" spans="1:9" x14ac:dyDescent="0.2">
      <c r="A234" s="2">
        <v>11</v>
      </c>
      <c r="B234" s="1" t="s">
        <v>97</v>
      </c>
      <c r="C234" s="4">
        <v>13</v>
      </c>
      <c r="D234" s="8">
        <v>1.81</v>
      </c>
      <c r="E234" s="4">
        <v>11</v>
      </c>
      <c r="F234" s="8">
        <v>2.86</v>
      </c>
      <c r="G234" s="4">
        <v>2</v>
      </c>
      <c r="H234" s="8">
        <v>0.62</v>
      </c>
      <c r="I234" s="4">
        <v>0</v>
      </c>
    </row>
    <row r="235" spans="1:9" x14ac:dyDescent="0.2">
      <c r="A235" s="2">
        <v>11</v>
      </c>
      <c r="B235" s="1" t="s">
        <v>100</v>
      </c>
      <c r="C235" s="4">
        <v>13</v>
      </c>
      <c r="D235" s="8">
        <v>1.81</v>
      </c>
      <c r="E235" s="4">
        <v>10</v>
      </c>
      <c r="F235" s="8">
        <v>2.6</v>
      </c>
      <c r="G235" s="4">
        <v>3</v>
      </c>
      <c r="H235" s="8">
        <v>0.93</v>
      </c>
      <c r="I235" s="4">
        <v>0</v>
      </c>
    </row>
    <row r="236" spans="1:9" x14ac:dyDescent="0.2">
      <c r="A236" s="2">
        <v>11</v>
      </c>
      <c r="B236" s="1" t="s">
        <v>102</v>
      </c>
      <c r="C236" s="4">
        <v>13</v>
      </c>
      <c r="D236" s="8">
        <v>1.81</v>
      </c>
      <c r="E236" s="4">
        <v>7</v>
      </c>
      <c r="F236" s="8">
        <v>1.82</v>
      </c>
      <c r="G236" s="4">
        <v>6</v>
      </c>
      <c r="H236" s="8">
        <v>1.85</v>
      </c>
      <c r="I236" s="4">
        <v>0</v>
      </c>
    </row>
    <row r="237" spans="1:9" x14ac:dyDescent="0.2">
      <c r="A237" s="2">
        <v>11</v>
      </c>
      <c r="B237" s="1" t="s">
        <v>133</v>
      </c>
      <c r="C237" s="4">
        <v>13</v>
      </c>
      <c r="D237" s="8">
        <v>1.81</v>
      </c>
      <c r="E237" s="4">
        <v>11</v>
      </c>
      <c r="F237" s="8">
        <v>2.86</v>
      </c>
      <c r="G237" s="4">
        <v>2</v>
      </c>
      <c r="H237" s="8">
        <v>0.62</v>
      </c>
      <c r="I237" s="4">
        <v>0</v>
      </c>
    </row>
    <row r="238" spans="1:9" x14ac:dyDescent="0.2">
      <c r="A238" s="2">
        <v>15</v>
      </c>
      <c r="B238" s="1" t="s">
        <v>135</v>
      </c>
      <c r="C238" s="4">
        <v>12</v>
      </c>
      <c r="D238" s="8">
        <v>1.67</v>
      </c>
      <c r="E238" s="4">
        <v>7</v>
      </c>
      <c r="F238" s="8">
        <v>1.82</v>
      </c>
      <c r="G238" s="4">
        <v>5</v>
      </c>
      <c r="H238" s="8">
        <v>1.54</v>
      </c>
      <c r="I238" s="4">
        <v>0</v>
      </c>
    </row>
    <row r="239" spans="1:9" x14ac:dyDescent="0.2">
      <c r="A239" s="2">
        <v>16</v>
      </c>
      <c r="B239" s="1" t="s">
        <v>98</v>
      </c>
      <c r="C239" s="4">
        <v>11</v>
      </c>
      <c r="D239" s="8">
        <v>1.53</v>
      </c>
      <c r="E239" s="4">
        <v>4</v>
      </c>
      <c r="F239" s="8">
        <v>1.04</v>
      </c>
      <c r="G239" s="4">
        <v>7</v>
      </c>
      <c r="H239" s="8">
        <v>2.16</v>
      </c>
      <c r="I239" s="4">
        <v>0</v>
      </c>
    </row>
    <row r="240" spans="1:9" x14ac:dyDescent="0.2">
      <c r="A240" s="2">
        <v>16</v>
      </c>
      <c r="B240" s="1" t="s">
        <v>103</v>
      </c>
      <c r="C240" s="4">
        <v>11</v>
      </c>
      <c r="D240" s="8">
        <v>1.53</v>
      </c>
      <c r="E240" s="4">
        <v>5</v>
      </c>
      <c r="F240" s="8">
        <v>1.3</v>
      </c>
      <c r="G240" s="4">
        <v>6</v>
      </c>
      <c r="H240" s="8">
        <v>1.85</v>
      </c>
      <c r="I240" s="4">
        <v>0</v>
      </c>
    </row>
    <row r="241" spans="1:9" x14ac:dyDescent="0.2">
      <c r="A241" s="2">
        <v>16</v>
      </c>
      <c r="B241" s="1" t="s">
        <v>129</v>
      </c>
      <c r="C241" s="4">
        <v>11</v>
      </c>
      <c r="D241" s="8">
        <v>1.53</v>
      </c>
      <c r="E241" s="4">
        <v>10</v>
      </c>
      <c r="F241" s="8">
        <v>2.6</v>
      </c>
      <c r="G241" s="4">
        <v>1</v>
      </c>
      <c r="H241" s="8">
        <v>0.31</v>
      </c>
      <c r="I241" s="4">
        <v>0</v>
      </c>
    </row>
    <row r="242" spans="1:9" x14ac:dyDescent="0.2">
      <c r="A242" s="2">
        <v>16</v>
      </c>
      <c r="B242" s="1" t="s">
        <v>117</v>
      </c>
      <c r="C242" s="4">
        <v>11</v>
      </c>
      <c r="D242" s="8">
        <v>1.53</v>
      </c>
      <c r="E242" s="4">
        <v>9</v>
      </c>
      <c r="F242" s="8">
        <v>2.34</v>
      </c>
      <c r="G242" s="4">
        <v>2</v>
      </c>
      <c r="H242" s="8">
        <v>0.62</v>
      </c>
      <c r="I242" s="4">
        <v>0</v>
      </c>
    </row>
    <row r="243" spans="1:9" x14ac:dyDescent="0.2">
      <c r="A243" s="2">
        <v>20</v>
      </c>
      <c r="B243" s="1" t="s">
        <v>96</v>
      </c>
      <c r="C243" s="4">
        <v>10</v>
      </c>
      <c r="D243" s="8">
        <v>1.39</v>
      </c>
      <c r="E243" s="4">
        <v>1</v>
      </c>
      <c r="F243" s="8">
        <v>0.26</v>
      </c>
      <c r="G243" s="4">
        <v>9</v>
      </c>
      <c r="H243" s="8">
        <v>2.78</v>
      </c>
      <c r="I243" s="4">
        <v>0</v>
      </c>
    </row>
    <row r="244" spans="1:9" x14ac:dyDescent="0.2">
      <c r="A244" s="2">
        <v>20</v>
      </c>
      <c r="B244" s="1" t="s">
        <v>124</v>
      </c>
      <c r="C244" s="4">
        <v>10</v>
      </c>
      <c r="D244" s="8">
        <v>1.39</v>
      </c>
      <c r="E244" s="4">
        <v>0</v>
      </c>
      <c r="F244" s="8">
        <v>0</v>
      </c>
      <c r="G244" s="4">
        <v>10</v>
      </c>
      <c r="H244" s="8">
        <v>3.09</v>
      </c>
      <c r="I244" s="4">
        <v>0</v>
      </c>
    </row>
    <row r="245" spans="1:9" x14ac:dyDescent="0.2">
      <c r="A245" s="2">
        <v>20</v>
      </c>
      <c r="B245" s="1" t="s">
        <v>109</v>
      </c>
      <c r="C245" s="4">
        <v>10</v>
      </c>
      <c r="D245" s="8">
        <v>1.39</v>
      </c>
      <c r="E245" s="4">
        <v>10</v>
      </c>
      <c r="F245" s="8">
        <v>2.6</v>
      </c>
      <c r="G245" s="4">
        <v>0</v>
      </c>
      <c r="H245" s="8">
        <v>0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111</v>
      </c>
      <c r="C248" s="4">
        <v>187</v>
      </c>
      <c r="D248" s="8">
        <v>6.37</v>
      </c>
      <c r="E248" s="4">
        <v>171</v>
      </c>
      <c r="F248" s="8">
        <v>11.13</v>
      </c>
      <c r="G248" s="4">
        <v>16</v>
      </c>
      <c r="H248" s="8">
        <v>1.17</v>
      </c>
      <c r="I248" s="4">
        <v>0</v>
      </c>
    </row>
    <row r="249" spans="1:9" x14ac:dyDescent="0.2">
      <c r="A249" s="2">
        <v>2</v>
      </c>
      <c r="B249" s="1" t="s">
        <v>108</v>
      </c>
      <c r="C249" s="4">
        <v>122</v>
      </c>
      <c r="D249" s="8">
        <v>4.16</v>
      </c>
      <c r="E249" s="4">
        <v>104</v>
      </c>
      <c r="F249" s="8">
        <v>6.77</v>
      </c>
      <c r="G249" s="4">
        <v>18</v>
      </c>
      <c r="H249" s="8">
        <v>1.32</v>
      </c>
      <c r="I249" s="4">
        <v>0</v>
      </c>
    </row>
    <row r="250" spans="1:9" x14ac:dyDescent="0.2">
      <c r="A250" s="2">
        <v>3</v>
      </c>
      <c r="B250" s="1" t="s">
        <v>110</v>
      </c>
      <c r="C250" s="4">
        <v>108</v>
      </c>
      <c r="D250" s="8">
        <v>3.68</v>
      </c>
      <c r="E250" s="4">
        <v>106</v>
      </c>
      <c r="F250" s="8">
        <v>6.9</v>
      </c>
      <c r="G250" s="4">
        <v>2</v>
      </c>
      <c r="H250" s="8">
        <v>0.15</v>
      </c>
      <c r="I250" s="4">
        <v>0</v>
      </c>
    </row>
    <row r="251" spans="1:9" x14ac:dyDescent="0.2">
      <c r="A251" s="2">
        <v>4</v>
      </c>
      <c r="B251" s="1" t="s">
        <v>106</v>
      </c>
      <c r="C251" s="4">
        <v>87</v>
      </c>
      <c r="D251" s="8">
        <v>2.96</v>
      </c>
      <c r="E251" s="4">
        <v>49</v>
      </c>
      <c r="F251" s="8">
        <v>3.19</v>
      </c>
      <c r="G251" s="4">
        <v>38</v>
      </c>
      <c r="H251" s="8">
        <v>2.79</v>
      </c>
      <c r="I251" s="4">
        <v>0</v>
      </c>
    </row>
    <row r="252" spans="1:9" x14ac:dyDescent="0.2">
      <c r="A252" s="2">
        <v>5</v>
      </c>
      <c r="B252" s="1" t="s">
        <v>109</v>
      </c>
      <c r="C252" s="4">
        <v>82</v>
      </c>
      <c r="D252" s="8">
        <v>2.79</v>
      </c>
      <c r="E252" s="4">
        <v>72</v>
      </c>
      <c r="F252" s="8">
        <v>4.68</v>
      </c>
      <c r="G252" s="4">
        <v>10</v>
      </c>
      <c r="H252" s="8">
        <v>0.73</v>
      </c>
      <c r="I252" s="4">
        <v>0</v>
      </c>
    </row>
    <row r="253" spans="1:9" x14ac:dyDescent="0.2">
      <c r="A253" s="2">
        <v>6</v>
      </c>
      <c r="B253" s="1" t="s">
        <v>113</v>
      </c>
      <c r="C253" s="4">
        <v>74</v>
      </c>
      <c r="D253" s="8">
        <v>2.52</v>
      </c>
      <c r="E253" s="4">
        <v>64</v>
      </c>
      <c r="F253" s="8">
        <v>4.16</v>
      </c>
      <c r="G253" s="4">
        <v>10</v>
      </c>
      <c r="H253" s="8">
        <v>0.73</v>
      </c>
      <c r="I253" s="4">
        <v>0</v>
      </c>
    </row>
    <row r="254" spans="1:9" x14ac:dyDescent="0.2">
      <c r="A254" s="2">
        <v>7</v>
      </c>
      <c r="B254" s="1" t="s">
        <v>102</v>
      </c>
      <c r="C254" s="4">
        <v>71</v>
      </c>
      <c r="D254" s="8">
        <v>2.42</v>
      </c>
      <c r="E254" s="4">
        <v>34</v>
      </c>
      <c r="F254" s="8">
        <v>2.21</v>
      </c>
      <c r="G254" s="4">
        <v>37</v>
      </c>
      <c r="H254" s="8">
        <v>2.71</v>
      </c>
      <c r="I254" s="4">
        <v>0</v>
      </c>
    </row>
    <row r="255" spans="1:9" x14ac:dyDescent="0.2">
      <c r="A255" s="2">
        <v>8</v>
      </c>
      <c r="B255" s="1" t="s">
        <v>97</v>
      </c>
      <c r="C255" s="4">
        <v>65</v>
      </c>
      <c r="D255" s="8">
        <v>2.21</v>
      </c>
      <c r="E255" s="4">
        <v>32</v>
      </c>
      <c r="F255" s="8">
        <v>2.08</v>
      </c>
      <c r="G255" s="4">
        <v>33</v>
      </c>
      <c r="H255" s="8">
        <v>2.42</v>
      </c>
      <c r="I255" s="4">
        <v>0</v>
      </c>
    </row>
    <row r="256" spans="1:9" x14ac:dyDescent="0.2">
      <c r="A256" s="2">
        <v>9</v>
      </c>
      <c r="B256" s="1" t="s">
        <v>112</v>
      </c>
      <c r="C256" s="4">
        <v>63</v>
      </c>
      <c r="D256" s="8">
        <v>2.15</v>
      </c>
      <c r="E256" s="4">
        <v>45</v>
      </c>
      <c r="F256" s="8">
        <v>2.93</v>
      </c>
      <c r="G256" s="4">
        <v>17</v>
      </c>
      <c r="H256" s="8">
        <v>1.25</v>
      </c>
      <c r="I256" s="4">
        <v>1</v>
      </c>
    </row>
    <row r="257" spans="1:9" x14ac:dyDescent="0.2">
      <c r="A257" s="2">
        <v>10</v>
      </c>
      <c r="B257" s="1" t="s">
        <v>104</v>
      </c>
      <c r="C257" s="4">
        <v>60</v>
      </c>
      <c r="D257" s="8">
        <v>2.04</v>
      </c>
      <c r="E257" s="4">
        <v>38</v>
      </c>
      <c r="F257" s="8">
        <v>2.4700000000000002</v>
      </c>
      <c r="G257" s="4">
        <v>22</v>
      </c>
      <c r="H257" s="8">
        <v>1.61</v>
      </c>
      <c r="I257" s="4">
        <v>0</v>
      </c>
    </row>
    <row r="258" spans="1:9" x14ac:dyDescent="0.2">
      <c r="A258" s="2">
        <v>11</v>
      </c>
      <c r="B258" s="1" t="s">
        <v>95</v>
      </c>
      <c r="C258" s="4">
        <v>58</v>
      </c>
      <c r="D258" s="8">
        <v>1.98</v>
      </c>
      <c r="E258" s="4">
        <v>9</v>
      </c>
      <c r="F258" s="8">
        <v>0.59</v>
      </c>
      <c r="G258" s="4">
        <v>49</v>
      </c>
      <c r="H258" s="8">
        <v>3.59</v>
      </c>
      <c r="I258" s="4">
        <v>0</v>
      </c>
    </row>
    <row r="259" spans="1:9" x14ac:dyDescent="0.2">
      <c r="A259" s="2">
        <v>12</v>
      </c>
      <c r="B259" s="1" t="s">
        <v>135</v>
      </c>
      <c r="C259" s="4">
        <v>55</v>
      </c>
      <c r="D259" s="8">
        <v>1.87</v>
      </c>
      <c r="E259" s="4">
        <v>26</v>
      </c>
      <c r="F259" s="8">
        <v>1.69</v>
      </c>
      <c r="G259" s="4">
        <v>29</v>
      </c>
      <c r="H259" s="8">
        <v>2.13</v>
      </c>
      <c r="I259" s="4">
        <v>0</v>
      </c>
    </row>
    <row r="260" spans="1:9" x14ac:dyDescent="0.2">
      <c r="A260" s="2">
        <v>12</v>
      </c>
      <c r="B260" s="1" t="s">
        <v>114</v>
      </c>
      <c r="C260" s="4">
        <v>55</v>
      </c>
      <c r="D260" s="8">
        <v>1.87</v>
      </c>
      <c r="E260" s="4">
        <v>34</v>
      </c>
      <c r="F260" s="8">
        <v>2.21</v>
      </c>
      <c r="G260" s="4">
        <v>21</v>
      </c>
      <c r="H260" s="8">
        <v>1.54</v>
      </c>
      <c r="I260" s="4">
        <v>0</v>
      </c>
    </row>
    <row r="261" spans="1:9" x14ac:dyDescent="0.2">
      <c r="A261" s="2">
        <v>14</v>
      </c>
      <c r="B261" s="1" t="s">
        <v>98</v>
      </c>
      <c r="C261" s="4">
        <v>54</v>
      </c>
      <c r="D261" s="8">
        <v>1.84</v>
      </c>
      <c r="E261" s="4">
        <v>19</v>
      </c>
      <c r="F261" s="8">
        <v>1.24</v>
      </c>
      <c r="G261" s="4">
        <v>34</v>
      </c>
      <c r="H261" s="8">
        <v>2.4900000000000002</v>
      </c>
      <c r="I261" s="4">
        <v>1</v>
      </c>
    </row>
    <row r="262" spans="1:9" x14ac:dyDescent="0.2">
      <c r="A262" s="2">
        <v>15</v>
      </c>
      <c r="B262" s="1" t="s">
        <v>96</v>
      </c>
      <c r="C262" s="4">
        <v>52</v>
      </c>
      <c r="D262" s="8">
        <v>1.77</v>
      </c>
      <c r="E262" s="4">
        <v>16</v>
      </c>
      <c r="F262" s="8">
        <v>1.04</v>
      </c>
      <c r="G262" s="4">
        <v>36</v>
      </c>
      <c r="H262" s="8">
        <v>2.64</v>
      </c>
      <c r="I262" s="4">
        <v>0</v>
      </c>
    </row>
    <row r="263" spans="1:9" x14ac:dyDescent="0.2">
      <c r="A263" s="2">
        <v>16</v>
      </c>
      <c r="B263" s="1" t="s">
        <v>133</v>
      </c>
      <c r="C263" s="4">
        <v>51</v>
      </c>
      <c r="D263" s="8">
        <v>1.74</v>
      </c>
      <c r="E263" s="4">
        <v>38</v>
      </c>
      <c r="F263" s="8">
        <v>2.4700000000000002</v>
      </c>
      <c r="G263" s="4">
        <v>13</v>
      </c>
      <c r="H263" s="8">
        <v>0.95</v>
      </c>
      <c r="I263" s="4">
        <v>0</v>
      </c>
    </row>
    <row r="264" spans="1:9" x14ac:dyDescent="0.2">
      <c r="A264" s="2">
        <v>17</v>
      </c>
      <c r="B264" s="1" t="s">
        <v>100</v>
      </c>
      <c r="C264" s="4">
        <v>42</v>
      </c>
      <c r="D264" s="8">
        <v>1.43</v>
      </c>
      <c r="E264" s="4">
        <v>30</v>
      </c>
      <c r="F264" s="8">
        <v>1.95</v>
      </c>
      <c r="G264" s="4">
        <v>12</v>
      </c>
      <c r="H264" s="8">
        <v>0.88</v>
      </c>
      <c r="I264" s="4">
        <v>0</v>
      </c>
    </row>
    <row r="265" spans="1:9" x14ac:dyDescent="0.2">
      <c r="A265" s="2">
        <v>18</v>
      </c>
      <c r="B265" s="1" t="s">
        <v>117</v>
      </c>
      <c r="C265" s="4">
        <v>40</v>
      </c>
      <c r="D265" s="8">
        <v>1.36</v>
      </c>
      <c r="E265" s="4">
        <v>27</v>
      </c>
      <c r="F265" s="8">
        <v>1.76</v>
      </c>
      <c r="G265" s="4">
        <v>13</v>
      </c>
      <c r="H265" s="8">
        <v>0.95</v>
      </c>
      <c r="I265" s="4">
        <v>0</v>
      </c>
    </row>
    <row r="266" spans="1:9" x14ac:dyDescent="0.2">
      <c r="A266" s="2">
        <v>19</v>
      </c>
      <c r="B266" s="1" t="s">
        <v>101</v>
      </c>
      <c r="C266" s="4">
        <v>39</v>
      </c>
      <c r="D266" s="8">
        <v>1.33</v>
      </c>
      <c r="E266" s="4">
        <v>25</v>
      </c>
      <c r="F266" s="8">
        <v>1.63</v>
      </c>
      <c r="G266" s="4">
        <v>14</v>
      </c>
      <c r="H266" s="8">
        <v>1.03</v>
      </c>
      <c r="I266" s="4">
        <v>0</v>
      </c>
    </row>
    <row r="267" spans="1:9" x14ac:dyDescent="0.2">
      <c r="A267" s="2">
        <v>20</v>
      </c>
      <c r="B267" s="1" t="s">
        <v>129</v>
      </c>
      <c r="C267" s="4">
        <v>38</v>
      </c>
      <c r="D267" s="8">
        <v>1.29</v>
      </c>
      <c r="E267" s="4">
        <v>30</v>
      </c>
      <c r="F267" s="8">
        <v>1.95</v>
      </c>
      <c r="G267" s="4">
        <v>8</v>
      </c>
      <c r="H267" s="8">
        <v>0.59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111</v>
      </c>
      <c r="C270" s="4">
        <v>42</v>
      </c>
      <c r="D270" s="8">
        <v>5.22</v>
      </c>
      <c r="E270" s="4">
        <v>37</v>
      </c>
      <c r="F270" s="8">
        <v>8.98</v>
      </c>
      <c r="G270" s="4">
        <v>5</v>
      </c>
      <c r="H270" s="8">
        <v>1.29</v>
      </c>
      <c r="I270" s="4">
        <v>0</v>
      </c>
    </row>
    <row r="271" spans="1:9" x14ac:dyDescent="0.2">
      <c r="A271" s="2">
        <v>2</v>
      </c>
      <c r="B271" s="1" t="s">
        <v>110</v>
      </c>
      <c r="C271" s="4">
        <v>33</v>
      </c>
      <c r="D271" s="8">
        <v>4.0999999999999996</v>
      </c>
      <c r="E271" s="4">
        <v>30</v>
      </c>
      <c r="F271" s="8">
        <v>7.28</v>
      </c>
      <c r="G271" s="4">
        <v>3</v>
      </c>
      <c r="H271" s="8">
        <v>0.77</v>
      </c>
      <c r="I271" s="4">
        <v>0</v>
      </c>
    </row>
    <row r="272" spans="1:9" x14ac:dyDescent="0.2">
      <c r="A272" s="2">
        <v>3</v>
      </c>
      <c r="B272" s="1" t="s">
        <v>95</v>
      </c>
      <c r="C272" s="4">
        <v>27</v>
      </c>
      <c r="D272" s="8">
        <v>3.35</v>
      </c>
      <c r="E272" s="4">
        <v>0</v>
      </c>
      <c r="F272" s="8">
        <v>0</v>
      </c>
      <c r="G272" s="4">
        <v>27</v>
      </c>
      <c r="H272" s="8">
        <v>6.96</v>
      </c>
      <c r="I272" s="4">
        <v>0</v>
      </c>
    </row>
    <row r="273" spans="1:9" x14ac:dyDescent="0.2">
      <c r="A273" s="2">
        <v>4</v>
      </c>
      <c r="B273" s="1" t="s">
        <v>112</v>
      </c>
      <c r="C273" s="4">
        <v>26</v>
      </c>
      <c r="D273" s="8">
        <v>3.23</v>
      </c>
      <c r="E273" s="4">
        <v>17</v>
      </c>
      <c r="F273" s="8">
        <v>4.13</v>
      </c>
      <c r="G273" s="4">
        <v>9</v>
      </c>
      <c r="H273" s="8">
        <v>2.3199999999999998</v>
      </c>
      <c r="I273" s="4">
        <v>0</v>
      </c>
    </row>
    <row r="274" spans="1:9" x14ac:dyDescent="0.2">
      <c r="A274" s="2">
        <v>5</v>
      </c>
      <c r="B274" s="1" t="s">
        <v>104</v>
      </c>
      <c r="C274" s="4">
        <v>22</v>
      </c>
      <c r="D274" s="8">
        <v>2.73</v>
      </c>
      <c r="E274" s="4">
        <v>14</v>
      </c>
      <c r="F274" s="8">
        <v>3.4</v>
      </c>
      <c r="G274" s="4">
        <v>8</v>
      </c>
      <c r="H274" s="8">
        <v>2.06</v>
      </c>
      <c r="I274" s="4">
        <v>0</v>
      </c>
    </row>
    <row r="275" spans="1:9" x14ac:dyDescent="0.2">
      <c r="A275" s="2">
        <v>6</v>
      </c>
      <c r="B275" s="1" t="s">
        <v>101</v>
      </c>
      <c r="C275" s="4">
        <v>20</v>
      </c>
      <c r="D275" s="8">
        <v>2.48</v>
      </c>
      <c r="E275" s="4">
        <v>16</v>
      </c>
      <c r="F275" s="8">
        <v>3.88</v>
      </c>
      <c r="G275" s="4">
        <v>4</v>
      </c>
      <c r="H275" s="8">
        <v>1.03</v>
      </c>
      <c r="I275" s="4">
        <v>0</v>
      </c>
    </row>
    <row r="276" spans="1:9" x14ac:dyDescent="0.2">
      <c r="A276" s="2">
        <v>7</v>
      </c>
      <c r="B276" s="1" t="s">
        <v>114</v>
      </c>
      <c r="C276" s="4">
        <v>17</v>
      </c>
      <c r="D276" s="8">
        <v>2.11</v>
      </c>
      <c r="E276" s="4">
        <v>16</v>
      </c>
      <c r="F276" s="8">
        <v>3.88</v>
      </c>
      <c r="G276" s="4">
        <v>1</v>
      </c>
      <c r="H276" s="8">
        <v>0.26</v>
      </c>
      <c r="I276" s="4">
        <v>0</v>
      </c>
    </row>
    <row r="277" spans="1:9" x14ac:dyDescent="0.2">
      <c r="A277" s="2">
        <v>8</v>
      </c>
      <c r="B277" s="1" t="s">
        <v>102</v>
      </c>
      <c r="C277" s="4">
        <v>15</v>
      </c>
      <c r="D277" s="8">
        <v>1.86</v>
      </c>
      <c r="E277" s="4">
        <v>8</v>
      </c>
      <c r="F277" s="8">
        <v>1.94</v>
      </c>
      <c r="G277" s="4">
        <v>7</v>
      </c>
      <c r="H277" s="8">
        <v>1.8</v>
      </c>
      <c r="I277" s="4">
        <v>0</v>
      </c>
    </row>
    <row r="278" spans="1:9" x14ac:dyDescent="0.2">
      <c r="A278" s="2">
        <v>8</v>
      </c>
      <c r="B278" s="1" t="s">
        <v>113</v>
      </c>
      <c r="C278" s="4">
        <v>15</v>
      </c>
      <c r="D278" s="8">
        <v>1.86</v>
      </c>
      <c r="E278" s="4">
        <v>13</v>
      </c>
      <c r="F278" s="8">
        <v>3.16</v>
      </c>
      <c r="G278" s="4">
        <v>2</v>
      </c>
      <c r="H278" s="8">
        <v>0.52</v>
      </c>
      <c r="I278" s="4">
        <v>0</v>
      </c>
    </row>
    <row r="279" spans="1:9" x14ac:dyDescent="0.2">
      <c r="A279" s="2">
        <v>10</v>
      </c>
      <c r="B279" s="1" t="s">
        <v>135</v>
      </c>
      <c r="C279" s="4">
        <v>14</v>
      </c>
      <c r="D279" s="8">
        <v>1.74</v>
      </c>
      <c r="E279" s="4">
        <v>8</v>
      </c>
      <c r="F279" s="8">
        <v>1.94</v>
      </c>
      <c r="G279" s="4">
        <v>6</v>
      </c>
      <c r="H279" s="8">
        <v>1.55</v>
      </c>
      <c r="I279" s="4">
        <v>0</v>
      </c>
    </row>
    <row r="280" spans="1:9" x14ac:dyDescent="0.2">
      <c r="A280" s="2">
        <v>10</v>
      </c>
      <c r="B280" s="1" t="s">
        <v>103</v>
      </c>
      <c r="C280" s="4">
        <v>14</v>
      </c>
      <c r="D280" s="8">
        <v>1.74</v>
      </c>
      <c r="E280" s="4">
        <v>6</v>
      </c>
      <c r="F280" s="8">
        <v>1.46</v>
      </c>
      <c r="G280" s="4">
        <v>8</v>
      </c>
      <c r="H280" s="8">
        <v>2.06</v>
      </c>
      <c r="I280" s="4">
        <v>0</v>
      </c>
    </row>
    <row r="281" spans="1:9" x14ac:dyDescent="0.2">
      <c r="A281" s="2">
        <v>10</v>
      </c>
      <c r="B281" s="1" t="s">
        <v>108</v>
      </c>
      <c r="C281" s="4">
        <v>14</v>
      </c>
      <c r="D281" s="8">
        <v>1.74</v>
      </c>
      <c r="E281" s="4">
        <v>12</v>
      </c>
      <c r="F281" s="8">
        <v>2.91</v>
      </c>
      <c r="G281" s="4">
        <v>2</v>
      </c>
      <c r="H281" s="8">
        <v>0.52</v>
      </c>
      <c r="I281" s="4">
        <v>0</v>
      </c>
    </row>
    <row r="282" spans="1:9" x14ac:dyDescent="0.2">
      <c r="A282" s="2">
        <v>10</v>
      </c>
      <c r="B282" s="1" t="s">
        <v>118</v>
      </c>
      <c r="C282" s="4">
        <v>14</v>
      </c>
      <c r="D282" s="8">
        <v>1.74</v>
      </c>
      <c r="E282" s="4">
        <v>8</v>
      </c>
      <c r="F282" s="8">
        <v>1.94</v>
      </c>
      <c r="G282" s="4">
        <v>6</v>
      </c>
      <c r="H282" s="8">
        <v>1.55</v>
      </c>
      <c r="I282" s="4">
        <v>0</v>
      </c>
    </row>
    <row r="283" spans="1:9" x14ac:dyDescent="0.2">
      <c r="A283" s="2">
        <v>14</v>
      </c>
      <c r="B283" s="1" t="s">
        <v>98</v>
      </c>
      <c r="C283" s="4">
        <v>13</v>
      </c>
      <c r="D283" s="8">
        <v>1.61</v>
      </c>
      <c r="E283" s="4">
        <v>6</v>
      </c>
      <c r="F283" s="8">
        <v>1.46</v>
      </c>
      <c r="G283" s="4">
        <v>7</v>
      </c>
      <c r="H283" s="8">
        <v>1.8</v>
      </c>
      <c r="I283" s="4">
        <v>0</v>
      </c>
    </row>
    <row r="284" spans="1:9" x14ac:dyDescent="0.2">
      <c r="A284" s="2">
        <v>14</v>
      </c>
      <c r="B284" s="1" t="s">
        <v>136</v>
      </c>
      <c r="C284" s="4">
        <v>13</v>
      </c>
      <c r="D284" s="8">
        <v>1.61</v>
      </c>
      <c r="E284" s="4">
        <v>10</v>
      </c>
      <c r="F284" s="8">
        <v>2.4300000000000002</v>
      </c>
      <c r="G284" s="4">
        <v>3</v>
      </c>
      <c r="H284" s="8">
        <v>0.77</v>
      </c>
      <c r="I284" s="4">
        <v>0</v>
      </c>
    </row>
    <row r="285" spans="1:9" x14ac:dyDescent="0.2">
      <c r="A285" s="2">
        <v>14</v>
      </c>
      <c r="B285" s="1" t="s">
        <v>124</v>
      </c>
      <c r="C285" s="4">
        <v>13</v>
      </c>
      <c r="D285" s="8">
        <v>1.61</v>
      </c>
      <c r="E285" s="4">
        <v>2</v>
      </c>
      <c r="F285" s="8">
        <v>0.49</v>
      </c>
      <c r="G285" s="4">
        <v>11</v>
      </c>
      <c r="H285" s="8">
        <v>2.84</v>
      </c>
      <c r="I285" s="4">
        <v>0</v>
      </c>
    </row>
    <row r="286" spans="1:9" x14ac:dyDescent="0.2">
      <c r="A286" s="2">
        <v>14</v>
      </c>
      <c r="B286" s="1" t="s">
        <v>106</v>
      </c>
      <c r="C286" s="4">
        <v>13</v>
      </c>
      <c r="D286" s="8">
        <v>1.61</v>
      </c>
      <c r="E286" s="4">
        <v>8</v>
      </c>
      <c r="F286" s="8">
        <v>1.94</v>
      </c>
      <c r="G286" s="4">
        <v>5</v>
      </c>
      <c r="H286" s="8">
        <v>1.29</v>
      </c>
      <c r="I286" s="4">
        <v>0</v>
      </c>
    </row>
    <row r="287" spans="1:9" x14ac:dyDescent="0.2">
      <c r="A287" s="2">
        <v>14</v>
      </c>
      <c r="B287" s="1" t="s">
        <v>107</v>
      </c>
      <c r="C287" s="4">
        <v>13</v>
      </c>
      <c r="D287" s="8">
        <v>1.61</v>
      </c>
      <c r="E287" s="4">
        <v>4</v>
      </c>
      <c r="F287" s="8">
        <v>0.97</v>
      </c>
      <c r="G287" s="4">
        <v>8</v>
      </c>
      <c r="H287" s="8">
        <v>2.06</v>
      </c>
      <c r="I287" s="4">
        <v>0</v>
      </c>
    </row>
    <row r="288" spans="1:9" x14ac:dyDescent="0.2">
      <c r="A288" s="2">
        <v>14</v>
      </c>
      <c r="B288" s="1" t="s">
        <v>129</v>
      </c>
      <c r="C288" s="4">
        <v>13</v>
      </c>
      <c r="D288" s="8">
        <v>1.61</v>
      </c>
      <c r="E288" s="4">
        <v>8</v>
      </c>
      <c r="F288" s="8">
        <v>1.94</v>
      </c>
      <c r="G288" s="4">
        <v>5</v>
      </c>
      <c r="H288" s="8">
        <v>1.29</v>
      </c>
      <c r="I288" s="4">
        <v>0</v>
      </c>
    </row>
    <row r="289" spans="1:9" x14ac:dyDescent="0.2">
      <c r="A289" s="2">
        <v>20</v>
      </c>
      <c r="B289" s="1" t="s">
        <v>137</v>
      </c>
      <c r="C289" s="4">
        <v>12</v>
      </c>
      <c r="D289" s="8">
        <v>1.49</v>
      </c>
      <c r="E289" s="4">
        <v>6</v>
      </c>
      <c r="F289" s="8">
        <v>1.46</v>
      </c>
      <c r="G289" s="4">
        <v>6</v>
      </c>
      <c r="H289" s="8">
        <v>1.55</v>
      </c>
      <c r="I289" s="4">
        <v>0</v>
      </c>
    </row>
    <row r="290" spans="1:9" x14ac:dyDescent="0.2">
      <c r="A290" s="2">
        <v>20</v>
      </c>
      <c r="B290" s="1" t="s">
        <v>109</v>
      </c>
      <c r="C290" s="4">
        <v>12</v>
      </c>
      <c r="D290" s="8">
        <v>1.49</v>
      </c>
      <c r="E290" s="4">
        <v>12</v>
      </c>
      <c r="F290" s="8">
        <v>2.91</v>
      </c>
      <c r="G290" s="4">
        <v>0</v>
      </c>
      <c r="H290" s="8">
        <v>0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111</v>
      </c>
      <c r="C293" s="4">
        <v>41</v>
      </c>
      <c r="D293" s="8">
        <v>5.46</v>
      </c>
      <c r="E293" s="4">
        <v>40</v>
      </c>
      <c r="F293" s="8">
        <v>9.07</v>
      </c>
      <c r="G293" s="4">
        <v>1</v>
      </c>
      <c r="H293" s="8">
        <v>0.33</v>
      </c>
      <c r="I293" s="4">
        <v>0</v>
      </c>
    </row>
    <row r="294" spans="1:9" x14ac:dyDescent="0.2">
      <c r="A294" s="2">
        <v>2</v>
      </c>
      <c r="B294" s="1" t="s">
        <v>110</v>
      </c>
      <c r="C294" s="4">
        <v>27</v>
      </c>
      <c r="D294" s="8">
        <v>3.6</v>
      </c>
      <c r="E294" s="4">
        <v>26</v>
      </c>
      <c r="F294" s="8">
        <v>5.9</v>
      </c>
      <c r="G294" s="4">
        <v>1</v>
      </c>
      <c r="H294" s="8">
        <v>0.33</v>
      </c>
      <c r="I294" s="4">
        <v>0</v>
      </c>
    </row>
    <row r="295" spans="1:9" x14ac:dyDescent="0.2">
      <c r="A295" s="2">
        <v>3</v>
      </c>
      <c r="B295" s="1" t="s">
        <v>102</v>
      </c>
      <c r="C295" s="4">
        <v>23</v>
      </c>
      <c r="D295" s="8">
        <v>3.06</v>
      </c>
      <c r="E295" s="4">
        <v>11</v>
      </c>
      <c r="F295" s="8">
        <v>2.4900000000000002</v>
      </c>
      <c r="G295" s="4">
        <v>12</v>
      </c>
      <c r="H295" s="8">
        <v>3.95</v>
      </c>
      <c r="I295" s="4">
        <v>0</v>
      </c>
    </row>
    <row r="296" spans="1:9" x14ac:dyDescent="0.2">
      <c r="A296" s="2">
        <v>3</v>
      </c>
      <c r="B296" s="1" t="s">
        <v>108</v>
      </c>
      <c r="C296" s="4">
        <v>23</v>
      </c>
      <c r="D296" s="8">
        <v>3.06</v>
      </c>
      <c r="E296" s="4">
        <v>20</v>
      </c>
      <c r="F296" s="8">
        <v>4.54</v>
      </c>
      <c r="G296" s="4">
        <v>3</v>
      </c>
      <c r="H296" s="8">
        <v>0.99</v>
      </c>
      <c r="I296" s="4">
        <v>0</v>
      </c>
    </row>
    <row r="297" spans="1:9" x14ac:dyDescent="0.2">
      <c r="A297" s="2">
        <v>5</v>
      </c>
      <c r="B297" s="1" t="s">
        <v>97</v>
      </c>
      <c r="C297" s="4">
        <v>19</v>
      </c>
      <c r="D297" s="8">
        <v>2.5299999999999998</v>
      </c>
      <c r="E297" s="4">
        <v>13</v>
      </c>
      <c r="F297" s="8">
        <v>2.95</v>
      </c>
      <c r="G297" s="4">
        <v>6</v>
      </c>
      <c r="H297" s="8">
        <v>1.97</v>
      </c>
      <c r="I297" s="4">
        <v>0</v>
      </c>
    </row>
    <row r="298" spans="1:9" x14ac:dyDescent="0.2">
      <c r="A298" s="2">
        <v>6</v>
      </c>
      <c r="B298" s="1" t="s">
        <v>95</v>
      </c>
      <c r="C298" s="4">
        <v>18</v>
      </c>
      <c r="D298" s="8">
        <v>2.4</v>
      </c>
      <c r="E298" s="4">
        <v>4</v>
      </c>
      <c r="F298" s="8">
        <v>0.91</v>
      </c>
      <c r="G298" s="4">
        <v>14</v>
      </c>
      <c r="H298" s="8">
        <v>4.6100000000000003</v>
      </c>
      <c r="I298" s="4">
        <v>0</v>
      </c>
    </row>
    <row r="299" spans="1:9" x14ac:dyDescent="0.2">
      <c r="A299" s="2">
        <v>7</v>
      </c>
      <c r="B299" s="1" t="s">
        <v>98</v>
      </c>
      <c r="C299" s="4">
        <v>15</v>
      </c>
      <c r="D299" s="8">
        <v>2</v>
      </c>
      <c r="E299" s="4">
        <v>6</v>
      </c>
      <c r="F299" s="8">
        <v>1.36</v>
      </c>
      <c r="G299" s="4">
        <v>9</v>
      </c>
      <c r="H299" s="8">
        <v>2.96</v>
      </c>
      <c r="I299" s="4">
        <v>0</v>
      </c>
    </row>
    <row r="300" spans="1:9" x14ac:dyDescent="0.2">
      <c r="A300" s="2">
        <v>7</v>
      </c>
      <c r="B300" s="1" t="s">
        <v>136</v>
      </c>
      <c r="C300" s="4">
        <v>15</v>
      </c>
      <c r="D300" s="8">
        <v>2</v>
      </c>
      <c r="E300" s="4">
        <v>13</v>
      </c>
      <c r="F300" s="8">
        <v>2.95</v>
      </c>
      <c r="G300" s="4">
        <v>2</v>
      </c>
      <c r="H300" s="8">
        <v>0.66</v>
      </c>
      <c r="I300" s="4">
        <v>0</v>
      </c>
    </row>
    <row r="301" spans="1:9" x14ac:dyDescent="0.2">
      <c r="A301" s="2">
        <v>7</v>
      </c>
      <c r="B301" s="1" t="s">
        <v>100</v>
      </c>
      <c r="C301" s="4">
        <v>15</v>
      </c>
      <c r="D301" s="8">
        <v>2</v>
      </c>
      <c r="E301" s="4">
        <v>7</v>
      </c>
      <c r="F301" s="8">
        <v>1.59</v>
      </c>
      <c r="G301" s="4">
        <v>7</v>
      </c>
      <c r="H301" s="8">
        <v>2.2999999999999998</v>
      </c>
      <c r="I301" s="4">
        <v>1</v>
      </c>
    </row>
    <row r="302" spans="1:9" x14ac:dyDescent="0.2">
      <c r="A302" s="2">
        <v>10</v>
      </c>
      <c r="B302" s="1" t="s">
        <v>101</v>
      </c>
      <c r="C302" s="4">
        <v>13</v>
      </c>
      <c r="D302" s="8">
        <v>1.73</v>
      </c>
      <c r="E302" s="4">
        <v>10</v>
      </c>
      <c r="F302" s="8">
        <v>2.27</v>
      </c>
      <c r="G302" s="4">
        <v>3</v>
      </c>
      <c r="H302" s="8">
        <v>0.99</v>
      </c>
      <c r="I302" s="4">
        <v>0</v>
      </c>
    </row>
    <row r="303" spans="1:9" x14ac:dyDescent="0.2">
      <c r="A303" s="2">
        <v>10</v>
      </c>
      <c r="B303" s="1" t="s">
        <v>114</v>
      </c>
      <c r="C303" s="4">
        <v>13</v>
      </c>
      <c r="D303" s="8">
        <v>1.73</v>
      </c>
      <c r="E303" s="4">
        <v>10</v>
      </c>
      <c r="F303" s="8">
        <v>2.27</v>
      </c>
      <c r="G303" s="4">
        <v>3</v>
      </c>
      <c r="H303" s="8">
        <v>0.99</v>
      </c>
      <c r="I303" s="4">
        <v>0</v>
      </c>
    </row>
    <row r="304" spans="1:9" x14ac:dyDescent="0.2">
      <c r="A304" s="2">
        <v>12</v>
      </c>
      <c r="B304" s="1" t="s">
        <v>139</v>
      </c>
      <c r="C304" s="4">
        <v>12</v>
      </c>
      <c r="D304" s="8">
        <v>1.6</v>
      </c>
      <c r="E304" s="4">
        <v>10</v>
      </c>
      <c r="F304" s="8">
        <v>2.27</v>
      </c>
      <c r="G304" s="4">
        <v>2</v>
      </c>
      <c r="H304" s="8">
        <v>0.66</v>
      </c>
      <c r="I304" s="4">
        <v>0</v>
      </c>
    </row>
    <row r="305" spans="1:9" x14ac:dyDescent="0.2">
      <c r="A305" s="2">
        <v>12</v>
      </c>
      <c r="B305" s="1" t="s">
        <v>106</v>
      </c>
      <c r="C305" s="4">
        <v>12</v>
      </c>
      <c r="D305" s="8">
        <v>1.6</v>
      </c>
      <c r="E305" s="4">
        <v>9</v>
      </c>
      <c r="F305" s="8">
        <v>2.04</v>
      </c>
      <c r="G305" s="4">
        <v>3</v>
      </c>
      <c r="H305" s="8">
        <v>0.99</v>
      </c>
      <c r="I305" s="4">
        <v>0</v>
      </c>
    </row>
    <row r="306" spans="1:9" x14ac:dyDescent="0.2">
      <c r="A306" s="2">
        <v>12</v>
      </c>
      <c r="B306" s="1" t="s">
        <v>112</v>
      </c>
      <c r="C306" s="4">
        <v>12</v>
      </c>
      <c r="D306" s="8">
        <v>1.6</v>
      </c>
      <c r="E306" s="4">
        <v>7</v>
      </c>
      <c r="F306" s="8">
        <v>1.59</v>
      </c>
      <c r="G306" s="4">
        <v>5</v>
      </c>
      <c r="H306" s="8">
        <v>1.64</v>
      </c>
      <c r="I306" s="4">
        <v>0</v>
      </c>
    </row>
    <row r="307" spans="1:9" x14ac:dyDescent="0.2">
      <c r="A307" s="2">
        <v>15</v>
      </c>
      <c r="B307" s="1" t="s">
        <v>96</v>
      </c>
      <c r="C307" s="4">
        <v>11</v>
      </c>
      <c r="D307" s="8">
        <v>1.46</v>
      </c>
      <c r="E307" s="4">
        <v>4</v>
      </c>
      <c r="F307" s="8">
        <v>0.91</v>
      </c>
      <c r="G307" s="4">
        <v>7</v>
      </c>
      <c r="H307" s="8">
        <v>2.2999999999999998</v>
      </c>
      <c r="I307" s="4">
        <v>0</v>
      </c>
    </row>
    <row r="308" spans="1:9" x14ac:dyDescent="0.2">
      <c r="A308" s="2">
        <v>16</v>
      </c>
      <c r="B308" s="1" t="s">
        <v>99</v>
      </c>
      <c r="C308" s="4">
        <v>10</v>
      </c>
      <c r="D308" s="8">
        <v>1.33</v>
      </c>
      <c r="E308" s="4">
        <v>6</v>
      </c>
      <c r="F308" s="8">
        <v>1.36</v>
      </c>
      <c r="G308" s="4">
        <v>4</v>
      </c>
      <c r="H308" s="8">
        <v>1.32</v>
      </c>
      <c r="I308" s="4">
        <v>0</v>
      </c>
    </row>
    <row r="309" spans="1:9" x14ac:dyDescent="0.2">
      <c r="A309" s="2">
        <v>16</v>
      </c>
      <c r="B309" s="1" t="s">
        <v>104</v>
      </c>
      <c r="C309" s="4">
        <v>10</v>
      </c>
      <c r="D309" s="8">
        <v>1.33</v>
      </c>
      <c r="E309" s="4">
        <v>6</v>
      </c>
      <c r="F309" s="8">
        <v>1.36</v>
      </c>
      <c r="G309" s="4">
        <v>4</v>
      </c>
      <c r="H309" s="8">
        <v>1.32</v>
      </c>
      <c r="I309" s="4">
        <v>0</v>
      </c>
    </row>
    <row r="310" spans="1:9" x14ac:dyDescent="0.2">
      <c r="A310" s="2">
        <v>16</v>
      </c>
      <c r="B310" s="1" t="s">
        <v>117</v>
      </c>
      <c r="C310" s="4">
        <v>10</v>
      </c>
      <c r="D310" s="8">
        <v>1.33</v>
      </c>
      <c r="E310" s="4">
        <v>6</v>
      </c>
      <c r="F310" s="8">
        <v>1.36</v>
      </c>
      <c r="G310" s="4">
        <v>4</v>
      </c>
      <c r="H310" s="8">
        <v>1.32</v>
      </c>
      <c r="I310" s="4">
        <v>0</v>
      </c>
    </row>
    <row r="311" spans="1:9" x14ac:dyDescent="0.2">
      <c r="A311" s="2">
        <v>16</v>
      </c>
      <c r="B311" s="1" t="s">
        <v>113</v>
      </c>
      <c r="C311" s="4">
        <v>10</v>
      </c>
      <c r="D311" s="8">
        <v>1.33</v>
      </c>
      <c r="E311" s="4">
        <v>10</v>
      </c>
      <c r="F311" s="8">
        <v>2.27</v>
      </c>
      <c r="G311" s="4">
        <v>0</v>
      </c>
      <c r="H311" s="8">
        <v>0</v>
      </c>
      <c r="I311" s="4">
        <v>0</v>
      </c>
    </row>
    <row r="312" spans="1:9" x14ac:dyDescent="0.2">
      <c r="A312" s="2">
        <v>20</v>
      </c>
      <c r="B312" s="1" t="s">
        <v>138</v>
      </c>
      <c r="C312" s="4">
        <v>9</v>
      </c>
      <c r="D312" s="8">
        <v>1.2</v>
      </c>
      <c r="E312" s="4">
        <v>3</v>
      </c>
      <c r="F312" s="8">
        <v>0.68</v>
      </c>
      <c r="G312" s="4">
        <v>6</v>
      </c>
      <c r="H312" s="8">
        <v>1.97</v>
      </c>
      <c r="I312" s="4">
        <v>0</v>
      </c>
    </row>
    <row r="313" spans="1:9" x14ac:dyDescent="0.2">
      <c r="A313" s="2">
        <v>20</v>
      </c>
      <c r="B313" s="1" t="s">
        <v>135</v>
      </c>
      <c r="C313" s="4">
        <v>9</v>
      </c>
      <c r="D313" s="8">
        <v>1.2</v>
      </c>
      <c r="E313" s="4">
        <v>6</v>
      </c>
      <c r="F313" s="8">
        <v>1.36</v>
      </c>
      <c r="G313" s="4">
        <v>3</v>
      </c>
      <c r="H313" s="8">
        <v>0.99</v>
      </c>
      <c r="I313" s="4">
        <v>0</v>
      </c>
    </row>
    <row r="314" spans="1:9" x14ac:dyDescent="0.2">
      <c r="A314" s="2">
        <v>20</v>
      </c>
      <c r="B314" s="1" t="s">
        <v>122</v>
      </c>
      <c r="C314" s="4">
        <v>9</v>
      </c>
      <c r="D314" s="8">
        <v>1.2</v>
      </c>
      <c r="E314" s="4">
        <v>5</v>
      </c>
      <c r="F314" s="8">
        <v>1.1299999999999999</v>
      </c>
      <c r="G314" s="4">
        <v>4</v>
      </c>
      <c r="H314" s="8">
        <v>1.32</v>
      </c>
      <c r="I314" s="4">
        <v>0</v>
      </c>
    </row>
    <row r="315" spans="1:9" x14ac:dyDescent="0.2">
      <c r="A315" s="2">
        <v>20</v>
      </c>
      <c r="B315" s="1" t="s">
        <v>130</v>
      </c>
      <c r="C315" s="4">
        <v>9</v>
      </c>
      <c r="D315" s="8">
        <v>1.2</v>
      </c>
      <c r="E315" s="4">
        <v>8</v>
      </c>
      <c r="F315" s="8">
        <v>1.81</v>
      </c>
      <c r="G315" s="4">
        <v>1</v>
      </c>
      <c r="H315" s="8">
        <v>0.33</v>
      </c>
      <c r="I315" s="4">
        <v>0</v>
      </c>
    </row>
    <row r="316" spans="1:9" x14ac:dyDescent="0.2">
      <c r="A316" s="2">
        <v>20</v>
      </c>
      <c r="B316" s="1" t="s">
        <v>109</v>
      </c>
      <c r="C316" s="4">
        <v>9</v>
      </c>
      <c r="D316" s="8">
        <v>1.2</v>
      </c>
      <c r="E316" s="4">
        <v>9</v>
      </c>
      <c r="F316" s="8">
        <v>2.04</v>
      </c>
      <c r="G316" s="4">
        <v>0</v>
      </c>
      <c r="H316" s="8">
        <v>0</v>
      </c>
      <c r="I316" s="4">
        <v>0</v>
      </c>
    </row>
    <row r="317" spans="1:9" x14ac:dyDescent="0.2">
      <c r="A317" s="2">
        <v>20</v>
      </c>
      <c r="B317" s="1" t="s">
        <v>118</v>
      </c>
      <c r="C317" s="4">
        <v>9</v>
      </c>
      <c r="D317" s="8">
        <v>1.2</v>
      </c>
      <c r="E317" s="4">
        <v>8</v>
      </c>
      <c r="F317" s="8">
        <v>1.81</v>
      </c>
      <c r="G317" s="4">
        <v>1</v>
      </c>
      <c r="H317" s="8">
        <v>0.33</v>
      </c>
      <c r="I317" s="4">
        <v>0</v>
      </c>
    </row>
    <row r="318" spans="1:9" x14ac:dyDescent="0.2">
      <c r="A318" s="1"/>
      <c r="C318" s="4"/>
      <c r="D318" s="8"/>
      <c r="E318" s="4"/>
      <c r="F318" s="8"/>
      <c r="G318" s="4"/>
      <c r="H318" s="8"/>
      <c r="I318" s="4"/>
    </row>
    <row r="319" spans="1:9" x14ac:dyDescent="0.2">
      <c r="A319" s="1" t="s">
        <v>14</v>
      </c>
      <c r="C319" s="4"/>
      <c r="D319" s="8"/>
      <c r="E319" s="4"/>
      <c r="F319" s="8"/>
      <c r="G319" s="4"/>
      <c r="H319" s="8"/>
      <c r="I319" s="4"/>
    </row>
    <row r="320" spans="1:9" x14ac:dyDescent="0.2">
      <c r="A320" s="2">
        <v>1</v>
      </c>
      <c r="B320" s="1" t="s">
        <v>106</v>
      </c>
      <c r="C320" s="4">
        <v>97</v>
      </c>
      <c r="D320" s="8">
        <v>8.23</v>
      </c>
      <c r="E320" s="4">
        <v>69</v>
      </c>
      <c r="F320" s="8">
        <v>11.46</v>
      </c>
      <c r="G320" s="4">
        <v>28</v>
      </c>
      <c r="H320" s="8">
        <v>5.04</v>
      </c>
      <c r="I320" s="4">
        <v>0</v>
      </c>
    </row>
    <row r="321" spans="1:9" x14ac:dyDescent="0.2">
      <c r="A321" s="2">
        <v>2</v>
      </c>
      <c r="B321" s="1" t="s">
        <v>111</v>
      </c>
      <c r="C321" s="4">
        <v>59</v>
      </c>
      <c r="D321" s="8">
        <v>5.01</v>
      </c>
      <c r="E321" s="4">
        <v>53</v>
      </c>
      <c r="F321" s="8">
        <v>8.8000000000000007</v>
      </c>
      <c r="G321" s="4">
        <v>6</v>
      </c>
      <c r="H321" s="8">
        <v>1.08</v>
      </c>
      <c r="I321" s="4">
        <v>0</v>
      </c>
    </row>
    <row r="322" spans="1:9" x14ac:dyDescent="0.2">
      <c r="A322" s="2">
        <v>3</v>
      </c>
      <c r="B322" s="1" t="s">
        <v>110</v>
      </c>
      <c r="C322" s="4">
        <v>47</v>
      </c>
      <c r="D322" s="8">
        <v>3.99</v>
      </c>
      <c r="E322" s="4">
        <v>44</v>
      </c>
      <c r="F322" s="8">
        <v>7.31</v>
      </c>
      <c r="G322" s="4">
        <v>3</v>
      </c>
      <c r="H322" s="8">
        <v>0.54</v>
      </c>
      <c r="I322" s="4">
        <v>0</v>
      </c>
    </row>
    <row r="323" spans="1:9" x14ac:dyDescent="0.2">
      <c r="A323" s="2">
        <v>4</v>
      </c>
      <c r="B323" s="1" t="s">
        <v>95</v>
      </c>
      <c r="C323" s="4">
        <v>34</v>
      </c>
      <c r="D323" s="8">
        <v>2.89</v>
      </c>
      <c r="E323" s="4">
        <v>1</v>
      </c>
      <c r="F323" s="8">
        <v>0.17</v>
      </c>
      <c r="G323" s="4">
        <v>33</v>
      </c>
      <c r="H323" s="8">
        <v>5.94</v>
      </c>
      <c r="I323" s="4">
        <v>0</v>
      </c>
    </row>
    <row r="324" spans="1:9" x14ac:dyDescent="0.2">
      <c r="A324" s="2">
        <v>4</v>
      </c>
      <c r="B324" s="1" t="s">
        <v>112</v>
      </c>
      <c r="C324" s="4">
        <v>34</v>
      </c>
      <c r="D324" s="8">
        <v>2.89</v>
      </c>
      <c r="E324" s="4">
        <v>28</v>
      </c>
      <c r="F324" s="8">
        <v>4.6500000000000004</v>
      </c>
      <c r="G324" s="4">
        <v>6</v>
      </c>
      <c r="H324" s="8">
        <v>1.08</v>
      </c>
      <c r="I324" s="4">
        <v>0</v>
      </c>
    </row>
    <row r="325" spans="1:9" x14ac:dyDescent="0.2">
      <c r="A325" s="2">
        <v>6</v>
      </c>
      <c r="B325" s="1" t="s">
        <v>113</v>
      </c>
      <c r="C325" s="4">
        <v>31</v>
      </c>
      <c r="D325" s="8">
        <v>2.63</v>
      </c>
      <c r="E325" s="4">
        <v>30</v>
      </c>
      <c r="F325" s="8">
        <v>4.9800000000000004</v>
      </c>
      <c r="G325" s="4">
        <v>1</v>
      </c>
      <c r="H325" s="8">
        <v>0.18</v>
      </c>
      <c r="I325" s="4">
        <v>0</v>
      </c>
    </row>
    <row r="326" spans="1:9" x14ac:dyDescent="0.2">
      <c r="A326" s="2">
        <v>7</v>
      </c>
      <c r="B326" s="1" t="s">
        <v>107</v>
      </c>
      <c r="C326" s="4">
        <v>29</v>
      </c>
      <c r="D326" s="8">
        <v>2.46</v>
      </c>
      <c r="E326" s="4">
        <v>8</v>
      </c>
      <c r="F326" s="8">
        <v>1.33</v>
      </c>
      <c r="G326" s="4">
        <v>20</v>
      </c>
      <c r="H326" s="8">
        <v>3.6</v>
      </c>
      <c r="I326" s="4">
        <v>0</v>
      </c>
    </row>
    <row r="327" spans="1:9" x14ac:dyDescent="0.2">
      <c r="A327" s="2">
        <v>8</v>
      </c>
      <c r="B327" s="1" t="s">
        <v>108</v>
      </c>
      <c r="C327" s="4">
        <v>27</v>
      </c>
      <c r="D327" s="8">
        <v>2.29</v>
      </c>
      <c r="E327" s="4">
        <v>21</v>
      </c>
      <c r="F327" s="8">
        <v>3.49</v>
      </c>
      <c r="G327" s="4">
        <v>6</v>
      </c>
      <c r="H327" s="8">
        <v>1.08</v>
      </c>
      <c r="I327" s="4">
        <v>0</v>
      </c>
    </row>
    <row r="328" spans="1:9" x14ac:dyDescent="0.2">
      <c r="A328" s="2">
        <v>9</v>
      </c>
      <c r="B328" s="1" t="s">
        <v>97</v>
      </c>
      <c r="C328" s="4">
        <v>24</v>
      </c>
      <c r="D328" s="8">
        <v>2.04</v>
      </c>
      <c r="E328" s="4">
        <v>19</v>
      </c>
      <c r="F328" s="8">
        <v>3.16</v>
      </c>
      <c r="G328" s="4">
        <v>5</v>
      </c>
      <c r="H328" s="8">
        <v>0.9</v>
      </c>
      <c r="I328" s="4">
        <v>0</v>
      </c>
    </row>
    <row r="329" spans="1:9" x14ac:dyDescent="0.2">
      <c r="A329" s="2">
        <v>10</v>
      </c>
      <c r="B329" s="1" t="s">
        <v>96</v>
      </c>
      <c r="C329" s="4">
        <v>22</v>
      </c>
      <c r="D329" s="8">
        <v>1.87</v>
      </c>
      <c r="E329" s="4">
        <v>3</v>
      </c>
      <c r="F329" s="8">
        <v>0.5</v>
      </c>
      <c r="G329" s="4">
        <v>19</v>
      </c>
      <c r="H329" s="8">
        <v>3.42</v>
      </c>
      <c r="I329" s="4">
        <v>0</v>
      </c>
    </row>
    <row r="330" spans="1:9" x14ac:dyDescent="0.2">
      <c r="A330" s="2">
        <v>10</v>
      </c>
      <c r="B330" s="1" t="s">
        <v>118</v>
      </c>
      <c r="C330" s="4">
        <v>22</v>
      </c>
      <c r="D330" s="8">
        <v>1.87</v>
      </c>
      <c r="E330" s="4">
        <v>13</v>
      </c>
      <c r="F330" s="8">
        <v>2.16</v>
      </c>
      <c r="G330" s="4">
        <v>9</v>
      </c>
      <c r="H330" s="8">
        <v>1.62</v>
      </c>
      <c r="I330" s="4">
        <v>0</v>
      </c>
    </row>
    <row r="331" spans="1:9" x14ac:dyDescent="0.2">
      <c r="A331" s="2">
        <v>12</v>
      </c>
      <c r="B331" s="1" t="s">
        <v>102</v>
      </c>
      <c r="C331" s="4">
        <v>21</v>
      </c>
      <c r="D331" s="8">
        <v>1.78</v>
      </c>
      <c r="E331" s="4">
        <v>5</v>
      </c>
      <c r="F331" s="8">
        <v>0.83</v>
      </c>
      <c r="G331" s="4">
        <v>16</v>
      </c>
      <c r="H331" s="8">
        <v>2.88</v>
      </c>
      <c r="I331" s="4">
        <v>0</v>
      </c>
    </row>
    <row r="332" spans="1:9" x14ac:dyDescent="0.2">
      <c r="A332" s="2">
        <v>12</v>
      </c>
      <c r="B332" s="1" t="s">
        <v>104</v>
      </c>
      <c r="C332" s="4">
        <v>21</v>
      </c>
      <c r="D332" s="8">
        <v>1.78</v>
      </c>
      <c r="E332" s="4">
        <v>16</v>
      </c>
      <c r="F332" s="8">
        <v>2.66</v>
      </c>
      <c r="G332" s="4">
        <v>5</v>
      </c>
      <c r="H332" s="8">
        <v>0.9</v>
      </c>
      <c r="I332" s="4">
        <v>0</v>
      </c>
    </row>
    <row r="333" spans="1:9" x14ac:dyDescent="0.2">
      <c r="A333" s="2">
        <v>14</v>
      </c>
      <c r="B333" s="1" t="s">
        <v>98</v>
      </c>
      <c r="C333" s="4">
        <v>20</v>
      </c>
      <c r="D333" s="8">
        <v>1.7</v>
      </c>
      <c r="E333" s="4">
        <v>7</v>
      </c>
      <c r="F333" s="8">
        <v>1.1599999999999999</v>
      </c>
      <c r="G333" s="4">
        <v>13</v>
      </c>
      <c r="H333" s="8">
        <v>2.34</v>
      </c>
      <c r="I333" s="4">
        <v>0</v>
      </c>
    </row>
    <row r="334" spans="1:9" x14ac:dyDescent="0.2">
      <c r="A334" s="2">
        <v>15</v>
      </c>
      <c r="B334" s="1" t="s">
        <v>115</v>
      </c>
      <c r="C334" s="4">
        <v>19</v>
      </c>
      <c r="D334" s="8">
        <v>1.61</v>
      </c>
      <c r="E334" s="4">
        <v>1</v>
      </c>
      <c r="F334" s="8">
        <v>0.17</v>
      </c>
      <c r="G334" s="4">
        <v>18</v>
      </c>
      <c r="H334" s="8">
        <v>3.24</v>
      </c>
      <c r="I334" s="4">
        <v>0</v>
      </c>
    </row>
    <row r="335" spans="1:9" x14ac:dyDescent="0.2">
      <c r="A335" s="2">
        <v>16</v>
      </c>
      <c r="B335" s="1" t="s">
        <v>103</v>
      </c>
      <c r="C335" s="4">
        <v>18</v>
      </c>
      <c r="D335" s="8">
        <v>1.53</v>
      </c>
      <c r="E335" s="4">
        <v>2</v>
      </c>
      <c r="F335" s="8">
        <v>0.33</v>
      </c>
      <c r="G335" s="4">
        <v>16</v>
      </c>
      <c r="H335" s="8">
        <v>2.88</v>
      </c>
      <c r="I335" s="4">
        <v>0</v>
      </c>
    </row>
    <row r="336" spans="1:9" x14ac:dyDescent="0.2">
      <c r="A336" s="2">
        <v>17</v>
      </c>
      <c r="B336" s="1" t="s">
        <v>124</v>
      </c>
      <c r="C336" s="4">
        <v>17</v>
      </c>
      <c r="D336" s="8">
        <v>1.44</v>
      </c>
      <c r="E336" s="4">
        <v>4</v>
      </c>
      <c r="F336" s="8">
        <v>0.66</v>
      </c>
      <c r="G336" s="4">
        <v>13</v>
      </c>
      <c r="H336" s="8">
        <v>2.34</v>
      </c>
      <c r="I336" s="4">
        <v>0</v>
      </c>
    </row>
    <row r="337" spans="1:9" x14ac:dyDescent="0.2">
      <c r="A337" s="2">
        <v>18</v>
      </c>
      <c r="B337" s="1" t="s">
        <v>109</v>
      </c>
      <c r="C337" s="4">
        <v>16</v>
      </c>
      <c r="D337" s="8">
        <v>1.36</v>
      </c>
      <c r="E337" s="4">
        <v>13</v>
      </c>
      <c r="F337" s="8">
        <v>2.16</v>
      </c>
      <c r="G337" s="4">
        <v>3</v>
      </c>
      <c r="H337" s="8">
        <v>0.54</v>
      </c>
      <c r="I337" s="4">
        <v>0</v>
      </c>
    </row>
    <row r="338" spans="1:9" x14ac:dyDescent="0.2">
      <c r="A338" s="2">
        <v>19</v>
      </c>
      <c r="B338" s="1" t="s">
        <v>99</v>
      </c>
      <c r="C338" s="4">
        <v>15</v>
      </c>
      <c r="D338" s="8">
        <v>1.27</v>
      </c>
      <c r="E338" s="4">
        <v>1</v>
      </c>
      <c r="F338" s="8">
        <v>0.17</v>
      </c>
      <c r="G338" s="4">
        <v>14</v>
      </c>
      <c r="H338" s="8">
        <v>2.52</v>
      </c>
      <c r="I338" s="4">
        <v>0</v>
      </c>
    </row>
    <row r="339" spans="1:9" x14ac:dyDescent="0.2">
      <c r="A339" s="2">
        <v>20</v>
      </c>
      <c r="B339" s="1" t="s">
        <v>140</v>
      </c>
      <c r="C339" s="4">
        <v>14</v>
      </c>
      <c r="D339" s="8">
        <v>1.19</v>
      </c>
      <c r="E339" s="4">
        <v>10</v>
      </c>
      <c r="F339" s="8">
        <v>1.66</v>
      </c>
      <c r="G339" s="4">
        <v>4</v>
      </c>
      <c r="H339" s="8">
        <v>0.72</v>
      </c>
      <c r="I339" s="4">
        <v>0</v>
      </c>
    </row>
    <row r="340" spans="1:9" x14ac:dyDescent="0.2">
      <c r="A340" s="2">
        <v>20</v>
      </c>
      <c r="B340" s="1" t="s">
        <v>117</v>
      </c>
      <c r="C340" s="4">
        <v>14</v>
      </c>
      <c r="D340" s="8">
        <v>1.19</v>
      </c>
      <c r="E340" s="4">
        <v>8</v>
      </c>
      <c r="F340" s="8">
        <v>1.33</v>
      </c>
      <c r="G340" s="4">
        <v>6</v>
      </c>
      <c r="H340" s="8">
        <v>1.08</v>
      </c>
      <c r="I340" s="4">
        <v>0</v>
      </c>
    </row>
    <row r="341" spans="1:9" x14ac:dyDescent="0.2">
      <c r="A341" s="2">
        <v>20</v>
      </c>
      <c r="B341" s="1" t="s">
        <v>114</v>
      </c>
      <c r="C341" s="4">
        <v>14</v>
      </c>
      <c r="D341" s="8">
        <v>1.19</v>
      </c>
      <c r="E341" s="4">
        <v>11</v>
      </c>
      <c r="F341" s="8">
        <v>1.83</v>
      </c>
      <c r="G341" s="4">
        <v>3</v>
      </c>
      <c r="H341" s="8">
        <v>0.54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15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106</v>
      </c>
      <c r="C344" s="4">
        <v>27</v>
      </c>
      <c r="D344" s="8">
        <v>4.5999999999999996</v>
      </c>
      <c r="E344" s="4">
        <v>18</v>
      </c>
      <c r="F344" s="8">
        <v>6.69</v>
      </c>
      <c r="G344" s="4">
        <v>9</v>
      </c>
      <c r="H344" s="8">
        <v>2.84</v>
      </c>
      <c r="I344" s="4">
        <v>0</v>
      </c>
    </row>
    <row r="345" spans="1:9" x14ac:dyDescent="0.2">
      <c r="A345" s="2">
        <v>1</v>
      </c>
      <c r="B345" s="1" t="s">
        <v>110</v>
      </c>
      <c r="C345" s="4">
        <v>27</v>
      </c>
      <c r="D345" s="8">
        <v>4.5999999999999996</v>
      </c>
      <c r="E345" s="4">
        <v>24</v>
      </c>
      <c r="F345" s="8">
        <v>8.92</v>
      </c>
      <c r="G345" s="4">
        <v>3</v>
      </c>
      <c r="H345" s="8">
        <v>0.95</v>
      </c>
      <c r="I345" s="4">
        <v>0</v>
      </c>
    </row>
    <row r="346" spans="1:9" x14ac:dyDescent="0.2">
      <c r="A346" s="2">
        <v>3</v>
      </c>
      <c r="B346" s="1" t="s">
        <v>111</v>
      </c>
      <c r="C346" s="4">
        <v>24</v>
      </c>
      <c r="D346" s="8">
        <v>4.09</v>
      </c>
      <c r="E346" s="4">
        <v>22</v>
      </c>
      <c r="F346" s="8">
        <v>8.18</v>
      </c>
      <c r="G346" s="4">
        <v>2</v>
      </c>
      <c r="H346" s="8">
        <v>0.63</v>
      </c>
      <c r="I346" s="4">
        <v>0</v>
      </c>
    </row>
    <row r="347" spans="1:9" x14ac:dyDescent="0.2">
      <c r="A347" s="2">
        <v>4</v>
      </c>
      <c r="B347" s="1" t="s">
        <v>96</v>
      </c>
      <c r="C347" s="4">
        <v>21</v>
      </c>
      <c r="D347" s="8">
        <v>3.58</v>
      </c>
      <c r="E347" s="4">
        <v>0</v>
      </c>
      <c r="F347" s="8">
        <v>0</v>
      </c>
      <c r="G347" s="4">
        <v>21</v>
      </c>
      <c r="H347" s="8">
        <v>6.62</v>
      </c>
      <c r="I347" s="4">
        <v>0</v>
      </c>
    </row>
    <row r="348" spans="1:9" x14ac:dyDescent="0.2">
      <c r="A348" s="2">
        <v>5</v>
      </c>
      <c r="B348" s="1" t="s">
        <v>97</v>
      </c>
      <c r="C348" s="4">
        <v>18</v>
      </c>
      <c r="D348" s="8">
        <v>3.07</v>
      </c>
      <c r="E348" s="4">
        <v>6</v>
      </c>
      <c r="F348" s="8">
        <v>2.23</v>
      </c>
      <c r="G348" s="4">
        <v>12</v>
      </c>
      <c r="H348" s="8">
        <v>3.79</v>
      </c>
      <c r="I348" s="4">
        <v>0</v>
      </c>
    </row>
    <row r="349" spans="1:9" x14ac:dyDescent="0.2">
      <c r="A349" s="2">
        <v>6</v>
      </c>
      <c r="B349" s="1" t="s">
        <v>102</v>
      </c>
      <c r="C349" s="4">
        <v>16</v>
      </c>
      <c r="D349" s="8">
        <v>2.73</v>
      </c>
      <c r="E349" s="4">
        <v>9</v>
      </c>
      <c r="F349" s="8">
        <v>3.35</v>
      </c>
      <c r="G349" s="4">
        <v>7</v>
      </c>
      <c r="H349" s="8">
        <v>2.21</v>
      </c>
      <c r="I349" s="4">
        <v>0</v>
      </c>
    </row>
    <row r="350" spans="1:9" x14ac:dyDescent="0.2">
      <c r="A350" s="2">
        <v>7</v>
      </c>
      <c r="B350" s="1" t="s">
        <v>95</v>
      </c>
      <c r="C350" s="4">
        <v>13</v>
      </c>
      <c r="D350" s="8">
        <v>2.21</v>
      </c>
      <c r="E350" s="4">
        <v>3</v>
      </c>
      <c r="F350" s="8">
        <v>1.1200000000000001</v>
      </c>
      <c r="G350" s="4">
        <v>10</v>
      </c>
      <c r="H350" s="8">
        <v>3.15</v>
      </c>
      <c r="I350" s="4">
        <v>0</v>
      </c>
    </row>
    <row r="351" spans="1:9" x14ac:dyDescent="0.2">
      <c r="A351" s="2">
        <v>7</v>
      </c>
      <c r="B351" s="1" t="s">
        <v>112</v>
      </c>
      <c r="C351" s="4">
        <v>13</v>
      </c>
      <c r="D351" s="8">
        <v>2.21</v>
      </c>
      <c r="E351" s="4">
        <v>9</v>
      </c>
      <c r="F351" s="8">
        <v>3.35</v>
      </c>
      <c r="G351" s="4">
        <v>4</v>
      </c>
      <c r="H351" s="8">
        <v>1.26</v>
      </c>
      <c r="I351" s="4">
        <v>0</v>
      </c>
    </row>
    <row r="352" spans="1:9" x14ac:dyDescent="0.2">
      <c r="A352" s="2">
        <v>9</v>
      </c>
      <c r="B352" s="1" t="s">
        <v>98</v>
      </c>
      <c r="C352" s="4">
        <v>12</v>
      </c>
      <c r="D352" s="8">
        <v>2.04</v>
      </c>
      <c r="E352" s="4">
        <v>2</v>
      </c>
      <c r="F352" s="8">
        <v>0.74</v>
      </c>
      <c r="G352" s="4">
        <v>10</v>
      </c>
      <c r="H352" s="8">
        <v>3.15</v>
      </c>
      <c r="I352" s="4">
        <v>0</v>
      </c>
    </row>
    <row r="353" spans="1:9" x14ac:dyDescent="0.2">
      <c r="A353" s="2">
        <v>10</v>
      </c>
      <c r="B353" s="1" t="s">
        <v>140</v>
      </c>
      <c r="C353" s="4">
        <v>11</v>
      </c>
      <c r="D353" s="8">
        <v>1.87</v>
      </c>
      <c r="E353" s="4">
        <v>9</v>
      </c>
      <c r="F353" s="8">
        <v>3.35</v>
      </c>
      <c r="G353" s="4">
        <v>2</v>
      </c>
      <c r="H353" s="8">
        <v>0.63</v>
      </c>
      <c r="I353" s="4">
        <v>0</v>
      </c>
    </row>
    <row r="354" spans="1:9" x14ac:dyDescent="0.2">
      <c r="A354" s="2">
        <v>10</v>
      </c>
      <c r="B354" s="1" t="s">
        <v>113</v>
      </c>
      <c r="C354" s="4">
        <v>11</v>
      </c>
      <c r="D354" s="8">
        <v>1.87</v>
      </c>
      <c r="E354" s="4">
        <v>11</v>
      </c>
      <c r="F354" s="8">
        <v>4.09</v>
      </c>
      <c r="G354" s="4">
        <v>0</v>
      </c>
      <c r="H354" s="8">
        <v>0</v>
      </c>
      <c r="I354" s="4">
        <v>0</v>
      </c>
    </row>
    <row r="355" spans="1:9" x14ac:dyDescent="0.2">
      <c r="A355" s="2">
        <v>12</v>
      </c>
      <c r="B355" s="1" t="s">
        <v>105</v>
      </c>
      <c r="C355" s="4">
        <v>10</v>
      </c>
      <c r="D355" s="8">
        <v>1.7</v>
      </c>
      <c r="E355" s="4">
        <v>2</v>
      </c>
      <c r="F355" s="8">
        <v>0.74</v>
      </c>
      <c r="G355" s="4">
        <v>8</v>
      </c>
      <c r="H355" s="8">
        <v>2.52</v>
      </c>
      <c r="I355" s="4">
        <v>0</v>
      </c>
    </row>
    <row r="356" spans="1:9" x14ac:dyDescent="0.2">
      <c r="A356" s="2">
        <v>12</v>
      </c>
      <c r="B356" s="1" t="s">
        <v>108</v>
      </c>
      <c r="C356" s="4">
        <v>10</v>
      </c>
      <c r="D356" s="8">
        <v>1.7</v>
      </c>
      <c r="E356" s="4">
        <v>7</v>
      </c>
      <c r="F356" s="8">
        <v>2.6</v>
      </c>
      <c r="G356" s="4">
        <v>3</v>
      </c>
      <c r="H356" s="8">
        <v>0.95</v>
      </c>
      <c r="I356" s="4">
        <v>0</v>
      </c>
    </row>
    <row r="357" spans="1:9" x14ac:dyDescent="0.2">
      <c r="A357" s="2">
        <v>12</v>
      </c>
      <c r="B357" s="1" t="s">
        <v>118</v>
      </c>
      <c r="C357" s="4">
        <v>10</v>
      </c>
      <c r="D357" s="8">
        <v>1.7</v>
      </c>
      <c r="E357" s="4">
        <v>5</v>
      </c>
      <c r="F357" s="8">
        <v>1.86</v>
      </c>
      <c r="G357" s="4">
        <v>5</v>
      </c>
      <c r="H357" s="8">
        <v>1.58</v>
      </c>
      <c r="I357" s="4">
        <v>0</v>
      </c>
    </row>
    <row r="358" spans="1:9" x14ac:dyDescent="0.2">
      <c r="A358" s="2">
        <v>12</v>
      </c>
      <c r="B358" s="1" t="s">
        <v>114</v>
      </c>
      <c r="C358" s="4">
        <v>10</v>
      </c>
      <c r="D358" s="8">
        <v>1.7</v>
      </c>
      <c r="E358" s="4">
        <v>5</v>
      </c>
      <c r="F358" s="8">
        <v>1.86</v>
      </c>
      <c r="G358" s="4">
        <v>5</v>
      </c>
      <c r="H358" s="8">
        <v>1.58</v>
      </c>
      <c r="I358" s="4">
        <v>0</v>
      </c>
    </row>
    <row r="359" spans="1:9" x14ac:dyDescent="0.2">
      <c r="A359" s="2">
        <v>16</v>
      </c>
      <c r="B359" s="1" t="s">
        <v>141</v>
      </c>
      <c r="C359" s="4">
        <v>9</v>
      </c>
      <c r="D359" s="8">
        <v>1.53</v>
      </c>
      <c r="E359" s="4">
        <v>3</v>
      </c>
      <c r="F359" s="8">
        <v>1.1200000000000001</v>
      </c>
      <c r="G359" s="4">
        <v>6</v>
      </c>
      <c r="H359" s="8">
        <v>1.89</v>
      </c>
      <c r="I359" s="4">
        <v>0</v>
      </c>
    </row>
    <row r="360" spans="1:9" x14ac:dyDescent="0.2">
      <c r="A360" s="2">
        <v>16</v>
      </c>
      <c r="B360" s="1" t="s">
        <v>103</v>
      </c>
      <c r="C360" s="4">
        <v>9</v>
      </c>
      <c r="D360" s="8">
        <v>1.53</v>
      </c>
      <c r="E360" s="4">
        <v>1</v>
      </c>
      <c r="F360" s="8">
        <v>0.37</v>
      </c>
      <c r="G360" s="4">
        <v>8</v>
      </c>
      <c r="H360" s="8">
        <v>2.52</v>
      </c>
      <c r="I360" s="4">
        <v>0</v>
      </c>
    </row>
    <row r="361" spans="1:9" x14ac:dyDescent="0.2">
      <c r="A361" s="2">
        <v>16</v>
      </c>
      <c r="B361" s="1" t="s">
        <v>109</v>
      </c>
      <c r="C361" s="4">
        <v>9</v>
      </c>
      <c r="D361" s="8">
        <v>1.53</v>
      </c>
      <c r="E361" s="4">
        <v>9</v>
      </c>
      <c r="F361" s="8">
        <v>3.35</v>
      </c>
      <c r="G361" s="4">
        <v>0</v>
      </c>
      <c r="H361" s="8">
        <v>0</v>
      </c>
      <c r="I361" s="4">
        <v>0</v>
      </c>
    </row>
    <row r="362" spans="1:9" x14ac:dyDescent="0.2">
      <c r="A362" s="2">
        <v>19</v>
      </c>
      <c r="B362" s="1" t="s">
        <v>123</v>
      </c>
      <c r="C362" s="4">
        <v>8</v>
      </c>
      <c r="D362" s="8">
        <v>1.36</v>
      </c>
      <c r="E362" s="4">
        <v>4</v>
      </c>
      <c r="F362" s="8">
        <v>1.49</v>
      </c>
      <c r="G362" s="4">
        <v>4</v>
      </c>
      <c r="H362" s="8">
        <v>1.26</v>
      </c>
      <c r="I362" s="4">
        <v>0</v>
      </c>
    </row>
    <row r="363" spans="1:9" x14ac:dyDescent="0.2">
      <c r="A363" s="2">
        <v>19</v>
      </c>
      <c r="B363" s="1" t="s">
        <v>99</v>
      </c>
      <c r="C363" s="4">
        <v>8</v>
      </c>
      <c r="D363" s="8">
        <v>1.36</v>
      </c>
      <c r="E363" s="4">
        <v>3</v>
      </c>
      <c r="F363" s="8">
        <v>1.1200000000000001</v>
      </c>
      <c r="G363" s="4">
        <v>5</v>
      </c>
      <c r="H363" s="8">
        <v>1.58</v>
      </c>
      <c r="I363" s="4">
        <v>0</v>
      </c>
    </row>
    <row r="364" spans="1:9" x14ac:dyDescent="0.2">
      <c r="A364" s="2">
        <v>19</v>
      </c>
      <c r="B364" s="1" t="s">
        <v>124</v>
      </c>
      <c r="C364" s="4">
        <v>8</v>
      </c>
      <c r="D364" s="8">
        <v>1.36</v>
      </c>
      <c r="E364" s="4">
        <v>1</v>
      </c>
      <c r="F364" s="8">
        <v>0.37</v>
      </c>
      <c r="G364" s="4">
        <v>7</v>
      </c>
      <c r="H364" s="8">
        <v>2.21</v>
      </c>
      <c r="I364" s="4">
        <v>0</v>
      </c>
    </row>
    <row r="365" spans="1:9" x14ac:dyDescent="0.2">
      <c r="A365" s="2">
        <v>19</v>
      </c>
      <c r="B365" s="1" t="s">
        <v>129</v>
      </c>
      <c r="C365" s="4">
        <v>8</v>
      </c>
      <c r="D365" s="8">
        <v>1.36</v>
      </c>
      <c r="E365" s="4">
        <v>5</v>
      </c>
      <c r="F365" s="8">
        <v>1.86</v>
      </c>
      <c r="G365" s="4">
        <v>3</v>
      </c>
      <c r="H365" s="8">
        <v>0.95</v>
      </c>
      <c r="I365" s="4">
        <v>0</v>
      </c>
    </row>
    <row r="366" spans="1:9" x14ac:dyDescent="0.2">
      <c r="A366" s="1"/>
      <c r="C366" s="4"/>
      <c r="D366" s="8"/>
      <c r="E366" s="4"/>
      <c r="F366" s="8"/>
      <c r="G366" s="4"/>
      <c r="H366" s="8"/>
      <c r="I366" s="4"/>
    </row>
    <row r="367" spans="1:9" x14ac:dyDescent="0.2">
      <c r="A367" s="1" t="s">
        <v>16</v>
      </c>
      <c r="C367" s="4"/>
      <c r="D367" s="8"/>
      <c r="E367" s="4"/>
      <c r="F367" s="8"/>
      <c r="G367" s="4"/>
      <c r="H367" s="8"/>
      <c r="I367" s="4"/>
    </row>
    <row r="368" spans="1:9" x14ac:dyDescent="0.2">
      <c r="A368" s="2">
        <v>1</v>
      </c>
      <c r="B368" s="1" t="s">
        <v>142</v>
      </c>
      <c r="C368" s="4">
        <v>165</v>
      </c>
      <c r="D368" s="8">
        <v>23.5</v>
      </c>
      <c r="E368" s="4">
        <v>152</v>
      </c>
      <c r="F368" s="8">
        <v>31.47</v>
      </c>
      <c r="G368" s="4">
        <v>13</v>
      </c>
      <c r="H368" s="8">
        <v>6.19</v>
      </c>
      <c r="I368" s="4">
        <v>0</v>
      </c>
    </row>
    <row r="369" spans="1:9" x14ac:dyDescent="0.2">
      <c r="A369" s="2">
        <v>2</v>
      </c>
      <c r="B369" s="1" t="s">
        <v>143</v>
      </c>
      <c r="C369" s="4">
        <v>36</v>
      </c>
      <c r="D369" s="8">
        <v>5.13</v>
      </c>
      <c r="E369" s="4">
        <v>29</v>
      </c>
      <c r="F369" s="8">
        <v>6</v>
      </c>
      <c r="G369" s="4">
        <v>7</v>
      </c>
      <c r="H369" s="8">
        <v>3.33</v>
      </c>
      <c r="I369" s="4">
        <v>0</v>
      </c>
    </row>
    <row r="370" spans="1:9" x14ac:dyDescent="0.2">
      <c r="A370" s="2">
        <v>3</v>
      </c>
      <c r="B370" s="1" t="s">
        <v>111</v>
      </c>
      <c r="C370" s="4">
        <v>29</v>
      </c>
      <c r="D370" s="8">
        <v>4.13</v>
      </c>
      <c r="E370" s="4">
        <v>26</v>
      </c>
      <c r="F370" s="8">
        <v>5.38</v>
      </c>
      <c r="G370" s="4">
        <v>3</v>
      </c>
      <c r="H370" s="8">
        <v>1.43</v>
      </c>
      <c r="I370" s="4">
        <v>0</v>
      </c>
    </row>
    <row r="371" spans="1:9" x14ac:dyDescent="0.2">
      <c r="A371" s="2">
        <v>4</v>
      </c>
      <c r="B371" s="1" t="s">
        <v>97</v>
      </c>
      <c r="C371" s="4">
        <v>21</v>
      </c>
      <c r="D371" s="8">
        <v>2.99</v>
      </c>
      <c r="E371" s="4">
        <v>16</v>
      </c>
      <c r="F371" s="8">
        <v>3.31</v>
      </c>
      <c r="G371" s="4">
        <v>5</v>
      </c>
      <c r="H371" s="8">
        <v>2.38</v>
      </c>
      <c r="I371" s="4">
        <v>0</v>
      </c>
    </row>
    <row r="372" spans="1:9" x14ac:dyDescent="0.2">
      <c r="A372" s="2">
        <v>5</v>
      </c>
      <c r="B372" s="1" t="s">
        <v>110</v>
      </c>
      <c r="C372" s="4">
        <v>20</v>
      </c>
      <c r="D372" s="8">
        <v>2.85</v>
      </c>
      <c r="E372" s="4">
        <v>20</v>
      </c>
      <c r="F372" s="8">
        <v>4.1399999999999997</v>
      </c>
      <c r="G372" s="4">
        <v>0</v>
      </c>
      <c r="H372" s="8">
        <v>0</v>
      </c>
      <c r="I372" s="4">
        <v>0</v>
      </c>
    </row>
    <row r="373" spans="1:9" x14ac:dyDescent="0.2">
      <c r="A373" s="2">
        <v>6</v>
      </c>
      <c r="B373" s="1" t="s">
        <v>108</v>
      </c>
      <c r="C373" s="4">
        <v>16</v>
      </c>
      <c r="D373" s="8">
        <v>2.2799999999999998</v>
      </c>
      <c r="E373" s="4">
        <v>16</v>
      </c>
      <c r="F373" s="8">
        <v>3.31</v>
      </c>
      <c r="G373" s="4">
        <v>0</v>
      </c>
      <c r="H373" s="8">
        <v>0</v>
      </c>
      <c r="I373" s="4">
        <v>0</v>
      </c>
    </row>
    <row r="374" spans="1:9" x14ac:dyDescent="0.2">
      <c r="A374" s="2">
        <v>6</v>
      </c>
      <c r="B374" s="1" t="s">
        <v>114</v>
      </c>
      <c r="C374" s="4">
        <v>16</v>
      </c>
      <c r="D374" s="8">
        <v>2.2799999999999998</v>
      </c>
      <c r="E374" s="4">
        <v>13</v>
      </c>
      <c r="F374" s="8">
        <v>2.69</v>
      </c>
      <c r="G374" s="4">
        <v>3</v>
      </c>
      <c r="H374" s="8">
        <v>1.43</v>
      </c>
      <c r="I374" s="4">
        <v>0</v>
      </c>
    </row>
    <row r="375" spans="1:9" x14ac:dyDescent="0.2">
      <c r="A375" s="2">
        <v>8</v>
      </c>
      <c r="B375" s="1" t="s">
        <v>104</v>
      </c>
      <c r="C375" s="4">
        <v>14</v>
      </c>
      <c r="D375" s="8">
        <v>1.99</v>
      </c>
      <c r="E375" s="4">
        <v>6</v>
      </c>
      <c r="F375" s="8">
        <v>1.24</v>
      </c>
      <c r="G375" s="4">
        <v>8</v>
      </c>
      <c r="H375" s="8">
        <v>3.81</v>
      </c>
      <c r="I375" s="4">
        <v>0</v>
      </c>
    </row>
    <row r="376" spans="1:9" x14ac:dyDescent="0.2">
      <c r="A376" s="2">
        <v>9</v>
      </c>
      <c r="B376" s="1" t="s">
        <v>102</v>
      </c>
      <c r="C376" s="4">
        <v>13</v>
      </c>
      <c r="D376" s="8">
        <v>1.85</v>
      </c>
      <c r="E376" s="4">
        <v>12</v>
      </c>
      <c r="F376" s="8">
        <v>2.48</v>
      </c>
      <c r="G376" s="4">
        <v>1</v>
      </c>
      <c r="H376" s="8">
        <v>0.48</v>
      </c>
      <c r="I376" s="4">
        <v>0</v>
      </c>
    </row>
    <row r="377" spans="1:9" x14ac:dyDescent="0.2">
      <c r="A377" s="2">
        <v>10</v>
      </c>
      <c r="B377" s="1" t="s">
        <v>95</v>
      </c>
      <c r="C377" s="4">
        <v>11</v>
      </c>
      <c r="D377" s="8">
        <v>1.57</v>
      </c>
      <c r="E377" s="4">
        <v>1</v>
      </c>
      <c r="F377" s="8">
        <v>0.21</v>
      </c>
      <c r="G377" s="4">
        <v>10</v>
      </c>
      <c r="H377" s="8">
        <v>4.76</v>
      </c>
      <c r="I377" s="4">
        <v>0</v>
      </c>
    </row>
    <row r="378" spans="1:9" x14ac:dyDescent="0.2">
      <c r="A378" s="2">
        <v>10</v>
      </c>
      <c r="B378" s="1" t="s">
        <v>106</v>
      </c>
      <c r="C378" s="4">
        <v>11</v>
      </c>
      <c r="D378" s="8">
        <v>1.57</v>
      </c>
      <c r="E378" s="4">
        <v>10</v>
      </c>
      <c r="F378" s="8">
        <v>2.0699999999999998</v>
      </c>
      <c r="G378" s="4">
        <v>1</v>
      </c>
      <c r="H378" s="8">
        <v>0.48</v>
      </c>
      <c r="I378" s="4">
        <v>0</v>
      </c>
    </row>
    <row r="379" spans="1:9" x14ac:dyDescent="0.2">
      <c r="A379" s="2">
        <v>10</v>
      </c>
      <c r="B379" s="1" t="s">
        <v>112</v>
      </c>
      <c r="C379" s="4">
        <v>11</v>
      </c>
      <c r="D379" s="8">
        <v>1.57</v>
      </c>
      <c r="E379" s="4">
        <v>4</v>
      </c>
      <c r="F379" s="8">
        <v>0.83</v>
      </c>
      <c r="G379" s="4">
        <v>7</v>
      </c>
      <c r="H379" s="8">
        <v>3.33</v>
      </c>
      <c r="I379" s="4">
        <v>0</v>
      </c>
    </row>
    <row r="380" spans="1:9" x14ac:dyDescent="0.2">
      <c r="A380" s="2">
        <v>13</v>
      </c>
      <c r="B380" s="1" t="s">
        <v>96</v>
      </c>
      <c r="C380" s="4">
        <v>10</v>
      </c>
      <c r="D380" s="8">
        <v>1.42</v>
      </c>
      <c r="E380" s="4">
        <v>4</v>
      </c>
      <c r="F380" s="8">
        <v>0.83</v>
      </c>
      <c r="G380" s="4">
        <v>6</v>
      </c>
      <c r="H380" s="8">
        <v>2.86</v>
      </c>
      <c r="I380" s="4">
        <v>0</v>
      </c>
    </row>
    <row r="381" spans="1:9" x14ac:dyDescent="0.2">
      <c r="A381" s="2">
        <v>13</v>
      </c>
      <c r="B381" s="1" t="s">
        <v>129</v>
      </c>
      <c r="C381" s="4">
        <v>10</v>
      </c>
      <c r="D381" s="8">
        <v>1.42</v>
      </c>
      <c r="E381" s="4">
        <v>8</v>
      </c>
      <c r="F381" s="8">
        <v>1.66</v>
      </c>
      <c r="G381" s="4">
        <v>2</v>
      </c>
      <c r="H381" s="8">
        <v>0.95</v>
      </c>
      <c r="I381" s="4">
        <v>0</v>
      </c>
    </row>
    <row r="382" spans="1:9" x14ac:dyDescent="0.2">
      <c r="A382" s="2">
        <v>15</v>
      </c>
      <c r="B382" s="1" t="s">
        <v>139</v>
      </c>
      <c r="C382" s="4">
        <v>9</v>
      </c>
      <c r="D382" s="8">
        <v>1.28</v>
      </c>
      <c r="E382" s="4">
        <v>7</v>
      </c>
      <c r="F382" s="8">
        <v>1.45</v>
      </c>
      <c r="G382" s="4">
        <v>2</v>
      </c>
      <c r="H382" s="8">
        <v>0.95</v>
      </c>
      <c r="I382" s="4">
        <v>0</v>
      </c>
    </row>
    <row r="383" spans="1:9" x14ac:dyDescent="0.2">
      <c r="A383" s="2">
        <v>15</v>
      </c>
      <c r="B383" s="1" t="s">
        <v>136</v>
      </c>
      <c r="C383" s="4">
        <v>9</v>
      </c>
      <c r="D383" s="8">
        <v>1.28</v>
      </c>
      <c r="E383" s="4">
        <v>7</v>
      </c>
      <c r="F383" s="8">
        <v>1.45</v>
      </c>
      <c r="G383" s="4">
        <v>2</v>
      </c>
      <c r="H383" s="8">
        <v>0.95</v>
      </c>
      <c r="I383" s="4">
        <v>0</v>
      </c>
    </row>
    <row r="384" spans="1:9" x14ac:dyDescent="0.2">
      <c r="A384" s="2">
        <v>15</v>
      </c>
      <c r="B384" s="1" t="s">
        <v>100</v>
      </c>
      <c r="C384" s="4">
        <v>9</v>
      </c>
      <c r="D384" s="8">
        <v>1.28</v>
      </c>
      <c r="E384" s="4">
        <v>5</v>
      </c>
      <c r="F384" s="8">
        <v>1.04</v>
      </c>
      <c r="G384" s="4">
        <v>4</v>
      </c>
      <c r="H384" s="8">
        <v>1.9</v>
      </c>
      <c r="I384" s="4">
        <v>0</v>
      </c>
    </row>
    <row r="385" spans="1:9" x14ac:dyDescent="0.2">
      <c r="A385" s="2">
        <v>18</v>
      </c>
      <c r="B385" s="1" t="s">
        <v>98</v>
      </c>
      <c r="C385" s="4">
        <v>8</v>
      </c>
      <c r="D385" s="8">
        <v>1.1399999999999999</v>
      </c>
      <c r="E385" s="4">
        <v>4</v>
      </c>
      <c r="F385" s="8">
        <v>0.83</v>
      </c>
      <c r="G385" s="4">
        <v>4</v>
      </c>
      <c r="H385" s="8">
        <v>1.9</v>
      </c>
      <c r="I385" s="4">
        <v>0</v>
      </c>
    </row>
    <row r="386" spans="1:9" x14ac:dyDescent="0.2">
      <c r="A386" s="2">
        <v>18</v>
      </c>
      <c r="B386" s="1" t="s">
        <v>135</v>
      </c>
      <c r="C386" s="4">
        <v>8</v>
      </c>
      <c r="D386" s="8">
        <v>1.1399999999999999</v>
      </c>
      <c r="E386" s="4">
        <v>4</v>
      </c>
      <c r="F386" s="8">
        <v>0.83</v>
      </c>
      <c r="G386" s="4">
        <v>4</v>
      </c>
      <c r="H386" s="8">
        <v>1.9</v>
      </c>
      <c r="I386" s="4">
        <v>0</v>
      </c>
    </row>
    <row r="387" spans="1:9" x14ac:dyDescent="0.2">
      <c r="A387" s="2">
        <v>18</v>
      </c>
      <c r="B387" s="1" t="s">
        <v>144</v>
      </c>
      <c r="C387" s="4">
        <v>8</v>
      </c>
      <c r="D387" s="8">
        <v>1.1399999999999999</v>
      </c>
      <c r="E387" s="4">
        <v>6</v>
      </c>
      <c r="F387" s="8">
        <v>1.24</v>
      </c>
      <c r="G387" s="4">
        <v>2</v>
      </c>
      <c r="H387" s="8">
        <v>0.95</v>
      </c>
      <c r="I387" s="4">
        <v>0</v>
      </c>
    </row>
    <row r="388" spans="1:9" x14ac:dyDescent="0.2">
      <c r="A388" s="2">
        <v>18</v>
      </c>
      <c r="B388" s="1" t="s">
        <v>131</v>
      </c>
      <c r="C388" s="4">
        <v>8</v>
      </c>
      <c r="D388" s="8">
        <v>1.1399999999999999</v>
      </c>
      <c r="E388" s="4">
        <v>8</v>
      </c>
      <c r="F388" s="8">
        <v>1.66</v>
      </c>
      <c r="G388" s="4">
        <v>0</v>
      </c>
      <c r="H388" s="8">
        <v>0</v>
      </c>
      <c r="I388" s="4">
        <v>0</v>
      </c>
    </row>
    <row r="389" spans="1:9" x14ac:dyDescent="0.2">
      <c r="A389" s="1"/>
      <c r="C389" s="4"/>
      <c r="D389" s="8"/>
      <c r="E389" s="4"/>
      <c r="F389" s="8"/>
      <c r="G389" s="4"/>
      <c r="H389" s="8"/>
      <c r="I389" s="4"/>
    </row>
    <row r="390" spans="1:9" x14ac:dyDescent="0.2">
      <c r="A390" s="1" t="s">
        <v>17</v>
      </c>
      <c r="C390" s="4"/>
      <c r="D390" s="8"/>
      <c r="E390" s="4"/>
      <c r="F390" s="8"/>
      <c r="G390" s="4"/>
      <c r="H390" s="8"/>
      <c r="I390" s="4"/>
    </row>
    <row r="391" spans="1:9" x14ac:dyDescent="0.2">
      <c r="A391" s="2">
        <v>1</v>
      </c>
      <c r="B391" s="1" t="s">
        <v>110</v>
      </c>
      <c r="C391" s="4">
        <v>16</v>
      </c>
      <c r="D391" s="8">
        <v>4.5999999999999996</v>
      </c>
      <c r="E391" s="4">
        <v>16</v>
      </c>
      <c r="F391" s="8">
        <v>7.58</v>
      </c>
      <c r="G391" s="4">
        <v>0</v>
      </c>
      <c r="H391" s="8">
        <v>0</v>
      </c>
      <c r="I391" s="4">
        <v>0</v>
      </c>
    </row>
    <row r="392" spans="1:9" x14ac:dyDescent="0.2">
      <c r="A392" s="2">
        <v>2</v>
      </c>
      <c r="B392" s="1" t="s">
        <v>142</v>
      </c>
      <c r="C392" s="4">
        <v>15</v>
      </c>
      <c r="D392" s="8">
        <v>4.3099999999999996</v>
      </c>
      <c r="E392" s="4">
        <v>15</v>
      </c>
      <c r="F392" s="8">
        <v>7.11</v>
      </c>
      <c r="G392" s="4">
        <v>0</v>
      </c>
      <c r="H392" s="8">
        <v>0</v>
      </c>
      <c r="I392" s="4">
        <v>0</v>
      </c>
    </row>
    <row r="393" spans="1:9" x14ac:dyDescent="0.2">
      <c r="A393" s="2">
        <v>3</v>
      </c>
      <c r="B393" s="1" t="s">
        <v>111</v>
      </c>
      <c r="C393" s="4">
        <v>14</v>
      </c>
      <c r="D393" s="8">
        <v>4.0199999999999996</v>
      </c>
      <c r="E393" s="4">
        <v>14</v>
      </c>
      <c r="F393" s="8">
        <v>6.64</v>
      </c>
      <c r="G393" s="4">
        <v>0</v>
      </c>
      <c r="H393" s="8">
        <v>0</v>
      </c>
      <c r="I393" s="4">
        <v>0</v>
      </c>
    </row>
    <row r="394" spans="1:9" x14ac:dyDescent="0.2">
      <c r="A394" s="2">
        <v>4</v>
      </c>
      <c r="B394" s="1" t="s">
        <v>102</v>
      </c>
      <c r="C394" s="4">
        <v>13</v>
      </c>
      <c r="D394" s="8">
        <v>3.74</v>
      </c>
      <c r="E394" s="4">
        <v>7</v>
      </c>
      <c r="F394" s="8">
        <v>3.32</v>
      </c>
      <c r="G394" s="4">
        <v>6</v>
      </c>
      <c r="H394" s="8">
        <v>4.41</v>
      </c>
      <c r="I394" s="4">
        <v>0</v>
      </c>
    </row>
    <row r="395" spans="1:9" x14ac:dyDescent="0.2">
      <c r="A395" s="2">
        <v>5</v>
      </c>
      <c r="B395" s="1" t="s">
        <v>97</v>
      </c>
      <c r="C395" s="4">
        <v>10</v>
      </c>
      <c r="D395" s="8">
        <v>2.87</v>
      </c>
      <c r="E395" s="4">
        <v>6</v>
      </c>
      <c r="F395" s="8">
        <v>2.84</v>
      </c>
      <c r="G395" s="4">
        <v>4</v>
      </c>
      <c r="H395" s="8">
        <v>2.94</v>
      </c>
      <c r="I395" s="4">
        <v>0</v>
      </c>
    </row>
    <row r="396" spans="1:9" x14ac:dyDescent="0.2">
      <c r="A396" s="2">
        <v>6</v>
      </c>
      <c r="B396" s="1" t="s">
        <v>139</v>
      </c>
      <c r="C396" s="4">
        <v>9</v>
      </c>
      <c r="D396" s="8">
        <v>2.59</v>
      </c>
      <c r="E396" s="4">
        <v>6</v>
      </c>
      <c r="F396" s="8">
        <v>2.84</v>
      </c>
      <c r="G396" s="4">
        <v>3</v>
      </c>
      <c r="H396" s="8">
        <v>2.21</v>
      </c>
      <c r="I396" s="4">
        <v>0</v>
      </c>
    </row>
    <row r="397" spans="1:9" x14ac:dyDescent="0.2">
      <c r="A397" s="2">
        <v>6</v>
      </c>
      <c r="B397" s="1" t="s">
        <v>100</v>
      </c>
      <c r="C397" s="4">
        <v>9</v>
      </c>
      <c r="D397" s="8">
        <v>2.59</v>
      </c>
      <c r="E397" s="4">
        <v>7</v>
      </c>
      <c r="F397" s="8">
        <v>3.32</v>
      </c>
      <c r="G397" s="4">
        <v>2</v>
      </c>
      <c r="H397" s="8">
        <v>1.47</v>
      </c>
      <c r="I397" s="4">
        <v>0</v>
      </c>
    </row>
    <row r="398" spans="1:9" x14ac:dyDescent="0.2">
      <c r="A398" s="2">
        <v>8</v>
      </c>
      <c r="B398" s="1" t="s">
        <v>101</v>
      </c>
      <c r="C398" s="4">
        <v>8</v>
      </c>
      <c r="D398" s="8">
        <v>2.2999999999999998</v>
      </c>
      <c r="E398" s="4">
        <v>8</v>
      </c>
      <c r="F398" s="8">
        <v>3.79</v>
      </c>
      <c r="G398" s="4">
        <v>0</v>
      </c>
      <c r="H398" s="8">
        <v>0</v>
      </c>
      <c r="I398" s="4">
        <v>0</v>
      </c>
    </row>
    <row r="399" spans="1:9" x14ac:dyDescent="0.2">
      <c r="A399" s="2">
        <v>8</v>
      </c>
      <c r="B399" s="1" t="s">
        <v>124</v>
      </c>
      <c r="C399" s="4">
        <v>8</v>
      </c>
      <c r="D399" s="8">
        <v>2.2999999999999998</v>
      </c>
      <c r="E399" s="4">
        <v>5</v>
      </c>
      <c r="F399" s="8">
        <v>2.37</v>
      </c>
      <c r="G399" s="4">
        <v>3</v>
      </c>
      <c r="H399" s="8">
        <v>2.21</v>
      </c>
      <c r="I399" s="4">
        <v>0</v>
      </c>
    </row>
    <row r="400" spans="1:9" x14ac:dyDescent="0.2">
      <c r="A400" s="2">
        <v>10</v>
      </c>
      <c r="B400" s="1" t="s">
        <v>138</v>
      </c>
      <c r="C400" s="4">
        <v>7</v>
      </c>
      <c r="D400" s="8">
        <v>2.0099999999999998</v>
      </c>
      <c r="E400" s="4">
        <v>2</v>
      </c>
      <c r="F400" s="8">
        <v>0.95</v>
      </c>
      <c r="G400" s="4">
        <v>5</v>
      </c>
      <c r="H400" s="8">
        <v>3.68</v>
      </c>
      <c r="I400" s="4">
        <v>0</v>
      </c>
    </row>
    <row r="401" spans="1:9" x14ac:dyDescent="0.2">
      <c r="A401" s="2">
        <v>10</v>
      </c>
      <c r="B401" s="1" t="s">
        <v>136</v>
      </c>
      <c r="C401" s="4">
        <v>7</v>
      </c>
      <c r="D401" s="8">
        <v>2.0099999999999998</v>
      </c>
      <c r="E401" s="4">
        <v>5</v>
      </c>
      <c r="F401" s="8">
        <v>2.37</v>
      </c>
      <c r="G401" s="4">
        <v>2</v>
      </c>
      <c r="H401" s="8">
        <v>1.47</v>
      </c>
      <c r="I401" s="4">
        <v>0</v>
      </c>
    </row>
    <row r="402" spans="1:9" x14ac:dyDescent="0.2">
      <c r="A402" s="2">
        <v>10</v>
      </c>
      <c r="B402" s="1" t="s">
        <v>114</v>
      </c>
      <c r="C402" s="4">
        <v>7</v>
      </c>
      <c r="D402" s="8">
        <v>2.0099999999999998</v>
      </c>
      <c r="E402" s="4">
        <v>5</v>
      </c>
      <c r="F402" s="8">
        <v>2.37</v>
      </c>
      <c r="G402" s="4">
        <v>2</v>
      </c>
      <c r="H402" s="8">
        <v>1.47</v>
      </c>
      <c r="I402" s="4">
        <v>0</v>
      </c>
    </row>
    <row r="403" spans="1:9" x14ac:dyDescent="0.2">
      <c r="A403" s="2">
        <v>13</v>
      </c>
      <c r="B403" s="1" t="s">
        <v>95</v>
      </c>
      <c r="C403" s="4">
        <v>6</v>
      </c>
      <c r="D403" s="8">
        <v>1.72</v>
      </c>
      <c r="E403" s="4">
        <v>0</v>
      </c>
      <c r="F403" s="8">
        <v>0</v>
      </c>
      <c r="G403" s="4">
        <v>6</v>
      </c>
      <c r="H403" s="8">
        <v>4.41</v>
      </c>
      <c r="I403" s="4">
        <v>0</v>
      </c>
    </row>
    <row r="404" spans="1:9" x14ac:dyDescent="0.2">
      <c r="A404" s="2">
        <v>13</v>
      </c>
      <c r="B404" s="1" t="s">
        <v>145</v>
      </c>
      <c r="C404" s="4">
        <v>6</v>
      </c>
      <c r="D404" s="8">
        <v>1.72</v>
      </c>
      <c r="E404" s="4">
        <v>6</v>
      </c>
      <c r="F404" s="8">
        <v>2.84</v>
      </c>
      <c r="G404" s="4">
        <v>0</v>
      </c>
      <c r="H404" s="8">
        <v>0</v>
      </c>
      <c r="I404" s="4">
        <v>0</v>
      </c>
    </row>
    <row r="405" spans="1:9" x14ac:dyDescent="0.2">
      <c r="A405" s="2">
        <v>13</v>
      </c>
      <c r="B405" s="1" t="s">
        <v>112</v>
      </c>
      <c r="C405" s="4">
        <v>6</v>
      </c>
      <c r="D405" s="8">
        <v>1.72</v>
      </c>
      <c r="E405" s="4">
        <v>4</v>
      </c>
      <c r="F405" s="8">
        <v>1.9</v>
      </c>
      <c r="G405" s="4">
        <v>2</v>
      </c>
      <c r="H405" s="8">
        <v>1.47</v>
      </c>
      <c r="I405" s="4">
        <v>0</v>
      </c>
    </row>
    <row r="406" spans="1:9" x14ac:dyDescent="0.2">
      <c r="A406" s="2">
        <v>13</v>
      </c>
      <c r="B406" s="1" t="s">
        <v>113</v>
      </c>
      <c r="C406" s="4">
        <v>6</v>
      </c>
      <c r="D406" s="8">
        <v>1.72</v>
      </c>
      <c r="E406" s="4">
        <v>5</v>
      </c>
      <c r="F406" s="8">
        <v>2.37</v>
      </c>
      <c r="G406" s="4">
        <v>1</v>
      </c>
      <c r="H406" s="8">
        <v>0.74</v>
      </c>
      <c r="I406" s="4">
        <v>0</v>
      </c>
    </row>
    <row r="407" spans="1:9" x14ac:dyDescent="0.2">
      <c r="A407" s="2">
        <v>17</v>
      </c>
      <c r="B407" s="1" t="s">
        <v>135</v>
      </c>
      <c r="C407" s="4">
        <v>5</v>
      </c>
      <c r="D407" s="8">
        <v>1.44</v>
      </c>
      <c r="E407" s="4">
        <v>4</v>
      </c>
      <c r="F407" s="8">
        <v>1.9</v>
      </c>
      <c r="G407" s="4">
        <v>1</v>
      </c>
      <c r="H407" s="8">
        <v>0.74</v>
      </c>
      <c r="I407" s="4">
        <v>0</v>
      </c>
    </row>
    <row r="408" spans="1:9" x14ac:dyDescent="0.2">
      <c r="A408" s="2">
        <v>17</v>
      </c>
      <c r="B408" s="1" t="s">
        <v>144</v>
      </c>
      <c r="C408" s="4">
        <v>5</v>
      </c>
      <c r="D408" s="8">
        <v>1.44</v>
      </c>
      <c r="E408" s="4">
        <v>1</v>
      </c>
      <c r="F408" s="8">
        <v>0.47</v>
      </c>
      <c r="G408" s="4">
        <v>4</v>
      </c>
      <c r="H408" s="8">
        <v>2.94</v>
      </c>
      <c r="I408" s="4">
        <v>0</v>
      </c>
    </row>
    <row r="409" spans="1:9" x14ac:dyDescent="0.2">
      <c r="A409" s="2">
        <v>17</v>
      </c>
      <c r="B409" s="1" t="s">
        <v>104</v>
      </c>
      <c r="C409" s="4">
        <v>5</v>
      </c>
      <c r="D409" s="8">
        <v>1.44</v>
      </c>
      <c r="E409" s="4">
        <v>3</v>
      </c>
      <c r="F409" s="8">
        <v>1.42</v>
      </c>
      <c r="G409" s="4">
        <v>2</v>
      </c>
      <c r="H409" s="8">
        <v>1.47</v>
      </c>
      <c r="I409" s="4">
        <v>0</v>
      </c>
    </row>
    <row r="410" spans="1:9" x14ac:dyDescent="0.2">
      <c r="A410" s="2">
        <v>17</v>
      </c>
      <c r="B410" s="1" t="s">
        <v>108</v>
      </c>
      <c r="C410" s="4">
        <v>5</v>
      </c>
      <c r="D410" s="8">
        <v>1.44</v>
      </c>
      <c r="E410" s="4">
        <v>4</v>
      </c>
      <c r="F410" s="8">
        <v>1.9</v>
      </c>
      <c r="G410" s="4">
        <v>1</v>
      </c>
      <c r="H410" s="8">
        <v>0.74</v>
      </c>
      <c r="I410" s="4">
        <v>0</v>
      </c>
    </row>
    <row r="411" spans="1:9" x14ac:dyDescent="0.2">
      <c r="A411" s="2">
        <v>17</v>
      </c>
      <c r="B411" s="1" t="s">
        <v>130</v>
      </c>
      <c r="C411" s="4">
        <v>5</v>
      </c>
      <c r="D411" s="8">
        <v>1.44</v>
      </c>
      <c r="E411" s="4">
        <v>5</v>
      </c>
      <c r="F411" s="8">
        <v>2.37</v>
      </c>
      <c r="G411" s="4">
        <v>0</v>
      </c>
      <c r="H411" s="8">
        <v>0</v>
      </c>
      <c r="I411" s="4">
        <v>0</v>
      </c>
    </row>
    <row r="412" spans="1:9" x14ac:dyDescent="0.2">
      <c r="A412" s="2">
        <v>17</v>
      </c>
      <c r="B412" s="1" t="s">
        <v>146</v>
      </c>
      <c r="C412" s="4">
        <v>5</v>
      </c>
      <c r="D412" s="8">
        <v>1.44</v>
      </c>
      <c r="E412" s="4">
        <v>2</v>
      </c>
      <c r="F412" s="8">
        <v>0.95</v>
      </c>
      <c r="G412" s="4">
        <v>3</v>
      </c>
      <c r="H412" s="8">
        <v>2.21</v>
      </c>
      <c r="I412" s="4">
        <v>0</v>
      </c>
    </row>
    <row r="413" spans="1:9" x14ac:dyDescent="0.2">
      <c r="A413" s="2">
        <v>17</v>
      </c>
      <c r="B413" s="1" t="s">
        <v>109</v>
      </c>
      <c r="C413" s="4">
        <v>5</v>
      </c>
      <c r="D413" s="8">
        <v>1.44</v>
      </c>
      <c r="E413" s="4">
        <v>5</v>
      </c>
      <c r="F413" s="8">
        <v>2.37</v>
      </c>
      <c r="G413" s="4">
        <v>0</v>
      </c>
      <c r="H413" s="8">
        <v>0</v>
      </c>
      <c r="I413" s="4">
        <v>0</v>
      </c>
    </row>
    <row r="414" spans="1:9" x14ac:dyDescent="0.2">
      <c r="A414" s="1"/>
      <c r="C414" s="4"/>
      <c r="D414" s="8"/>
      <c r="E414" s="4"/>
      <c r="F414" s="8"/>
      <c r="G414" s="4"/>
      <c r="H414" s="8"/>
      <c r="I414" s="4"/>
    </row>
    <row r="415" spans="1:9" x14ac:dyDescent="0.2">
      <c r="A415" s="1" t="s">
        <v>18</v>
      </c>
      <c r="C415" s="4"/>
      <c r="D415" s="8"/>
      <c r="E415" s="4"/>
      <c r="F415" s="8"/>
      <c r="G415" s="4"/>
      <c r="H415" s="8"/>
      <c r="I415" s="4"/>
    </row>
    <row r="416" spans="1:9" x14ac:dyDescent="0.2">
      <c r="A416" s="2">
        <v>1</v>
      </c>
      <c r="B416" s="1" t="s">
        <v>95</v>
      </c>
      <c r="C416" s="4">
        <v>11</v>
      </c>
      <c r="D416" s="8">
        <v>4.76</v>
      </c>
      <c r="E416" s="4">
        <v>3</v>
      </c>
      <c r="F416" s="8">
        <v>2.2599999999999998</v>
      </c>
      <c r="G416" s="4">
        <v>8</v>
      </c>
      <c r="H416" s="8">
        <v>8.33</v>
      </c>
      <c r="I416" s="4">
        <v>0</v>
      </c>
    </row>
    <row r="417" spans="1:9" x14ac:dyDescent="0.2">
      <c r="A417" s="2">
        <v>2</v>
      </c>
      <c r="B417" s="1" t="s">
        <v>139</v>
      </c>
      <c r="C417" s="4">
        <v>10</v>
      </c>
      <c r="D417" s="8">
        <v>4.33</v>
      </c>
      <c r="E417" s="4">
        <v>6</v>
      </c>
      <c r="F417" s="8">
        <v>4.51</v>
      </c>
      <c r="G417" s="4">
        <v>4</v>
      </c>
      <c r="H417" s="8">
        <v>4.17</v>
      </c>
      <c r="I417" s="4">
        <v>0</v>
      </c>
    </row>
    <row r="418" spans="1:9" x14ac:dyDescent="0.2">
      <c r="A418" s="2">
        <v>3</v>
      </c>
      <c r="B418" s="1" t="s">
        <v>110</v>
      </c>
      <c r="C418" s="4">
        <v>9</v>
      </c>
      <c r="D418" s="8">
        <v>3.9</v>
      </c>
      <c r="E418" s="4">
        <v>9</v>
      </c>
      <c r="F418" s="8">
        <v>6.77</v>
      </c>
      <c r="G418" s="4">
        <v>0</v>
      </c>
      <c r="H418" s="8">
        <v>0</v>
      </c>
      <c r="I418" s="4">
        <v>0</v>
      </c>
    </row>
    <row r="419" spans="1:9" x14ac:dyDescent="0.2">
      <c r="A419" s="2">
        <v>4</v>
      </c>
      <c r="B419" s="1" t="s">
        <v>111</v>
      </c>
      <c r="C419" s="4">
        <v>8</v>
      </c>
      <c r="D419" s="8">
        <v>3.46</v>
      </c>
      <c r="E419" s="4">
        <v>8</v>
      </c>
      <c r="F419" s="8">
        <v>6.02</v>
      </c>
      <c r="G419" s="4">
        <v>0</v>
      </c>
      <c r="H419" s="8">
        <v>0</v>
      </c>
      <c r="I419" s="4">
        <v>0</v>
      </c>
    </row>
    <row r="420" spans="1:9" x14ac:dyDescent="0.2">
      <c r="A420" s="2">
        <v>4</v>
      </c>
      <c r="B420" s="1" t="s">
        <v>114</v>
      </c>
      <c r="C420" s="4">
        <v>8</v>
      </c>
      <c r="D420" s="8">
        <v>3.46</v>
      </c>
      <c r="E420" s="4">
        <v>6</v>
      </c>
      <c r="F420" s="8">
        <v>4.51</v>
      </c>
      <c r="G420" s="4">
        <v>2</v>
      </c>
      <c r="H420" s="8">
        <v>2.08</v>
      </c>
      <c r="I420" s="4">
        <v>0</v>
      </c>
    </row>
    <row r="421" spans="1:9" x14ac:dyDescent="0.2">
      <c r="A421" s="2">
        <v>6</v>
      </c>
      <c r="B421" s="1" t="s">
        <v>97</v>
      </c>
      <c r="C421" s="4">
        <v>6</v>
      </c>
      <c r="D421" s="8">
        <v>2.6</v>
      </c>
      <c r="E421" s="4">
        <v>5</v>
      </c>
      <c r="F421" s="8">
        <v>3.76</v>
      </c>
      <c r="G421" s="4">
        <v>1</v>
      </c>
      <c r="H421" s="8">
        <v>1.04</v>
      </c>
      <c r="I421" s="4">
        <v>0</v>
      </c>
    </row>
    <row r="422" spans="1:9" x14ac:dyDescent="0.2">
      <c r="A422" s="2">
        <v>6</v>
      </c>
      <c r="B422" s="1" t="s">
        <v>98</v>
      </c>
      <c r="C422" s="4">
        <v>6</v>
      </c>
      <c r="D422" s="8">
        <v>2.6</v>
      </c>
      <c r="E422" s="4">
        <v>5</v>
      </c>
      <c r="F422" s="8">
        <v>3.76</v>
      </c>
      <c r="G422" s="4">
        <v>1</v>
      </c>
      <c r="H422" s="8">
        <v>1.04</v>
      </c>
      <c r="I422" s="4">
        <v>0</v>
      </c>
    </row>
    <row r="423" spans="1:9" x14ac:dyDescent="0.2">
      <c r="A423" s="2">
        <v>6</v>
      </c>
      <c r="B423" s="1" t="s">
        <v>100</v>
      </c>
      <c r="C423" s="4">
        <v>6</v>
      </c>
      <c r="D423" s="8">
        <v>2.6</v>
      </c>
      <c r="E423" s="4">
        <v>4</v>
      </c>
      <c r="F423" s="8">
        <v>3.01</v>
      </c>
      <c r="G423" s="4">
        <v>1</v>
      </c>
      <c r="H423" s="8">
        <v>1.04</v>
      </c>
      <c r="I423" s="4">
        <v>1</v>
      </c>
    </row>
    <row r="424" spans="1:9" x14ac:dyDescent="0.2">
      <c r="A424" s="2">
        <v>6</v>
      </c>
      <c r="B424" s="1" t="s">
        <v>102</v>
      </c>
      <c r="C424" s="4">
        <v>6</v>
      </c>
      <c r="D424" s="8">
        <v>2.6</v>
      </c>
      <c r="E424" s="4">
        <v>5</v>
      </c>
      <c r="F424" s="8">
        <v>3.76</v>
      </c>
      <c r="G424" s="4">
        <v>1</v>
      </c>
      <c r="H424" s="8">
        <v>1.04</v>
      </c>
      <c r="I424" s="4">
        <v>0</v>
      </c>
    </row>
    <row r="425" spans="1:9" x14ac:dyDescent="0.2">
      <c r="A425" s="2">
        <v>6</v>
      </c>
      <c r="B425" s="1" t="s">
        <v>144</v>
      </c>
      <c r="C425" s="4">
        <v>6</v>
      </c>
      <c r="D425" s="8">
        <v>2.6</v>
      </c>
      <c r="E425" s="4">
        <v>3</v>
      </c>
      <c r="F425" s="8">
        <v>2.2599999999999998</v>
      </c>
      <c r="G425" s="4">
        <v>3</v>
      </c>
      <c r="H425" s="8">
        <v>3.13</v>
      </c>
      <c r="I425" s="4">
        <v>0</v>
      </c>
    </row>
    <row r="426" spans="1:9" x14ac:dyDescent="0.2">
      <c r="A426" s="2">
        <v>6</v>
      </c>
      <c r="B426" s="1" t="s">
        <v>112</v>
      </c>
      <c r="C426" s="4">
        <v>6</v>
      </c>
      <c r="D426" s="8">
        <v>2.6</v>
      </c>
      <c r="E426" s="4">
        <v>2</v>
      </c>
      <c r="F426" s="8">
        <v>1.5</v>
      </c>
      <c r="G426" s="4">
        <v>4</v>
      </c>
      <c r="H426" s="8">
        <v>4.17</v>
      </c>
      <c r="I426" s="4">
        <v>0</v>
      </c>
    </row>
    <row r="427" spans="1:9" x14ac:dyDescent="0.2">
      <c r="A427" s="2">
        <v>12</v>
      </c>
      <c r="B427" s="1" t="s">
        <v>142</v>
      </c>
      <c r="C427" s="4">
        <v>5</v>
      </c>
      <c r="D427" s="8">
        <v>2.16</v>
      </c>
      <c r="E427" s="4">
        <v>5</v>
      </c>
      <c r="F427" s="8">
        <v>3.76</v>
      </c>
      <c r="G427" s="4">
        <v>0</v>
      </c>
      <c r="H427" s="8">
        <v>0</v>
      </c>
      <c r="I427" s="4">
        <v>0</v>
      </c>
    </row>
    <row r="428" spans="1:9" x14ac:dyDescent="0.2">
      <c r="A428" s="2">
        <v>12</v>
      </c>
      <c r="B428" s="1" t="s">
        <v>124</v>
      </c>
      <c r="C428" s="4">
        <v>5</v>
      </c>
      <c r="D428" s="8">
        <v>2.16</v>
      </c>
      <c r="E428" s="4">
        <v>3</v>
      </c>
      <c r="F428" s="8">
        <v>2.2599999999999998</v>
      </c>
      <c r="G428" s="4">
        <v>2</v>
      </c>
      <c r="H428" s="8">
        <v>2.08</v>
      </c>
      <c r="I428" s="4">
        <v>0</v>
      </c>
    </row>
    <row r="429" spans="1:9" x14ac:dyDescent="0.2">
      <c r="A429" s="2">
        <v>12</v>
      </c>
      <c r="B429" s="1" t="s">
        <v>108</v>
      </c>
      <c r="C429" s="4">
        <v>5</v>
      </c>
      <c r="D429" s="8">
        <v>2.16</v>
      </c>
      <c r="E429" s="4">
        <v>4</v>
      </c>
      <c r="F429" s="8">
        <v>3.01</v>
      </c>
      <c r="G429" s="4">
        <v>1</v>
      </c>
      <c r="H429" s="8">
        <v>1.04</v>
      </c>
      <c r="I429" s="4">
        <v>0</v>
      </c>
    </row>
    <row r="430" spans="1:9" x14ac:dyDescent="0.2">
      <c r="A430" s="2">
        <v>12</v>
      </c>
      <c r="B430" s="1" t="s">
        <v>118</v>
      </c>
      <c r="C430" s="4">
        <v>5</v>
      </c>
      <c r="D430" s="8">
        <v>2.16</v>
      </c>
      <c r="E430" s="4">
        <v>3</v>
      </c>
      <c r="F430" s="8">
        <v>2.2599999999999998</v>
      </c>
      <c r="G430" s="4">
        <v>2</v>
      </c>
      <c r="H430" s="8">
        <v>2.08</v>
      </c>
      <c r="I430" s="4">
        <v>0</v>
      </c>
    </row>
    <row r="431" spans="1:9" x14ac:dyDescent="0.2">
      <c r="A431" s="2">
        <v>16</v>
      </c>
      <c r="B431" s="1" t="s">
        <v>123</v>
      </c>
      <c r="C431" s="4">
        <v>4</v>
      </c>
      <c r="D431" s="8">
        <v>1.73</v>
      </c>
      <c r="E431" s="4">
        <v>2</v>
      </c>
      <c r="F431" s="8">
        <v>1.5</v>
      </c>
      <c r="G431" s="4">
        <v>2</v>
      </c>
      <c r="H431" s="8">
        <v>2.08</v>
      </c>
      <c r="I431" s="4">
        <v>0</v>
      </c>
    </row>
    <row r="432" spans="1:9" x14ac:dyDescent="0.2">
      <c r="A432" s="2">
        <v>16</v>
      </c>
      <c r="B432" s="1" t="s">
        <v>126</v>
      </c>
      <c r="C432" s="4">
        <v>4</v>
      </c>
      <c r="D432" s="8">
        <v>1.73</v>
      </c>
      <c r="E432" s="4">
        <v>2</v>
      </c>
      <c r="F432" s="8">
        <v>1.5</v>
      </c>
      <c r="G432" s="4">
        <v>2</v>
      </c>
      <c r="H432" s="8">
        <v>2.08</v>
      </c>
      <c r="I432" s="4">
        <v>0</v>
      </c>
    </row>
    <row r="433" spans="1:9" x14ac:dyDescent="0.2">
      <c r="A433" s="2">
        <v>16</v>
      </c>
      <c r="B433" s="1" t="s">
        <v>136</v>
      </c>
      <c r="C433" s="4">
        <v>4</v>
      </c>
      <c r="D433" s="8">
        <v>1.73</v>
      </c>
      <c r="E433" s="4">
        <v>3</v>
      </c>
      <c r="F433" s="8">
        <v>2.2599999999999998</v>
      </c>
      <c r="G433" s="4">
        <v>1</v>
      </c>
      <c r="H433" s="8">
        <v>1.04</v>
      </c>
      <c r="I433" s="4">
        <v>0</v>
      </c>
    </row>
    <row r="434" spans="1:9" x14ac:dyDescent="0.2">
      <c r="A434" s="2">
        <v>16</v>
      </c>
      <c r="B434" s="1" t="s">
        <v>147</v>
      </c>
      <c r="C434" s="4">
        <v>4</v>
      </c>
      <c r="D434" s="8">
        <v>1.73</v>
      </c>
      <c r="E434" s="4">
        <v>4</v>
      </c>
      <c r="F434" s="8">
        <v>3.01</v>
      </c>
      <c r="G434" s="4">
        <v>0</v>
      </c>
      <c r="H434" s="8">
        <v>0</v>
      </c>
      <c r="I434" s="4">
        <v>0</v>
      </c>
    </row>
    <row r="435" spans="1:9" x14ac:dyDescent="0.2">
      <c r="A435" s="2">
        <v>16</v>
      </c>
      <c r="B435" s="1" t="s">
        <v>129</v>
      </c>
      <c r="C435" s="4">
        <v>4</v>
      </c>
      <c r="D435" s="8">
        <v>1.73</v>
      </c>
      <c r="E435" s="4">
        <v>2</v>
      </c>
      <c r="F435" s="8">
        <v>1.5</v>
      </c>
      <c r="G435" s="4">
        <v>2</v>
      </c>
      <c r="H435" s="8">
        <v>2.08</v>
      </c>
      <c r="I435" s="4">
        <v>0</v>
      </c>
    </row>
    <row r="436" spans="1:9" x14ac:dyDescent="0.2">
      <c r="A436" s="1"/>
      <c r="C436" s="4"/>
      <c r="D436" s="8"/>
      <c r="E436" s="4"/>
      <c r="F436" s="8"/>
      <c r="G436" s="4"/>
      <c r="H436" s="8"/>
      <c r="I436" s="4"/>
    </row>
    <row r="437" spans="1:9" x14ac:dyDescent="0.2">
      <c r="A437" s="1" t="s">
        <v>19</v>
      </c>
      <c r="C437" s="4"/>
      <c r="D437" s="8"/>
      <c r="E437" s="4"/>
      <c r="F437" s="8"/>
      <c r="G437" s="4"/>
      <c r="H437" s="8"/>
      <c r="I437" s="4"/>
    </row>
    <row r="438" spans="1:9" x14ac:dyDescent="0.2">
      <c r="A438" s="2">
        <v>1</v>
      </c>
      <c r="B438" s="1" t="s">
        <v>111</v>
      </c>
      <c r="C438" s="4">
        <v>15</v>
      </c>
      <c r="D438" s="8">
        <v>4.9800000000000004</v>
      </c>
      <c r="E438" s="4">
        <v>15</v>
      </c>
      <c r="F438" s="8">
        <v>11.03</v>
      </c>
      <c r="G438" s="4">
        <v>0</v>
      </c>
      <c r="H438" s="8">
        <v>0</v>
      </c>
      <c r="I438" s="4">
        <v>0</v>
      </c>
    </row>
    <row r="439" spans="1:9" x14ac:dyDescent="0.2">
      <c r="A439" s="2">
        <v>2</v>
      </c>
      <c r="B439" s="1" t="s">
        <v>110</v>
      </c>
      <c r="C439" s="4">
        <v>14</v>
      </c>
      <c r="D439" s="8">
        <v>4.6500000000000004</v>
      </c>
      <c r="E439" s="4">
        <v>13</v>
      </c>
      <c r="F439" s="8">
        <v>9.56</v>
      </c>
      <c r="G439" s="4">
        <v>1</v>
      </c>
      <c r="H439" s="8">
        <v>0.63</v>
      </c>
      <c r="I439" s="4">
        <v>0</v>
      </c>
    </row>
    <row r="440" spans="1:9" x14ac:dyDescent="0.2">
      <c r="A440" s="2">
        <v>3</v>
      </c>
      <c r="B440" s="1" t="s">
        <v>114</v>
      </c>
      <c r="C440" s="4">
        <v>11</v>
      </c>
      <c r="D440" s="8">
        <v>3.65</v>
      </c>
      <c r="E440" s="4">
        <v>3</v>
      </c>
      <c r="F440" s="8">
        <v>2.21</v>
      </c>
      <c r="G440" s="4">
        <v>8</v>
      </c>
      <c r="H440" s="8">
        <v>5</v>
      </c>
      <c r="I440" s="4">
        <v>0</v>
      </c>
    </row>
    <row r="441" spans="1:9" x14ac:dyDescent="0.2">
      <c r="A441" s="2">
        <v>4</v>
      </c>
      <c r="B441" s="1" t="s">
        <v>100</v>
      </c>
      <c r="C441" s="4">
        <v>10</v>
      </c>
      <c r="D441" s="8">
        <v>3.32</v>
      </c>
      <c r="E441" s="4">
        <v>5</v>
      </c>
      <c r="F441" s="8">
        <v>3.68</v>
      </c>
      <c r="G441" s="4">
        <v>5</v>
      </c>
      <c r="H441" s="8">
        <v>3.13</v>
      </c>
      <c r="I441" s="4">
        <v>0</v>
      </c>
    </row>
    <row r="442" spans="1:9" x14ac:dyDescent="0.2">
      <c r="A442" s="2">
        <v>4</v>
      </c>
      <c r="B442" s="1" t="s">
        <v>108</v>
      </c>
      <c r="C442" s="4">
        <v>10</v>
      </c>
      <c r="D442" s="8">
        <v>3.32</v>
      </c>
      <c r="E442" s="4">
        <v>8</v>
      </c>
      <c r="F442" s="8">
        <v>5.88</v>
      </c>
      <c r="G442" s="4">
        <v>2</v>
      </c>
      <c r="H442" s="8">
        <v>1.25</v>
      </c>
      <c r="I442" s="4">
        <v>0</v>
      </c>
    </row>
    <row r="443" spans="1:9" x14ac:dyDescent="0.2">
      <c r="A443" s="2">
        <v>6</v>
      </c>
      <c r="B443" s="1" t="s">
        <v>95</v>
      </c>
      <c r="C443" s="4">
        <v>9</v>
      </c>
      <c r="D443" s="8">
        <v>2.99</v>
      </c>
      <c r="E443" s="4">
        <v>1</v>
      </c>
      <c r="F443" s="8">
        <v>0.74</v>
      </c>
      <c r="G443" s="4">
        <v>8</v>
      </c>
      <c r="H443" s="8">
        <v>5</v>
      </c>
      <c r="I443" s="4">
        <v>0</v>
      </c>
    </row>
    <row r="444" spans="1:9" x14ac:dyDescent="0.2">
      <c r="A444" s="2">
        <v>7</v>
      </c>
      <c r="B444" s="1" t="s">
        <v>112</v>
      </c>
      <c r="C444" s="4">
        <v>8</v>
      </c>
      <c r="D444" s="8">
        <v>2.66</v>
      </c>
      <c r="E444" s="4">
        <v>6</v>
      </c>
      <c r="F444" s="8">
        <v>4.41</v>
      </c>
      <c r="G444" s="4">
        <v>2</v>
      </c>
      <c r="H444" s="8">
        <v>1.25</v>
      </c>
      <c r="I444" s="4">
        <v>0</v>
      </c>
    </row>
    <row r="445" spans="1:9" x14ac:dyDescent="0.2">
      <c r="A445" s="2">
        <v>8</v>
      </c>
      <c r="B445" s="1" t="s">
        <v>99</v>
      </c>
      <c r="C445" s="4">
        <v>7</v>
      </c>
      <c r="D445" s="8">
        <v>2.33</v>
      </c>
      <c r="E445" s="4">
        <v>1</v>
      </c>
      <c r="F445" s="8">
        <v>0.74</v>
      </c>
      <c r="G445" s="4">
        <v>6</v>
      </c>
      <c r="H445" s="8">
        <v>3.75</v>
      </c>
      <c r="I445" s="4">
        <v>0</v>
      </c>
    </row>
    <row r="446" spans="1:9" x14ac:dyDescent="0.2">
      <c r="A446" s="2">
        <v>9</v>
      </c>
      <c r="B446" s="1" t="s">
        <v>149</v>
      </c>
      <c r="C446" s="4">
        <v>6</v>
      </c>
      <c r="D446" s="8">
        <v>1.99</v>
      </c>
      <c r="E446" s="4">
        <v>0</v>
      </c>
      <c r="F446" s="8">
        <v>0</v>
      </c>
      <c r="G446" s="4">
        <v>6</v>
      </c>
      <c r="H446" s="8">
        <v>3.75</v>
      </c>
      <c r="I446" s="4">
        <v>0</v>
      </c>
    </row>
    <row r="447" spans="1:9" x14ac:dyDescent="0.2">
      <c r="A447" s="2">
        <v>9</v>
      </c>
      <c r="B447" s="1" t="s">
        <v>136</v>
      </c>
      <c r="C447" s="4">
        <v>6</v>
      </c>
      <c r="D447" s="8">
        <v>1.99</v>
      </c>
      <c r="E447" s="4">
        <v>5</v>
      </c>
      <c r="F447" s="8">
        <v>3.68</v>
      </c>
      <c r="G447" s="4">
        <v>1</v>
      </c>
      <c r="H447" s="8">
        <v>0.63</v>
      </c>
      <c r="I447" s="4">
        <v>0</v>
      </c>
    </row>
    <row r="448" spans="1:9" x14ac:dyDescent="0.2">
      <c r="A448" s="2">
        <v>9</v>
      </c>
      <c r="B448" s="1" t="s">
        <v>124</v>
      </c>
      <c r="C448" s="4">
        <v>6</v>
      </c>
      <c r="D448" s="8">
        <v>1.99</v>
      </c>
      <c r="E448" s="4">
        <v>2</v>
      </c>
      <c r="F448" s="8">
        <v>1.47</v>
      </c>
      <c r="G448" s="4">
        <v>4</v>
      </c>
      <c r="H448" s="8">
        <v>2.5</v>
      </c>
      <c r="I448" s="4">
        <v>0</v>
      </c>
    </row>
    <row r="449" spans="1:9" x14ac:dyDescent="0.2">
      <c r="A449" s="2">
        <v>9</v>
      </c>
      <c r="B449" s="1" t="s">
        <v>113</v>
      </c>
      <c r="C449" s="4">
        <v>6</v>
      </c>
      <c r="D449" s="8">
        <v>1.99</v>
      </c>
      <c r="E449" s="4">
        <v>5</v>
      </c>
      <c r="F449" s="8">
        <v>3.68</v>
      </c>
      <c r="G449" s="4">
        <v>1</v>
      </c>
      <c r="H449" s="8">
        <v>0.63</v>
      </c>
      <c r="I449" s="4">
        <v>0</v>
      </c>
    </row>
    <row r="450" spans="1:9" x14ac:dyDescent="0.2">
      <c r="A450" s="2">
        <v>13</v>
      </c>
      <c r="B450" s="1" t="s">
        <v>148</v>
      </c>
      <c r="C450" s="4">
        <v>5</v>
      </c>
      <c r="D450" s="8">
        <v>1.66</v>
      </c>
      <c r="E450" s="4">
        <v>0</v>
      </c>
      <c r="F450" s="8">
        <v>0</v>
      </c>
      <c r="G450" s="4">
        <v>5</v>
      </c>
      <c r="H450" s="8">
        <v>3.13</v>
      </c>
      <c r="I450" s="4">
        <v>0</v>
      </c>
    </row>
    <row r="451" spans="1:9" x14ac:dyDescent="0.2">
      <c r="A451" s="2">
        <v>13</v>
      </c>
      <c r="B451" s="1" t="s">
        <v>96</v>
      </c>
      <c r="C451" s="4">
        <v>5</v>
      </c>
      <c r="D451" s="8">
        <v>1.66</v>
      </c>
      <c r="E451" s="4">
        <v>1</v>
      </c>
      <c r="F451" s="8">
        <v>0.74</v>
      </c>
      <c r="G451" s="4">
        <v>4</v>
      </c>
      <c r="H451" s="8">
        <v>2.5</v>
      </c>
      <c r="I451" s="4">
        <v>0</v>
      </c>
    </row>
    <row r="452" spans="1:9" x14ac:dyDescent="0.2">
      <c r="A452" s="2">
        <v>13</v>
      </c>
      <c r="B452" s="1" t="s">
        <v>106</v>
      </c>
      <c r="C452" s="4">
        <v>5</v>
      </c>
      <c r="D452" s="8">
        <v>1.66</v>
      </c>
      <c r="E452" s="4">
        <v>1</v>
      </c>
      <c r="F452" s="8">
        <v>0.74</v>
      </c>
      <c r="G452" s="4">
        <v>4</v>
      </c>
      <c r="H452" s="8">
        <v>2.5</v>
      </c>
      <c r="I452" s="4">
        <v>0</v>
      </c>
    </row>
    <row r="453" spans="1:9" x14ac:dyDescent="0.2">
      <c r="A453" s="2">
        <v>13</v>
      </c>
      <c r="B453" s="1" t="s">
        <v>129</v>
      </c>
      <c r="C453" s="4">
        <v>5</v>
      </c>
      <c r="D453" s="8">
        <v>1.66</v>
      </c>
      <c r="E453" s="4">
        <v>4</v>
      </c>
      <c r="F453" s="8">
        <v>2.94</v>
      </c>
      <c r="G453" s="4">
        <v>1</v>
      </c>
      <c r="H453" s="8">
        <v>0.63</v>
      </c>
      <c r="I453" s="4">
        <v>0</v>
      </c>
    </row>
    <row r="454" spans="1:9" x14ac:dyDescent="0.2">
      <c r="A454" s="2">
        <v>13</v>
      </c>
      <c r="B454" s="1" t="s">
        <v>118</v>
      </c>
      <c r="C454" s="4">
        <v>5</v>
      </c>
      <c r="D454" s="8">
        <v>1.66</v>
      </c>
      <c r="E454" s="4">
        <v>5</v>
      </c>
      <c r="F454" s="8">
        <v>3.68</v>
      </c>
      <c r="G454" s="4">
        <v>0</v>
      </c>
      <c r="H454" s="8">
        <v>0</v>
      </c>
      <c r="I454" s="4">
        <v>0</v>
      </c>
    </row>
    <row r="455" spans="1:9" x14ac:dyDescent="0.2">
      <c r="A455" s="2">
        <v>18</v>
      </c>
      <c r="B455" s="1" t="s">
        <v>97</v>
      </c>
      <c r="C455" s="4">
        <v>4</v>
      </c>
      <c r="D455" s="8">
        <v>1.33</v>
      </c>
      <c r="E455" s="4">
        <v>3</v>
      </c>
      <c r="F455" s="8">
        <v>2.21</v>
      </c>
      <c r="G455" s="4">
        <v>1</v>
      </c>
      <c r="H455" s="8">
        <v>0.63</v>
      </c>
      <c r="I455" s="4">
        <v>0</v>
      </c>
    </row>
    <row r="456" spans="1:9" x14ac:dyDescent="0.2">
      <c r="A456" s="2">
        <v>18</v>
      </c>
      <c r="B456" s="1" t="s">
        <v>139</v>
      </c>
      <c r="C456" s="4">
        <v>4</v>
      </c>
      <c r="D456" s="8">
        <v>1.33</v>
      </c>
      <c r="E456" s="4">
        <v>1</v>
      </c>
      <c r="F456" s="8">
        <v>0.74</v>
      </c>
      <c r="G456" s="4">
        <v>3</v>
      </c>
      <c r="H456" s="8">
        <v>1.88</v>
      </c>
      <c r="I456" s="4">
        <v>0</v>
      </c>
    </row>
    <row r="457" spans="1:9" x14ac:dyDescent="0.2">
      <c r="A457" s="2">
        <v>18</v>
      </c>
      <c r="B457" s="1" t="s">
        <v>141</v>
      </c>
      <c r="C457" s="4">
        <v>4</v>
      </c>
      <c r="D457" s="8">
        <v>1.33</v>
      </c>
      <c r="E457" s="4">
        <v>2</v>
      </c>
      <c r="F457" s="8">
        <v>1.47</v>
      </c>
      <c r="G457" s="4">
        <v>2</v>
      </c>
      <c r="H457" s="8">
        <v>1.25</v>
      </c>
      <c r="I457" s="4">
        <v>0</v>
      </c>
    </row>
    <row r="458" spans="1:9" x14ac:dyDescent="0.2">
      <c r="A458" s="2">
        <v>18</v>
      </c>
      <c r="B458" s="1" t="s">
        <v>150</v>
      </c>
      <c r="C458" s="4">
        <v>4</v>
      </c>
      <c r="D458" s="8">
        <v>1.33</v>
      </c>
      <c r="E458" s="4">
        <v>0</v>
      </c>
      <c r="F458" s="8">
        <v>0</v>
      </c>
      <c r="G458" s="4">
        <v>4</v>
      </c>
      <c r="H458" s="8">
        <v>2.5</v>
      </c>
      <c r="I458" s="4">
        <v>0</v>
      </c>
    </row>
    <row r="459" spans="1:9" x14ac:dyDescent="0.2">
      <c r="A459" s="2">
        <v>18</v>
      </c>
      <c r="B459" s="1" t="s">
        <v>151</v>
      </c>
      <c r="C459" s="4">
        <v>4</v>
      </c>
      <c r="D459" s="8">
        <v>1.33</v>
      </c>
      <c r="E459" s="4">
        <v>0</v>
      </c>
      <c r="F459" s="8">
        <v>0</v>
      </c>
      <c r="G459" s="4">
        <v>4</v>
      </c>
      <c r="H459" s="8">
        <v>2.5</v>
      </c>
      <c r="I459" s="4">
        <v>0</v>
      </c>
    </row>
    <row r="460" spans="1:9" x14ac:dyDescent="0.2">
      <c r="A460" s="2">
        <v>18</v>
      </c>
      <c r="B460" s="1" t="s">
        <v>145</v>
      </c>
      <c r="C460" s="4">
        <v>4</v>
      </c>
      <c r="D460" s="8">
        <v>1.33</v>
      </c>
      <c r="E460" s="4">
        <v>2</v>
      </c>
      <c r="F460" s="8">
        <v>1.47</v>
      </c>
      <c r="G460" s="4">
        <v>2</v>
      </c>
      <c r="H460" s="8">
        <v>1.25</v>
      </c>
      <c r="I460" s="4">
        <v>0</v>
      </c>
    </row>
    <row r="461" spans="1:9" x14ac:dyDescent="0.2">
      <c r="A461" s="2">
        <v>18</v>
      </c>
      <c r="B461" s="1" t="s">
        <v>103</v>
      </c>
      <c r="C461" s="4">
        <v>4</v>
      </c>
      <c r="D461" s="8">
        <v>1.33</v>
      </c>
      <c r="E461" s="4">
        <v>2</v>
      </c>
      <c r="F461" s="8">
        <v>1.47</v>
      </c>
      <c r="G461" s="4">
        <v>2</v>
      </c>
      <c r="H461" s="8">
        <v>1.25</v>
      </c>
      <c r="I461" s="4">
        <v>0</v>
      </c>
    </row>
    <row r="462" spans="1:9" x14ac:dyDescent="0.2">
      <c r="A462" s="2">
        <v>18</v>
      </c>
      <c r="B462" s="1" t="s">
        <v>144</v>
      </c>
      <c r="C462" s="4">
        <v>4</v>
      </c>
      <c r="D462" s="8">
        <v>1.33</v>
      </c>
      <c r="E462" s="4">
        <v>2</v>
      </c>
      <c r="F462" s="8">
        <v>1.47</v>
      </c>
      <c r="G462" s="4">
        <v>2</v>
      </c>
      <c r="H462" s="8">
        <v>1.25</v>
      </c>
      <c r="I462" s="4">
        <v>0</v>
      </c>
    </row>
    <row r="463" spans="1:9" x14ac:dyDescent="0.2">
      <c r="A463" s="2">
        <v>18</v>
      </c>
      <c r="B463" s="1" t="s">
        <v>104</v>
      </c>
      <c r="C463" s="4">
        <v>4</v>
      </c>
      <c r="D463" s="8">
        <v>1.33</v>
      </c>
      <c r="E463" s="4">
        <v>1</v>
      </c>
      <c r="F463" s="8">
        <v>0.74</v>
      </c>
      <c r="G463" s="4">
        <v>3</v>
      </c>
      <c r="H463" s="8">
        <v>1.88</v>
      </c>
      <c r="I463" s="4">
        <v>0</v>
      </c>
    </row>
    <row r="464" spans="1:9" x14ac:dyDescent="0.2">
      <c r="A464" s="2">
        <v>18</v>
      </c>
      <c r="B464" s="1" t="s">
        <v>109</v>
      </c>
      <c r="C464" s="4">
        <v>4</v>
      </c>
      <c r="D464" s="8">
        <v>1.33</v>
      </c>
      <c r="E464" s="4">
        <v>4</v>
      </c>
      <c r="F464" s="8">
        <v>2.94</v>
      </c>
      <c r="G464" s="4">
        <v>0</v>
      </c>
      <c r="H464" s="8">
        <v>0</v>
      </c>
      <c r="I464" s="4">
        <v>0</v>
      </c>
    </row>
    <row r="465" spans="1:9" x14ac:dyDescent="0.2">
      <c r="A465" s="2">
        <v>18</v>
      </c>
      <c r="B465" s="1" t="s">
        <v>152</v>
      </c>
      <c r="C465" s="4">
        <v>4</v>
      </c>
      <c r="D465" s="8">
        <v>1.33</v>
      </c>
      <c r="E465" s="4">
        <v>4</v>
      </c>
      <c r="F465" s="8">
        <v>2.94</v>
      </c>
      <c r="G465" s="4">
        <v>0</v>
      </c>
      <c r="H465" s="8">
        <v>0</v>
      </c>
      <c r="I465" s="4">
        <v>0</v>
      </c>
    </row>
    <row r="466" spans="1:9" x14ac:dyDescent="0.2">
      <c r="A466" s="2">
        <v>18</v>
      </c>
      <c r="B466" s="1" t="s">
        <v>153</v>
      </c>
      <c r="C466" s="4">
        <v>4</v>
      </c>
      <c r="D466" s="8">
        <v>1.33</v>
      </c>
      <c r="E466" s="4">
        <v>1</v>
      </c>
      <c r="F466" s="8">
        <v>0.74</v>
      </c>
      <c r="G466" s="4">
        <v>3</v>
      </c>
      <c r="H466" s="8">
        <v>1.88</v>
      </c>
      <c r="I466" s="4">
        <v>0</v>
      </c>
    </row>
    <row r="467" spans="1:9" x14ac:dyDescent="0.2">
      <c r="A467" s="1"/>
      <c r="C467" s="4"/>
      <c r="D467" s="8"/>
      <c r="E467" s="4"/>
      <c r="F467" s="8"/>
      <c r="G467" s="4"/>
      <c r="H467" s="8"/>
      <c r="I467" s="4"/>
    </row>
    <row r="468" spans="1:9" x14ac:dyDescent="0.2">
      <c r="A468" s="1" t="s">
        <v>20</v>
      </c>
      <c r="C468" s="4"/>
      <c r="D468" s="8"/>
      <c r="E468" s="4"/>
      <c r="F468" s="8"/>
      <c r="G468" s="4"/>
      <c r="H468" s="8"/>
      <c r="I468" s="4"/>
    </row>
    <row r="469" spans="1:9" x14ac:dyDescent="0.2">
      <c r="A469" s="2">
        <v>1</v>
      </c>
      <c r="B469" s="1" t="s">
        <v>106</v>
      </c>
      <c r="C469" s="4">
        <v>70</v>
      </c>
      <c r="D469" s="8">
        <v>7.62</v>
      </c>
      <c r="E469" s="4">
        <v>59</v>
      </c>
      <c r="F469" s="8">
        <v>12.45</v>
      </c>
      <c r="G469" s="4">
        <v>11</v>
      </c>
      <c r="H469" s="8">
        <v>2.54</v>
      </c>
      <c r="I469" s="4">
        <v>0</v>
      </c>
    </row>
    <row r="470" spans="1:9" x14ac:dyDescent="0.2">
      <c r="A470" s="2">
        <v>2</v>
      </c>
      <c r="B470" s="1" t="s">
        <v>111</v>
      </c>
      <c r="C470" s="4">
        <v>53</v>
      </c>
      <c r="D470" s="8">
        <v>5.77</v>
      </c>
      <c r="E470" s="4">
        <v>49</v>
      </c>
      <c r="F470" s="8">
        <v>10.34</v>
      </c>
      <c r="G470" s="4">
        <v>4</v>
      </c>
      <c r="H470" s="8">
        <v>0.92</v>
      </c>
      <c r="I470" s="4">
        <v>0</v>
      </c>
    </row>
    <row r="471" spans="1:9" x14ac:dyDescent="0.2">
      <c r="A471" s="2">
        <v>3</v>
      </c>
      <c r="B471" s="1" t="s">
        <v>108</v>
      </c>
      <c r="C471" s="4">
        <v>36</v>
      </c>
      <c r="D471" s="8">
        <v>3.92</v>
      </c>
      <c r="E471" s="4">
        <v>32</v>
      </c>
      <c r="F471" s="8">
        <v>6.75</v>
      </c>
      <c r="G471" s="4">
        <v>4</v>
      </c>
      <c r="H471" s="8">
        <v>0.92</v>
      </c>
      <c r="I471" s="4">
        <v>0</v>
      </c>
    </row>
    <row r="472" spans="1:9" x14ac:dyDescent="0.2">
      <c r="A472" s="2">
        <v>4</v>
      </c>
      <c r="B472" s="1" t="s">
        <v>110</v>
      </c>
      <c r="C472" s="4">
        <v>34</v>
      </c>
      <c r="D472" s="8">
        <v>3.7</v>
      </c>
      <c r="E472" s="4">
        <v>33</v>
      </c>
      <c r="F472" s="8">
        <v>6.96</v>
      </c>
      <c r="G472" s="4">
        <v>1</v>
      </c>
      <c r="H472" s="8">
        <v>0.23</v>
      </c>
      <c r="I472" s="4">
        <v>0</v>
      </c>
    </row>
    <row r="473" spans="1:9" x14ac:dyDescent="0.2">
      <c r="A473" s="2">
        <v>5</v>
      </c>
      <c r="B473" s="1" t="s">
        <v>97</v>
      </c>
      <c r="C473" s="4">
        <v>25</v>
      </c>
      <c r="D473" s="8">
        <v>2.72</v>
      </c>
      <c r="E473" s="4">
        <v>13</v>
      </c>
      <c r="F473" s="8">
        <v>2.74</v>
      </c>
      <c r="G473" s="4">
        <v>12</v>
      </c>
      <c r="H473" s="8">
        <v>2.77</v>
      </c>
      <c r="I473" s="4">
        <v>0</v>
      </c>
    </row>
    <row r="474" spans="1:9" x14ac:dyDescent="0.2">
      <c r="A474" s="2">
        <v>6</v>
      </c>
      <c r="B474" s="1" t="s">
        <v>95</v>
      </c>
      <c r="C474" s="4">
        <v>23</v>
      </c>
      <c r="D474" s="8">
        <v>2.5</v>
      </c>
      <c r="E474" s="4">
        <v>0</v>
      </c>
      <c r="F474" s="8">
        <v>0</v>
      </c>
      <c r="G474" s="4">
        <v>23</v>
      </c>
      <c r="H474" s="8">
        <v>5.31</v>
      </c>
      <c r="I474" s="4">
        <v>0</v>
      </c>
    </row>
    <row r="475" spans="1:9" x14ac:dyDescent="0.2">
      <c r="A475" s="2">
        <v>7</v>
      </c>
      <c r="B475" s="1" t="s">
        <v>98</v>
      </c>
      <c r="C475" s="4">
        <v>21</v>
      </c>
      <c r="D475" s="8">
        <v>2.29</v>
      </c>
      <c r="E475" s="4">
        <v>6</v>
      </c>
      <c r="F475" s="8">
        <v>1.27</v>
      </c>
      <c r="G475" s="4">
        <v>15</v>
      </c>
      <c r="H475" s="8">
        <v>3.46</v>
      </c>
      <c r="I475" s="4">
        <v>0</v>
      </c>
    </row>
    <row r="476" spans="1:9" x14ac:dyDescent="0.2">
      <c r="A476" s="2">
        <v>8</v>
      </c>
      <c r="B476" s="1" t="s">
        <v>103</v>
      </c>
      <c r="C476" s="4">
        <v>20</v>
      </c>
      <c r="D476" s="8">
        <v>2.1800000000000002</v>
      </c>
      <c r="E476" s="4">
        <v>6</v>
      </c>
      <c r="F476" s="8">
        <v>1.27</v>
      </c>
      <c r="G476" s="4">
        <v>14</v>
      </c>
      <c r="H476" s="8">
        <v>3.23</v>
      </c>
      <c r="I476" s="4">
        <v>0</v>
      </c>
    </row>
    <row r="477" spans="1:9" x14ac:dyDescent="0.2">
      <c r="A477" s="2">
        <v>9</v>
      </c>
      <c r="B477" s="1" t="s">
        <v>114</v>
      </c>
      <c r="C477" s="4">
        <v>19</v>
      </c>
      <c r="D477" s="8">
        <v>2.0699999999999998</v>
      </c>
      <c r="E477" s="4">
        <v>12</v>
      </c>
      <c r="F477" s="8">
        <v>2.5299999999999998</v>
      </c>
      <c r="G477" s="4">
        <v>7</v>
      </c>
      <c r="H477" s="8">
        <v>1.62</v>
      </c>
      <c r="I477" s="4">
        <v>0</v>
      </c>
    </row>
    <row r="478" spans="1:9" x14ac:dyDescent="0.2">
      <c r="A478" s="2">
        <v>10</v>
      </c>
      <c r="B478" s="1" t="s">
        <v>102</v>
      </c>
      <c r="C478" s="4">
        <v>18</v>
      </c>
      <c r="D478" s="8">
        <v>1.96</v>
      </c>
      <c r="E478" s="4">
        <v>4</v>
      </c>
      <c r="F478" s="8">
        <v>0.84</v>
      </c>
      <c r="G478" s="4">
        <v>14</v>
      </c>
      <c r="H478" s="8">
        <v>3.23</v>
      </c>
      <c r="I478" s="4">
        <v>0</v>
      </c>
    </row>
    <row r="479" spans="1:9" x14ac:dyDescent="0.2">
      <c r="A479" s="2">
        <v>10</v>
      </c>
      <c r="B479" s="1" t="s">
        <v>104</v>
      </c>
      <c r="C479" s="4">
        <v>18</v>
      </c>
      <c r="D479" s="8">
        <v>1.96</v>
      </c>
      <c r="E479" s="4">
        <v>9</v>
      </c>
      <c r="F479" s="8">
        <v>1.9</v>
      </c>
      <c r="G479" s="4">
        <v>9</v>
      </c>
      <c r="H479" s="8">
        <v>2.08</v>
      </c>
      <c r="I479" s="4">
        <v>0</v>
      </c>
    </row>
    <row r="480" spans="1:9" x14ac:dyDescent="0.2">
      <c r="A480" s="2">
        <v>12</v>
      </c>
      <c r="B480" s="1" t="s">
        <v>99</v>
      </c>
      <c r="C480" s="4">
        <v>16</v>
      </c>
      <c r="D480" s="8">
        <v>1.74</v>
      </c>
      <c r="E480" s="4">
        <v>4</v>
      </c>
      <c r="F480" s="8">
        <v>0.84</v>
      </c>
      <c r="G480" s="4">
        <v>12</v>
      </c>
      <c r="H480" s="8">
        <v>2.77</v>
      </c>
      <c r="I480" s="4">
        <v>0</v>
      </c>
    </row>
    <row r="481" spans="1:9" x14ac:dyDescent="0.2">
      <c r="A481" s="2">
        <v>13</v>
      </c>
      <c r="B481" s="1" t="s">
        <v>96</v>
      </c>
      <c r="C481" s="4">
        <v>15</v>
      </c>
      <c r="D481" s="8">
        <v>1.63</v>
      </c>
      <c r="E481" s="4">
        <v>3</v>
      </c>
      <c r="F481" s="8">
        <v>0.63</v>
      </c>
      <c r="G481" s="4">
        <v>12</v>
      </c>
      <c r="H481" s="8">
        <v>2.77</v>
      </c>
      <c r="I481" s="4">
        <v>0</v>
      </c>
    </row>
    <row r="482" spans="1:9" x14ac:dyDescent="0.2">
      <c r="A482" s="2">
        <v>13</v>
      </c>
      <c r="B482" s="1" t="s">
        <v>107</v>
      </c>
      <c r="C482" s="4">
        <v>15</v>
      </c>
      <c r="D482" s="8">
        <v>1.63</v>
      </c>
      <c r="E482" s="4">
        <v>2</v>
      </c>
      <c r="F482" s="8">
        <v>0.42</v>
      </c>
      <c r="G482" s="4">
        <v>13</v>
      </c>
      <c r="H482" s="8">
        <v>3</v>
      </c>
      <c r="I482" s="4">
        <v>0</v>
      </c>
    </row>
    <row r="483" spans="1:9" x14ac:dyDescent="0.2">
      <c r="A483" s="2">
        <v>13</v>
      </c>
      <c r="B483" s="1" t="s">
        <v>117</v>
      </c>
      <c r="C483" s="4">
        <v>15</v>
      </c>
      <c r="D483" s="8">
        <v>1.63</v>
      </c>
      <c r="E483" s="4">
        <v>9</v>
      </c>
      <c r="F483" s="8">
        <v>1.9</v>
      </c>
      <c r="G483" s="4">
        <v>6</v>
      </c>
      <c r="H483" s="8">
        <v>1.39</v>
      </c>
      <c r="I483" s="4">
        <v>0</v>
      </c>
    </row>
    <row r="484" spans="1:9" x14ac:dyDescent="0.2">
      <c r="A484" s="2">
        <v>13</v>
      </c>
      <c r="B484" s="1" t="s">
        <v>113</v>
      </c>
      <c r="C484" s="4">
        <v>15</v>
      </c>
      <c r="D484" s="8">
        <v>1.63</v>
      </c>
      <c r="E484" s="4">
        <v>14</v>
      </c>
      <c r="F484" s="8">
        <v>2.95</v>
      </c>
      <c r="G484" s="4">
        <v>1</v>
      </c>
      <c r="H484" s="8">
        <v>0.23</v>
      </c>
      <c r="I484" s="4">
        <v>0</v>
      </c>
    </row>
    <row r="485" spans="1:9" x14ac:dyDescent="0.2">
      <c r="A485" s="2">
        <v>17</v>
      </c>
      <c r="B485" s="1" t="s">
        <v>130</v>
      </c>
      <c r="C485" s="4">
        <v>11</v>
      </c>
      <c r="D485" s="8">
        <v>1.2</v>
      </c>
      <c r="E485" s="4">
        <v>11</v>
      </c>
      <c r="F485" s="8">
        <v>2.3199999999999998</v>
      </c>
      <c r="G485" s="4">
        <v>0</v>
      </c>
      <c r="H485" s="8">
        <v>0</v>
      </c>
      <c r="I485" s="4">
        <v>0</v>
      </c>
    </row>
    <row r="486" spans="1:9" x14ac:dyDescent="0.2">
      <c r="A486" s="2">
        <v>18</v>
      </c>
      <c r="B486" s="1" t="s">
        <v>126</v>
      </c>
      <c r="C486" s="4">
        <v>10</v>
      </c>
      <c r="D486" s="8">
        <v>1.0900000000000001</v>
      </c>
      <c r="E486" s="4">
        <v>1</v>
      </c>
      <c r="F486" s="8">
        <v>0.21</v>
      </c>
      <c r="G486" s="4">
        <v>9</v>
      </c>
      <c r="H486" s="8">
        <v>2.08</v>
      </c>
      <c r="I486" s="4">
        <v>0</v>
      </c>
    </row>
    <row r="487" spans="1:9" x14ac:dyDescent="0.2">
      <c r="A487" s="2">
        <v>18</v>
      </c>
      <c r="B487" s="1" t="s">
        <v>127</v>
      </c>
      <c r="C487" s="4">
        <v>10</v>
      </c>
      <c r="D487" s="8">
        <v>1.0900000000000001</v>
      </c>
      <c r="E487" s="4">
        <v>0</v>
      </c>
      <c r="F487" s="8">
        <v>0</v>
      </c>
      <c r="G487" s="4">
        <v>10</v>
      </c>
      <c r="H487" s="8">
        <v>2.31</v>
      </c>
      <c r="I487" s="4">
        <v>0</v>
      </c>
    </row>
    <row r="488" spans="1:9" x14ac:dyDescent="0.2">
      <c r="A488" s="2">
        <v>18</v>
      </c>
      <c r="B488" s="1" t="s">
        <v>129</v>
      </c>
      <c r="C488" s="4">
        <v>10</v>
      </c>
      <c r="D488" s="8">
        <v>1.0900000000000001</v>
      </c>
      <c r="E488" s="4">
        <v>9</v>
      </c>
      <c r="F488" s="8">
        <v>1.9</v>
      </c>
      <c r="G488" s="4">
        <v>1</v>
      </c>
      <c r="H488" s="8">
        <v>0.23</v>
      </c>
      <c r="I488" s="4">
        <v>0</v>
      </c>
    </row>
    <row r="489" spans="1:9" x14ac:dyDescent="0.2">
      <c r="A489" s="2">
        <v>18</v>
      </c>
      <c r="B489" s="1" t="s">
        <v>118</v>
      </c>
      <c r="C489" s="4">
        <v>10</v>
      </c>
      <c r="D489" s="8">
        <v>1.0900000000000001</v>
      </c>
      <c r="E489" s="4">
        <v>7</v>
      </c>
      <c r="F489" s="8">
        <v>1.48</v>
      </c>
      <c r="G489" s="4">
        <v>3</v>
      </c>
      <c r="H489" s="8">
        <v>0.69</v>
      </c>
      <c r="I489" s="4">
        <v>0</v>
      </c>
    </row>
    <row r="490" spans="1:9" x14ac:dyDescent="0.2">
      <c r="A490" s="1"/>
      <c r="C490" s="4"/>
      <c r="D490" s="8"/>
      <c r="E490" s="4"/>
      <c r="F490" s="8"/>
      <c r="G490" s="4"/>
      <c r="H490" s="8"/>
      <c r="I490" s="4"/>
    </row>
    <row r="491" spans="1:9" x14ac:dyDescent="0.2">
      <c r="A491" s="1" t="s">
        <v>21</v>
      </c>
      <c r="C491" s="4"/>
      <c r="D491" s="8"/>
      <c r="E491" s="4"/>
      <c r="F491" s="8"/>
      <c r="G491" s="4"/>
      <c r="H491" s="8"/>
      <c r="I491" s="4"/>
    </row>
    <row r="492" spans="1:9" x14ac:dyDescent="0.2">
      <c r="A492" s="2">
        <v>1</v>
      </c>
      <c r="B492" s="1" t="s">
        <v>111</v>
      </c>
      <c r="C492" s="4">
        <v>27</v>
      </c>
      <c r="D492" s="8">
        <v>5.86</v>
      </c>
      <c r="E492" s="4">
        <v>24</v>
      </c>
      <c r="F492" s="8">
        <v>9.84</v>
      </c>
      <c r="G492" s="4">
        <v>3</v>
      </c>
      <c r="H492" s="8">
        <v>1.41</v>
      </c>
      <c r="I492" s="4">
        <v>0</v>
      </c>
    </row>
    <row r="493" spans="1:9" x14ac:dyDescent="0.2">
      <c r="A493" s="2">
        <v>2</v>
      </c>
      <c r="B493" s="1" t="s">
        <v>112</v>
      </c>
      <c r="C493" s="4">
        <v>26</v>
      </c>
      <c r="D493" s="8">
        <v>5.64</v>
      </c>
      <c r="E493" s="4">
        <v>21</v>
      </c>
      <c r="F493" s="8">
        <v>8.61</v>
      </c>
      <c r="G493" s="4">
        <v>4</v>
      </c>
      <c r="H493" s="8">
        <v>1.88</v>
      </c>
      <c r="I493" s="4">
        <v>1</v>
      </c>
    </row>
    <row r="494" spans="1:9" x14ac:dyDescent="0.2">
      <c r="A494" s="2">
        <v>3</v>
      </c>
      <c r="B494" s="1" t="s">
        <v>110</v>
      </c>
      <c r="C494" s="4">
        <v>18</v>
      </c>
      <c r="D494" s="8">
        <v>3.9</v>
      </c>
      <c r="E494" s="4">
        <v>18</v>
      </c>
      <c r="F494" s="8">
        <v>7.38</v>
      </c>
      <c r="G494" s="4">
        <v>0</v>
      </c>
      <c r="H494" s="8">
        <v>0</v>
      </c>
      <c r="I494" s="4">
        <v>0</v>
      </c>
    </row>
    <row r="495" spans="1:9" x14ac:dyDescent="0.2">
      <c r="A495" s="2">
        <v>4</v>
      </c>
      <c r="B495" s="1" t="s">
        <v>113</v>
      </c>
      <c r="C495" s="4">
        <v>17</v>
      </c>
      <c r="D495" s="8">
        <v>3.69</v>
      </c>
      <c r="E495" s="4">
        <v>16</v>
      </c>
      <c r="F495" s="8">
        <v>6.56</v>
      </c>
      <c r="G495" s="4">
        <v>1</v>
      </c>
      <c r="H495" s="8">
        <v>0.47</v>
      </c>
      <c r="I495" s="4">
        <v>0</v>
      </c>
    </row>
    <row r="496" spans="1:9" x14ac:dyDescent="0.2">
      <c r="A496" s="2">
        <v>5</v>
      </c>
      <c r="B496" s="1" t="s">
        <v>99</v>
      </c>
      <c r="C496" s="4">
        <v>13</v>
      </c>
      <c r="D496" s="8">
        <v>2.82</v>
      </c>
      <c r="E496" s="4">
        <v>4</v>
      </c>
      <c r="F496" s="8">
        <v>1.64</v>
      </c>
      <c r="G496" s="4">
        <v>9</v>
      </c>
      <c r="H496" s="8">
        <v>4.2300000000000004</v>
      </c>
      <c r="I496" s="4">
        <v>0</v>
      </c>
    </row>
    <row r="497" spans="1:9" x14ac:dyDescent="0.2">
      <c r="A497" s="2">
        <v>6</v>
      </c>
      <c r="B497" s="1" t="s">
        <v>95</v>
      </c>
      <c r="C497" s="4">
        <v>12</v>
      </c>
      <c r="D497" s="8">
        <v>2.6</v>
      </c>
      <c r="E497" s="4">
        <v>0</v>
      </c>
      <c r="F497" s="8">
        <v>0</v>
      </c>
      <c r="G497" s="4">
        <v>12</v>
      </c>
      <c r="H497" s="8">
        <v>5.63</v>
      </c>
      <c r="I497" s="4">
        <v>0</v>
      </c>
    </row>
    <row r="498" spans="1:9" x14ac:dyDescent="0.2">
      <c r="A498" s="2">
        <v>7</v>
      </c>
      <c r="B498" s="1" t="s">
        <v>102</v>
      </c>
      <c r="C498" s="4">
        <v>11</v>
      </c>
      <c r="D498" s="8">
        <v>2.39</v>
      </c>
      <c r="E498" s="4">
        <v>4</v>
      </c>
      <c r="F498" s="8">
        <v>1.64</v>
      </c>
      <c r="G498" s="4">
        <v>7</v>
      </c>
      <c r="H498" s="8">
        <v>3.29</v>
      </c>
      <c r="I498" s="4">
        <v>0</v>
      </c>
    </row>
    <row r="499" spans="1:9" x14ac:dyDescent="0.2">
      <c r="A499" s="2">
        <v>8</v>
      </c>
      <c r="B499" s="1" t="s">
        <v>98</v>
      </c>
      <c r="C499" s="4">
        <v>10</v>
      </c>
      <c r="D499" s="8">
        <v>2.17</v>
      </c>
      <c r="E499" s="4">
        <v>3</v>
      </c>
      <c r="F499" s="8">
        <v>1.23</v>
      </c>
      <c r="G499" s="4">
        <v>7</v>
      </c>
      <c r="H499" s="8">
        <v>3.29</v>
      </c>
      <c r="I499" s="4">
        <v>0</v>
      </c>
    </row>
    <row r="500" spans="1:9" x14ac:dyDescent="0.2">
      <c r="A500" s="2">
        <v>8</v>
      </c>
      <c r="B500" s="1" t="s">
        <v>106</v>
      </c>
      <c r="C500" s="4">
        <v>10</v>
      </c>
      <c r="D500" s="8">
        <v>2.17</v>
      </c>
      <c r="E500" s="4">
        <v>4</v>
      </c>
      <c r="F500" s="8">
        <v>1.64</v>
      </c>
      <c r="G500" s="4">
        <v>6</v>
      </c>
      <c r="H500" s="8">
        <v>2.82</v>
      </c>
      <c r="I500" s="4">
        <v>0</v>
      </c>
    </row>
    <row r="501" spans="1:9" x14ac:dyDescent="0.2">
      <c r="A501" s="2">
        <v>8</v>
      </c>
      <c r="B501" s="1" t="s">
        <v>108</v>
      </c>
      <c r="C501" s="4">
        <v>10</v>
      </c>
      <c r="D501" s="8">
        <v>2.17</v>
      </c>
      <c r="E501" s="4">
        <v>9</v>
      </c>
      <c r="F501" s="8">
        <v>3.69</v>
      </c>
      <c r="G501" s="4">
        <v>1</v>
      </c>
      <c r="H501" s="8">
        <v>0.47</v>
      </c>
      <c r="I501" s="4">
        <v>0</v>
      </c>
    </row>
    <row r="502" spans="1:9" x14ac:dyDescent="0.2">
      <c r="A502" s="2">
        <v>11</v>
      </c>
      <c r="B502" s="1" t="s">
        <v>118</v>
      </c>
      <c r="C502" s="4">
        <v>9</v>
      </c>
      <c r="D502" s="8">
        <v>1.95</v>
      </c>
      <c r="E502" s="4">
        <v>7</v>
      </c>
      <c r="F502" s="8">
        <v>2.87</v>
      </c>
      <c r="G502" s="4">
        <v>2</v>
      </c>
      <c r="H502" s="8">
        <v>0.94</v>
      </c>
      <c r="I502" s="4">
        <v>0</v>
      </c>
    </row>
    <row r="503" spans="1:9" x14ac:dyDescent="0.2">
      <c r="A503" s="2">
        <v>11</v>
      </c>
      <c r="B503" s="1" t="s">
        <v>114</v>
      </c>
      <c r="C503" s="4">
        <v>9</v>
      </c>
      <c r="D503" s="8">
        <v>1.95</v>
      </c>
      <c r="E503" s="4">
        <v>6</v>
      </c>
      <c r="F503" s="8">
        <v>2.46</v>
      </c>
      <c r="G503" s="4">
        <v>3</v>
      </c>
      <c r="H503" s="8">
        <v>1.41</v>
      </c>
      <c r="I503" s="4">
        <v>0</v>
      </c>
    </row>
    <row r="504" spans="1:9" x14ac:dyDescent="0.2">
      <c r="A504" s="2">
        <v>13</v>
      </c>
      <c r="B504" s="1" t="s">
        <v>96</v>
      </c>
      <c r="C504" s="4">
        <v>8</v>
      </c>
      <c r="D504" s="8">
        <v>1.74</v>
      </c>
      <c r="E504" s="4">
        <v>0</v>
      </c>
      <c r="F504" s="8">
        <v>0</v>
      </c>
      <c r="G504" s="4">
        <v>8</v>
      </c>
      <c r="H504" s="8">
        <v>3.76</v>
      </c>
      <c r="I504" s="4">
        <v>0</v>
      </c>
    </row>
    <row r="505" spans="1:9" x14ac:dyDescent="0.2">
      <c r="A505" s="2">
        <v>13</v>
      </c>
      <c r="B505" s="1" t="s">
        <v>123</v>
      </c>
      <c r="C505" s="4">
        <v>8</v>
      </c>
      <c r="D505" s="8">
        <v>1.74</v>
      </c>
      <c r="E505" s="4">
        <v>4</v>
      </c>
      <c r="F505" s="8">
        <v>1.64</v>
      </c>
      <c r="G505" s="4">
        <v>4</v>
      </c>
      <c r="H505" s="8">
        <v>1.88</v>
      </c>
      <c r="I505" s="4">
        <v>0</v>
      </c>
    </row>
    <row r="506" spans="1:9" x14ac:dyDescent="0.2">
      <c r="A506" s="2">
        <v>13</v>
      </c>
      <c r="B506" s="1" t="s">
        <v>103</v>
      </c>
      <c r="C506" s="4">
        <v>8</v>
      </c>
      <c r="D506" s="8">
        <v>1.74</v>
      </c>
      <c r="E506" s="4">
        <v>4</v>
      </c>
      <c r="F506" s="8">
        <v>1.64</v>
      </c>
      <c r="G506" s="4">
        <v>4</v>
      </c>
      <c r="H506" s="8">
        <v>1.88</v>
      </c>
      <c r="I506" s="4">
        <v>0</v>
      </c>
    </row>
    <row r="507" spans="1:9" x14ac:dyDescent="0.2">
      <c r="A507" s="2">
        <v>13</v>
      </c>
      <c r="B507" s="1" t="s">
        <v>117</v>
      </c>
      <c r="C507" s="4">
        <v>8</v>
      </c>
      <c r="D507" s="8">
        <v>1.74</v>
      </c>
      <c r="E507" s="4">
        <v>2</v>
      </c>
      <c r="F507" s="8">
        <v>0.82</v>
      </c>
      <c r="G507" s="4">
        <v>6</v>
      </c>
      <c r="H507" s="8">
        <v>2.82</v>
      </c>
      <c r="I507" s="4">
        <v>0</v>
      </c>
    </row>
    <row r="508" spans="1:9" x14ac:dyDescent="0.2">
      <c r="A508" s="2">
        <v>17</v>
      </c>
      <c r="B508" s="1" t="s">
        <v>105</v>
      </c>
      <c r="C508" s="4">
        <v>7</v>
      </c>
      <c r="D508" s="8">
        <v>1.52</v>
      </c>
      <c r="E508" s="4">
        <v>1</v>
      </c>
      <c r="F508" s="8">
        <v>0.41</v>
      </c>
      <c r="G508" s="4">
        <v>6</v>
      </c>
      <c r="H508" s="8">
        <v>2.82</v>
      </c>
      <c r="I508" s="4">
        <v>0</v>
      </c>
    </row>
    <row r="509" spans="1:9" x14ac:dyDescent="0.2">
      <c r="A509" s="2">
        <v>17</v>
      </c>
      <c r="B509" s="1" t="s">
        <v>107</v>
      </c>
      <c r="C509" s="4">
        <v>7</v>
      </c>
      <c r="D509" s="8">
        <v>1.52</v>
      </c>
      <c r="E509" s="4">
        <v>2</v>
      </c>
      <c r="F509" s="8">
        <v>0.82</v>
      </c>
      <c r="G509" s="4">
        <v>5</v>
      </c>
      <c r="H509" s="8">
        <v>2.35</v>
      </c>
      <c r="I509" s="4">
        <v>0</v>
      </c>
    </row>
    <row r="510" spans="1:9" x14ac:dyDescent="0.2">
      <c r="A510" s="2">
        <v>19</v>
      </c>
      <c r="B510" s="1" t="s">
        <v>141</v>
      </c>
      <c r="C510" s="4">
        <v>6</v>
      </c>
      <c r="D510" s="8">
        <v>1.3</v>
      </c>
      <c r="E510" s="4">
        <v>3</v>
      </c>
      <c r="F510" s="8">
        <v>1.23</v>
      </c>
      <c r="G510" s="4">
        <v>3</v>
      </c>
      <c r="H510" s="8">
        <v>1.41</v>
      </c>
      <c r="I510" s="4">
        <v>0</v>
      </c>
    </row>
    <row r="511" spans="1:9" x14ac:dyDescent="0.2">
      <c r="A511" s="2">
        <v>19</v>
      </c>
      <c r="B511" s="1" t="s">
        <v>126</v>
      </c>
      <c r="C511" s="4">
        <v>6</v>
      </c>
      <c r="D511" s="8">
        <v>1.3</v>
      </c>
      <c r="E511" s="4">
        <v>0</v>
      </c>
      <c r="F511" s="8">
        <v>0</v>
      </c>
      <c r="G511" s="4">
        <v>6</v>
      </c>
      <c r="H511" s="8">
        <v>2.82</v>
      </c>
      <c r="I511" s="4">
        <v>0</v>
      </c>
    </row>
    <row r="512" spans="1:9" x14ac:dyDescent="0.2">
      <c r="A512" s="2">
        <v>19</v>
      </c>
      <c r="B512" s="1" t="s">
        <v>100</v>
      </c>
      <c r="C512" s="4">
        <v>6</v>
      </c>
      <c r="D512" s="8">
        <v>1.3</v>
      </c>
      <c r="E512" s="4">
        <v>4</v>
      </c>
      <c r="F512" s="8">
        <v>1.64</v>
      </c>
      <c r="G512" s="4">
        <v>2</v>
      </c>
      <c r="H512" s="8">
        <v>0.94</v>
      </c>
      <c r="I512" s="4">
        <v>0</v>
      </c>
    </row>
    <row r="513" spans="1:9" x14ac:dyDescent="0.2">
      <c r="A513" s="2">
        <v>19</v>
      </c>
      <c r="B513" s="1" t="s">
        <v>104</v>
      </c>
      <c r="C513" s="4">
        <v>6</v>
      </c>
      <c r="D513" s="8">
        <v>1.3</v>
      </c>
      <c r="E513" s="4">
        <v>6</v>
      </c>
      <c r="F513" s="8">
        <v>2.46</v>
      </c>
      <c r="G513" s="4">
        <v>0</v>
      </c>
      <c r="H513" s="8">
        <v>0</v>
      </c>
      <c r="I513" s="4">
        <v>0</v>
      </c>
    </row>
    <row r="514" spans="1:9" x14ac:dyDescent="0.2">
      <c r="A514" s="2">
        <v>19</v>
      </c>
      <c r="B514" s="1" t="s">
        <v>109</v>
      </c>
      <c r="C514" s="4">
        <v>6</v>
      </c>
      <c r="D514" s="8">
        <v>1.3</v>
      </c>
      <c r="E514" s="4">
        <v>5</v>
      </c>
      <c r="F514" s="8">
        <v>2.0499999999999998</v>
      </c>
      <c r="G514" s="4">
        <v>1</v>
      </c>
      <c r="H514" s="8">
        <v>0.47</v>
      </c>
      <c r="I514" s="4">
        <v>0</v>
      </c>
    </row>
    <row r="515" spans="1:9" x14ac:dyDescent="0.2">
      <c r="A515" s="1"/>
      <c r="C515" s="4"/>
      <c r="D515" s="8"/>
      <c r="E515" s="4"/>
      <c r="F515" s="8"/>
      <c r="G515" s="4"/>
      <c r="H515" s="8"/>
      <c r="I515" s="4"/>
    </row>
    <row r="516" spans="1:9" x14ac:dyDescent="0.2">
      <c r="A516" s="1" t="s">
        <v>22</v>
      </c>
      <c r="C516" s="4"/>
      <c r="D516" s="8"/>
      <c r="E516" s="4"/>
      <c r="F516" s="8"/>
      <c r="G516" s="4"/>
      <c r="H516" s="8"/>
      <c r="I516" s="4"/>
    </row>
    <row r="517" spans="1:9" x14ac:dyDescent="0.2">
      <c r="A517" s="2">
        <v>1</v>
      </c>
      <c r="B517" s="1" t="s">
        <v>111</v>
      </c>
      <c r="C517" s="4">
        <v>13</v>
      </c>
      <c r="D517" s="8">
        <v>4.8499999999999996</v>
      </c>
      <c r="E517" s="4">
        <v>13</v>
      </c>
      <c r="F517" s="8">
        <v>8.33</v>
      </c>
      <c r="G517" s="4">
        <v>0</v>
      </c>
      <c r="H517" s="8">
        <v>0</v>
      </c>
      <c r="I517" s="4">
        <v>0</v>
      </c>
    </row>
    <row r="518" spans="1:9" x14ac:dyDescent="0.2">
      <c r="A518" s="2">
        <v>2</v>
      </c>
      <c r="B518" s="1" t="s">
        <v>97</v>
      </c>
      <c r="C518" s="4">
        <v>9</v>
      </c>
      <c r="D518" s="8">
        <v>3.36</v>
      </c>
      <c r="E518" s="4">
        <v>5</v>
      </c>
      <c r="F518" s="8">
        <v>3.21</v>
      </c>
      <c r="G518" s="4">
        <v>4</v>
      </c>
      <c r="H518" s="8">
        <v>3.85</v>
      </c>
      <c r="I518" s="4">
        <v>0</v>
      </c>
    </row>
    <row r="519" spans="1:9" x14ac:dyDescent="0.2">
      <c r="A519" s="2">
        <v>2</v>
      </c>
      <c r="B519" s="1" t="s">
        <v>139</v>
      </c>
      <c r="C519" s="4">
        <v>9</v>
      </c>
      <c r="D519" s="8">
        <v>3.36</v>
      </c>
      <c r="E519" s="4">
        <v>8</v>
      </c>
      <c r="F519" s="8">
        <v>5.13</v>
      </c>
      <c r="G519" s="4">
        <v>1</v>
      </c>
      <c r="H519" s="8">
        <v>0.96</v>
      </c>
      <c r="I519" s="4">
        <v>0</v>
      </c>
    </row>
    <row r="520" spans="1:9" x14ac:dyDescent="0.2">
      <c r="A520" s="2">
        <v>2</v>
      </c>
      <c r="B520" s="1" t="s">
        <v>110</v>
      </c>
      <c r="C520" s="4">
        <v>9</v>
      </c>
      <c r="D520" s="8">
        <v>3.36</v>
      </c>
      <c r="E520" s="4">
        <v>9</v>
      </c>
      <c r="F520" s="8">
        <v>5.77</v>
      </c>
      <c r="G520" s="4">
        <v>0</v>
      </c>
      <c r="H520" s="8">
        <v>0</v>
      </c>
      <c r="I520" s="4">
        <v>0</v>
      </c>
    </row>
    <row r="521" spans="1:9" x14ac:dyDescent="0.2">
      <c r="A521" s="2">
        <v>5</v>
      </c>
      <c r="B521" s="1" t="s">
        <v>124</v>
      </c>
      <c r="C521" s="4">
        <v>8</v>
      </c>
      <c r="D521" s="8">
        <v>2.99</v>
      </c>
      <c r="E521" s="4">
        <v>2</v>
      </c>
      <c r="F521" s="8">
        <v>1.28</v>
      </c>
      <c r="G521" s="4">
        <v>6</v>
      </c>
      <c r="H521" s="8">
        <v>5.77</v>
      </c>
      <c r="I521" s="4">
        <v>0</v>
      </c>
    </row>
    <row r="522" spans="1:9" x14ac:dyDescent="0.2">
      <c r="A522" s="2">
        <v>5</v>
      </c>
      <c r="B522" s="1" t="s">
        <v>129</v>
      </c>
      <c r="C522" s="4">
        <v>8</v>
      </c>
      <c r="D522" s="8">
        <v>2.99</v>
      </c>
      <c r="E522" s="4">
        <v>8</v>
      </c>
      <c r="F522" s="8">
        <v>5.13</v>
      </c>
      <c r="G522" s="4">
        <v>0</v>
      </c>
      <c r="H522" s="8">
        <v>0</v>
      </c>
      <c r="I522" s="4">
        <v>0</v>
      </c>
    </row>
    <row r="523" spans="1:9" x14ac:dyDescent="0.2">
      <c r="A523" s="2">
        <v>7</v>
      </c>
      <c r="B523" s="1" t="s">
        <v>96</v>
      </c>
      <c r="C523" s="4">
        <v>7</v>
      </c>
      <c r="D523" s="8">
        <v>2.61</v>
      </c>
      <c r="E523" s="4">
        <v>2</v>
      </c>
      <c r="F523" s="8">
        <v>1.28</v>
      </c>
      <c r="G523" s="4">
        <v>5</v>
      </c>
      <c r="H523" s="8">
        <v>4.8099999999999996</v>
      </c>
      <c r="I523" s="4">
        <v>0</v>
      </c>
    </row>
    <row r="524" spans="1:9" x14ac:dyDescent="0.2">
      <c r="A524" s="2">
        <v>7</v>
      </c>
      <c r="B524" s="1" t="s">
        <v>156</v>
      </c>
      <c r="C524" s="4">
        <v>7</v>
      </c>
      <c r="D524" s="8">
        <v>2.61</v>
      </c>
      <c r="E524" s="4">
        <v>2</v>
      </c>
      <c r="F524" s="8">
        <v>1.28</v>
      </c>
      <c r="G524" s="4">
        <v>5</v>
      </c>
      <c r="H524" s="8">
        <v>4.8099999999999996</v>
      </c>
      <c r="I524" s="4">
        <v>0</v>
      </c>
    </row>
    <row r="525" spans="1:9" x14ac:dyDescent="0.2">
      <c r="A525" s="2">
        <v>7</v>
      </c>
      <c r="B525" s="1" t="s">
        <v>108</v>
      </c>
      <c r="C525" s="4">
        <v>7</v>
      </c>
      <c r="D525" s="8">
        <v>2.61</v>
      </c>
      <c r="E525" s="4">
        <v>7</v>
      </c>
      <c r="F525" s="8">
        <v>4.49</v>
      </c>
      <c r="G525" s="4">
        <v>0</v>
      </c>
      <c r="H525" s="8">
        <v>0</v>
      </c>
      <c r="I525" s="4">
        <v>0</v>
      </c>
    </row>
    <row r="526" spans="1:9" x14ac:dyDescent="0.2">
      <c r="A526" s="2">
        <v>10</v>
      </c>
      <c r="B526" s="1" t="s">
        <v>95</v>
      </c>
      <c r="C526" s="4">
        <v>6</v>
      </c>
      <c r="D526" s="8">
        <v>2.2400000000000002</v>
      </c>
      <c r="E526" s="4">
        <v>1</v>
      </c>
      <c r="F526" s="8">
        <v>0.64</v>
      </c>
      <c r="G526" s="4">
        <v>5</v>
      </c>
      <c r="H526" s="8">
        <v>4.8099999999999996</v>
      </c>
      <c r="I526" s="4">
        <v>0</v>
      </c>
    </row>
    <row r="527" spans="1:9" x14ac:dyDescent="0.2">
      <c r="A527" s="2">
        <v>10</v>
      </c>
      <c r="B527" s="1" t="s">
        <v>100</v>
      </c>
      <c r="C527" s="4">
        <v>6</v>
      </c>
      <c r="D527" s="8">
        <v>2.2400000000000002</v>
      </c>
      <c r="E527" s="4">
        <v>5</v>
      </c>
      <c r="F527" s="8">
        <v>3.21</v>
      </c>
      <c r="G527" s="4">
        <v>1</v>
      </c>
      <c r="H527" s="8">
        <v>0.96</v>
      </c>
      <c r="I527" s="4">
        <v>0</v>
      </c>
    </row>
    <row r="528" spans="1:9" x14ac:dyDescent="0.2">
      <c r="A528" s="2">
        <v>10</v>
      </c>
      <c r="B528" s="1" t="s">
        <v>101</v>
      </c>
      <c r="C528" s="4">
        <v>6</v>
      </c>
      <c r="D528" s="8">
        <v>2.2400000000000002</v>
      </c>
      <c r="E528" s="4">
        <v>3</v>
      </c>
      <c r="F528" s="8">
        <v>1.92</v>
      </c>
      <c r="G528" s="4">
        <v>3</v>
      </c>
      <c r="H528" s="8">
        <v>2.88</v>
      </c>
      <c r="I528" s="4">
        <v>0</v>
      </c>
    </row>
    <row r="529" spans="1:9" x14ac:dyDescent="0.2">
      <c r="A529" s="2">
        <v>10</v>
      </c>
      <c r="B529" s="1" t="s">
        <v>113</v>
      </c>
      <c r="C529" s="4">
        <v>6</v>
      </c>
      <c r="D529" s="8">
        <v>2.2400000000000002</v>
      </c>
      <c r="E529" s="4">
        <v>6</v>
      </c>
      <c r="F529" s="8">
        <v>3.85</v>
      </c>
      <c r="G529" s="4">
        <v>0</v>
      </c>
      <c r="H529" s="8">
        <v>0</v>
      </c>
      <c r="I529" s="4">
        <v>0</v>
      </c>
    </row>
    <row r="530" spans="1:9" x14ac:dyDescent="0.2">
      <c r="A530" s="2">
        <v>14</v>
      </c>
      <c r="B530" s="1" t="s">
        <v>155</v>
      </c>
      <c r="C530" s="4">
        <v>5</v>
      </c>
      <c r="D530" s="8">
        <v>1.87</v>
      </c>
      <c r="E530" s="4">
        <v>5</v>
      </c>
      <c r="F530" s="8">
        <v>3.21</v>
      </c>
      <c r="G530" s="4">
        <v>0</v>
      </c>
      <c r="H530" s="8">
        <v>0</v>
      </c>
      <c r="I530" s="4">
        <v>0</v>
      </c>
    </row>
    <row r="531" spans="1:9" x14ac:dyDescent="0.2">
      <c r="A531" s="2">
        <v>14</v>
      </c>
      <c r="B531" s="1" t="s">
        <v>99</v>
      </c>
      <c r="C531" s="4">
        <v>5</v>
      </c>
      <c r="D531" s="8">
        <v>1.87</v>
      </c>
      <c r="E531" s="4">
        <v>4</v>
      </c>
      <c r="F531" s="8">
        <v>2.56</v>
      </c>
      <c r="G531" s="4">
        <v>1</v>
      </c>
      <c r="H531" s="8">
        <v>0.96</v>
      </c>
      <c r="I531" s="4">
        <v>0</v>
      </c>
    </row>
    <row r="532" spans="1:9" x14ac:dyDescent="0.2">
      <c r="A532" s="2">
        <v>16</v>
      </c>
      <c r="B532" s="1" t="s">
        <v>154</v>
      </c>
      <c r="C532" s="4">
        <v>4</v>
      </c>
      <c r="D532" s="8">
        <v>1.49</v>
      </c>
      <c r="E532" s="4">
        <v>3</v>
      </c>
      <c r="F532" s="8">
        <v>1.92</v>
      </c>
      <c r="G532" s="4">
        <v>1</v>
      </c>
      <c r="H532" s="8">
        <v>0.96</v>
      </c>
      <c r="I532" s="4">
        <v>0</v>
      </c>
    </row>
    <row r="533" spans="1:9" x14ac:dyDescent="0.2">
      <c r="A533" s="2">
        <v>16</v>
      </c>
      <c r="B533" s="1" t="s">
        <v>141</v>
      </c>
      <c r="C533" s="4">
        <v>4</v>
      </c>
      <c r="D533" s="8">
        <v>1.49</v>
      </c>
      <c r="E533" s="4">
        <v>2</v>
      </c>
      <c r="F533" s="8">
        <v>1.28</v>
      </c>
      <c r="G533" s="4">
        <v>2</v>
      </c>
      <c r="H533" s="8">
        <v>1.92</v>
      </c>
      <c r="I533" s="4">
        <v>0</v>
      </c>
    </row>
    <row r="534" spans="1:9" x14ac:dyDescent="0.2">
      <c r="A534" s="2">
        <v>16</v>
      </c>
      <c r="B534" s="1" t="s">
        <v>109</v>
      </c>
      <c r="C534" s="4">
        <v>4</v>
      </c>
      <c r="D534" s="8">
        <v>1.49</v>
      </c>
      <c r="E534" s="4">
        <v>4</v>
      </c>
      <c r="F534" s="8">
        <v>2.56</v>
      </c>
      <c r="G534" s="4">
        <v>0</v>
      </c>
      <c r="H534" s="8">
        <v>0</v>
      </c>
      <c r="I534" s="4">
        <v>0</v>
      </c>
    </row>
    <row r="535" spans="1:9" x14ac:dyDescent="0.2">
      <c r="A535" s="2">
        <v>16</v>
      </c>
      <c r="B535" s="1" t="s">
        <v>157</v>
      </c>
      <c r="C535" s="4">
        <v>4</v>
      </c>
      <c r="D535" s="8">
        <v>1.49</v>
      </c>
      <c r="E535" s="4">
        <v>0</v>
      </c>
      <c r="F535" s="8">
        <v>0</v>
      </c>
      <c r="G535" s="4">
        <v>3</v>
      </c>
      <c r="H535" s="8">
        <v>2.88</v>
      </c>
      <c r="I535" s="4">
        <v>0</v>
      </c>
    </row>
    <row r="536" spans="1:9" x14ac:dyDescent="0.2">
      <c r="A536" s="2">
        <v>16</v>
      </c>
      <c r="B536" s="1" t="s">
        <v>114</v>
      </c>
      <c r="C536" s="4">
        <v>4</v>
      </c>
      <c r="D536" s="8">
        <v>1.49</v>
      </c>
      <c r="E536" s="4">
        <v>3</v>
      </c>
      <c r="F536" s="8">
        <v>1.92</v>
      </c>
      <c r="G536" s="4">
        <v>1</v>
      </c>
      <c r="H536" s="8">
        <v>0.96</v>
      </c>
      <c r="I536" s="4">
        <v>0</v>
      </c>
    </row>
    <row r="537" spans="1:9" x14ac:dyDescent="0.2">
      <c r="A537" s="1"/>
      <c r="C537" s="4"/>
      <c r="D537" s="8"/>
      <c r="E537" s="4"/>
      <c r="F537" s="8"/>
      <c r="G537" s="4"/>
      <c r="H537" s="8"/>
      <c r="I537" s="4"/>
    </row>
    <row r="538" spans="1:9" x14ac:dyDescent="0.2">
      <c r="A538" s="1" t="s">
        <v>23</v>
      </c>
      <c r="C538" s="4"/>
      <c r="D538" s="8"/>
      <c r="E538" s="4"/>
      <c r="F538" s="8"/>
      <c r="G538" s="4"/>
      <c r="H538" s="8"/>
      <c r="I538" s="4"/>
    </row>
    <row r="539" spans="1:9" x14ac:dyDescent="0.2">
      <c r="A539" s="2">
        <v>1</v>
      </c>
      <c r="B539" s="1" t="s">
        <v>111</v>
      </c>
      <c r="C539" s="4">
        <v>35</v>
      </c>
      <c r="D539" s="8">
        <v>7.16</v>
      </c>
      <c r="E539" s="4">
        <v>31</v>
      </c>
      <c r="F539" s="8">
        <v>11.03</v>
      </c>
      <c r="G539" s="4">
        <v>4</v>
      </c>
      <c r="H539" s="8">
        <v>1.97</v>
      </c>
      <c r="I539" s="4">
        <v>0</v>
      </c>
    </row>
    <row r="540" spans="1:9" x14ac:dyDescent="0.2">
      <c r="A540" s="2">
        <v>2</v>
      </c>
      <c r="B540" s="1" t="s">
        <v>110</v>
      </c>
      <c r="C540" s="4">
        <v>25</v>
      </c>
      <c r="D540" s="8">
        <v>5.1100000000000003</v>
      </c>
      <c r="E540" s="4">
        <v>24</v>
      </c>
      <c r="F540" s="8">
        <v>8.5399999999999991</v>
      </c>
      <c r="G540" s="4">
        <v>1</v>
      </c>
      <c r="H540" s="8">
        <v>0.49</v>
      </c>
      <c r="I540" s="4">
        <v>0</v>
      </c>
    </row>
    <row r="541" spans="1:9" x14ac:dyDescent="0.2">
      <c r="A541" s="2">
        <v>3</v>
      </c>
      <c r="B541" s="1" t="s">
        <v>95</v>
      </c>
      <c r="C541" s="4">
        <v>20</v>
      </c>
      <c r="D541" s="8">
        <v>4.09</v>
      </c>
      <c r="E541" s="4">
        <v>3</v>
      </c>
      <c r="F541" s="8">
        <v>1.07</v>
      </c>
      <c r="G541" s="4">
        <v>17</v>
      </c>
      <c r="H541" s="8">
        <v>8.3699999999999992</v>
      </c>
      <c r="I541" s="4">
        <v>0</v>
      </c>
    </row>
    <row r="542" spans="1:9" x14ac:dyDescent="0.2">
      <c r="A542" s="2">
        <v>4</v>
      </c>
      <c r="B542" s="1" t="s">
        <v>114</v>
      </c>
      <c r="C542" s="4">
        <v>18</v>
      </c>
      <c r="D542" s="8">
        <v>3.68</v>
      </c>
      <c r="E542" s="4">
        <v>16</v>
      </c>
      <c r="F542" s="8">
        <v>5.69</v>
      </c>
      <c r="G542" s="4">
        <v>2</v>
      </c>
      <c r="H542" s="8">
        <v>0.99</v>
      </c>
      <c r="I542" s="4">
        <v>0</v>
      </c>
    </row>
    <row r="543" spans="1:9" x14ac:dyDescent="0.2">
      <c r="A543" s="2">
        <v>5</v>
      </c>
      <c r="B543" s="1" t="s">
        <v>106</v>
      </c>
      <c r="C543" s="4">
        <v>16</v>
      </c>
      <c r="D543" s="8">
        <v>3.27</v>
      </c>
      <c r="E543" s="4">
        <v>5</v>
      </c>
      <c r="F543" s="8">
        <v>1.78</v>
      </c>
      <c r="G543" s="4">
        <v>11</v>
      </c>
      <c r="H543" s="8">
        <v>5.42</v>
      </c>
      <c r="I543" s="4">
        <v>0</v>
      </c>
    </row>
    <row r="544" spans="1:9" x14ac:dyDescent="0.2">
      <c r="A544" s="2">
        <v>6</v>
      </c>
      <c r="B544" s="1" t="s">
        <v>108</v>
      </c>
      <c r="C544" s="4">
        <v>14</v>
      </c>
      <c r="D544" s="8">
        <v>2.86</v>
      </c>
      <c r="E544" s="4">
        <v>14</v>
      </c>
      <c r="F544" s="8">
        <v>4.9800000000000004</v>
      </c>
      <c r="G544" s="4">
        <v>0</v>
      </c>
      <c r="H544" s="8">
        <v>0</v>
      </c>
      <c r="I544" s="4">
        <v>0</v>
      </c>
    </row>
    <row r="545" spans="1:9" x14ac:dyDescent="0.2">
      <c r="A545" s="2">
        <v>7</v>
      </c>
      <c r="B545" s="1" t="s">
        <v>98</v>
      </c>
      <c r="C545" s="4">
        <v>12</v>
      </c>
      <c r="D545" s="8">
        <v>2.4500000000000002</v>
      </c>
      <c r="E545" s="4">
        <v>5</v>
      </c>
      <c r="F545" s="8">
        <v>1.78</v>
      </c>
      <c r="G545" s="4">
        <v>7</v>
      </c>
      <c r="H545" s="8">
        <v>3.45</v>
      </c>
      <c r="I545" s="4">
        <v>0</v>
      </c>
    </row>
    <row r="546" spans="1:9" x14ac:dyDescent="0.2">
      <c r="A546" s="2">
        <v>7</v>
      </c>
      <c r="B546" s="1" t="s">
        <v>112</v>
      </c>
      <c r="C546" s="4">
        <v>12</v>
      </c>
      <c r="D546" s="8">
        <v>2.4500000000000002</v>
      </c>
      <c r="E546" s="4">
        <v>11</v>
      </c>
      <c r="F546" s="8">
        <v>3.91</v>
      </c>
      <c r="G546" s="4">
        <v>1</v>
      </c>
      <c r="H546" s="8">
        <v>0.49</v>
      </c>
      <c r="I546" s="4">
        <v>0</v>
      </c>
    </row>
    <row r="547" spans="1:9" x14ac:dyDescent="0.2">
      <c r="A547" s="2">
        <v>7</v>
      </c>
      <c r="B547" s="1" t="s">
        <v>113</v>
      </c>
      <c r="C547" s="4">
        <v>12</v>
      </c>
      <c r="D547" s="8">
        <v>2.4500000000000002</v>
      </c>
      <c r="E547" s="4">
        <v>12</v>
      </c>
      <c r="F547" s="8">
        <v>4.2699999999999996</v>
      </c>
      <c r="G547" s="4">
        <v>0</v>
      </c>
      <c r="H547" s="8">
        <v>0</v>
      </c>
      <c r="I547" s="4">
        <v>0</v>
      </c>
    </row>
    <row r="548" spans="1:9" x14ac:dyDescent="0.2">
      <c r="A548" s="2">
        <v>10</v>
      </c>
      <c r="B548" s="1" t="s">
        <v>99</v>
      </c>
      <c r="C548" s="4">
        <v>10</v>
      </c>
      <c r="D548" s="8">
        <v>2.04</v>
      </c>
      <c r="E548" s="4">
        <v>2</v>
      </c>
      <c r="F548" s="8">
        <v>0.71</v>
      </c>
      <c r="G548" s="4">
        <v>8</v>
      </c>
      <c r="H548" s="8">
        <v>3.94</v>
      </c>
      <c r="I548" s="4">
        <v>0</v>
      </c>
    </row>
    <row r="549" spans="1:9" x14ac:dyDescent="0.2">
      <c r="A549" s="2">
        <v>10</v>
      </c>
      <c r="B549" s="1" t="s">
        <v>102</v>
      </c>
      <c r="C549" s="4">
        <v>10</v>
      </c>
      <c r="D549" s="8">
        <v>2.04</v>
      </c>
      <c r="E549" s="4">
        <v>5</v>
      </c>
      <c r="F549" s="8">
        <v>1.78</v>
      </c>
      <c r="G549" s="4">
        <v>5</v>
      </c>
      <c r="H549" s="8">
        <v>2.46</v>
      </c>
      <c r="I549" s="4">
        <v>0</v>
      </c>
    </row>
    <row r="550" spans="1:9" x14ac:dyDescent="0.2">
      <c r="A550" s="2">
        <v>12</v>
      </c>
      <c r="B550" s="1" t="s">
        <v>123</v>
      </c>
      <c r="C550" s="4">
        <v>9</v>
      </c>
      <c r="D550" s="8">
        <v>1.84</v>
      </c>
      <c r="E550" s="4">
        <v>6</v>
      </c>
      <c r="F550" s="8">
        <v>2.14</v>
      </c>
      <c r="G550" s="4">
        <v>3</v>
      </c>
      <c r="H550" s="8">
        <v>1.48</v>
      </c>
      <c r="I550" s="4">
        <v>0</v>
      </c>
    </row>
    <row r="551" spans="1:9" x14ac:dyDescent="0.2">
      <c r="A551" s="2">
        <v>12</v>
      </c>
      <c r="B551" s="1" t="s">
        <v>100</v>
      </c>
      <c r="C551" s="4">
        <v>9</v>
      </c>
      <c r="D551" s="8">
        <v>1.84</v>
      </c>
      <c r="E551" s="4">
        <v>7</v>
      </c>
      <c r="F551" s="8">
        <v>2.4900000000000002</v>
      </c>
      <c r="G551" s="4">
        <v>2</v>
      </c>
      <c r="H551" s="8">
        <v>0.99</v>
      </c>
      <c r="I551" s="4">
        <v>0</v>
      </c>
    </row>
    <row r="552" spans="1:9" x14ac:dyDescent="0.2">
      <c r="A552" s="2">
        <v>14</v>
      </c>
      <c r="B552" s="1" t="s">
        <v>97</v>
      </c>
      <c r="C552" s="4">
        <v>8</v>
      </c>
      <c r="D552" s="8">
        <v>1.64</v>
      </c>
      <c r="E552" s="4">
        <v>7</v>
      </c>
      <c r="F552" s="8">
        <v>2.4900000000000002</v>
      </c>
      <c r="G552" s="4">
        <v>1</v>
      </c>
      <c r="H552" s="8">
        <v>0.49</v>
      </c>
      <c r="I552" s="4">
        <v>0</v>
      </c>
    </row>
    <row r="553" spans="1:9" x14ac:dyDescent="0.2">
      <c r="A553" s="2">
        <v>14</v>
      </c>
      <c r="B553" s="1" t="s">
        <v>124</v>
      </c>
      <c r="C553" s="4">
        <v>8</v>
      </c>
      <c r="D553" s="8">
        <v>1.64</v>
      </c>
      <c r="E553" s="4">
        <v>3</v>
      </c>
      <c r="F553" s="8">
        <v>1.07</v>
      </c>
      <c r="G553" s="4">
        <v>5</v>
      </c>
      <c r="H553" s="8">
        <v>2.46</v>
      </c>
      <c r="I553" s="4">
        <v>0</v>
      </c>
    </row>
    <row r="554" spans="1:9" x14ac:dyDescent="0.2">
      <c r="A554" s="2">
        <v>16</v>
      </c>
      <c r="B554" s="1" t="s">
        <v>96</v>
      </c>
      <c r="C554" s="4">
        <v>7</v>
      </c>
      <c r="D554" s="8">
        <v>1.43</v>
      </c>
      <c r="E554" s="4">
        <v>2</v>
      </c>
      <c r="F554" s="8">
        <v>0.71</v>
      </c>
      <c r="G554" s="4">
        <v>5</v>
      </c>
      <c r="H554" s="8">
        <v>2.46</v>
      </c>
      <c r="I554" s="4">
        <v>0</v>
      </c>
    </row>
    <row r="555" spans="1:9" x14ac:dyDescent="0.2">
      <c r="A555" s="2">
        <v>16</v>
      </c>
      <c r="B555" s="1" t="s">
        <v>122</v>
      </c>
      <c r="C555" s="4">
        <v>7</v>
      </c>
      <c r="D555" s="8">
        <v>1.43</v>
      </c>
      <c r="E555" s="4">
        <v>4</v>
      </c>
      <c r="F555" s="8">
        <v>1.42</v>
      </c>
      <c r="G555" s="4">
        <v>3</v>
      </c>
      <c r="H555" s="8">
        <v>1.48</v>
      </c>
      <c r="I555" s="4">
        <v>0</v>
      </c>
    </row>
    <row r="556" spans="1:9" x14ac:dyDescent="0.2">
      <c r="A556" s="2">
        <v>16</v>
      </c>
      <c r="B556" s="1" t="s">
        <v>103</v>
      </c>
      <c r="C556" s="4">
        <v>7</v>
      </c>
      <c r="D556" s="8">
        <v>1.43</v>
      </c>
      <c r="E556" s="4">
        <v>3</v>
      </c>
      <c r="F556" s="8">
        <v>1.07</v>
      </c>
      <c r="G556" s="4">
        <v>4</v>
      </c>
      <c r="H556" s="8">
        <v>1.97</v>
      </c>
      <c r="I556" s="4">
        <v>0</v>
      </c>
    </row>
    <row r="557" spans="1:9" x14ac:dyDescent="0.2">
      <c r="A557" s="2">
        <v>16</v>
      </c>
      <c r="B557" s="1" t="s">
        <v>129</v>
      </c>
      <c r="C557" s="4">
        <v>7</v>
      </c>
      <c r="D557" s="8">
        <v>1.43</v>
      </c>
      <c r="E557" s="4">
        <v>6</v>
      </c>
      <c r="F557" s="8">
        <v>2.14</v>
      </c>
      <c r="G557" s="4">
        <v>1</v>
      </c>
      <c r="H557" s="8">
        <v>0.49</v>
      </c>
      <c r="I557" s="4">
        <v>0</v>
      </c>
    </row>
    <row r="558" spans="1:9" x14ac:dyDescent="0.2">
      <c r="A558" s="2">
        <v>16</v>
      </c>
      <c r="B558" s="1" t="s">
        <v>117</v>
      </c>
      <c r="C558" s="4">
        <v>7</v>
      </c>
      <c r="D558" s="8">
        <v>1.43</v>
      </c>
      <c r="E558" s="4">
        <v>5</v>
      </c>
      <c r="F558" s="8">
        <v>1.78</v>
      </c>
      <c r="G558" s="4">
        <v>2</v>
      </c>
      <c r="H558" s="8">
        <v>0.99</v>
      </c>
      <c r="I558" s="4">
        <v>0</v>
      </c>
    </row>
    <row r="559" spans="1:9" x14ac:dyDescent="0.2">
      <c r="A559" s="1"/>
      <c r="C559" s="4"/>
      <c r="D559" s="8"/>
      <c r="E559" s="4"/>
      <c r="F559" s="8"/>
      <c r="G559" s="4"/>
      <c r="H559" s="8"/>
      <c r="I559" s="4"/>
    </row>
    <row r="560" spans="1:9" x14ac:dyDescent="0.2">
      <c r="A560" s="1" t="s">
        <v>24</v>
      </c>
      <c r="C560" s="4"/>
      <c r="D560" s="8"/>
      <c r="E560" s="4"/>
      <c r="F560" s="8"/>
      <c r="G560" s="4"/>
      <c r="H560" s="8"/>
      <c r="I560" s="4"/>
    </row>
    <row r="561" spans="1:9" x14ac:dyDescent="0.2">
      <c r="A561" s="2">
        <v>1</v>
      </c>
      <c r="B561" s="1" t="s">
        <v>128</v>
      </c>
      <c r="C561" s="4">
        <v>112</v>
      </c>
      <c r="D561" s="8">
        <v>12.96</v>
      </c>
      <c r="E561" s="4">
        <v>88</v>
      </c>
      <c r="F561" s="8">
        <v>18.14</v>
      </c>
      <c r="G561" s="4">
        <v>24</v>
      </c>
      <c r="H561" s="8">
        <v>6.54</v>
      </c>
      <c r="I561" s="4">
        <v>0</v>
      </c>
    </row>
    <row r="562" spans="1:9" x14ac:dyDescent="0.2">
      <c r="A562" s="2">
        <v>2</v>
      </c>
      <c r="B562" s="1" t="s">
        <v>108</v>
      </c>
      <c r="C562" s="4">
        <v>33</v>
      </c>
      <c r="D562" s="8">
        <v>3.82</v>
      </c>
      <c r="E562" s="4">
        <v>25</v>
      </c>
      <c r="F562" s="8">
        <v>5.15</v>
      </c>
      <c r="G562" s="4">
        <v>8</v>
      </c>
      <c r="H562" s="8">
        <v>2.1800000000000002</v>
      </c>
      <c r="I562" s="4">
        <v>0</v>
      </c>
    </row>
    <row r="563" spans="1:9" x14ac:dyDescent="0.2">
      <c r="A563" s="2">
        <v>3</v>
      </c>
      <c r="B563" s="1" t="s">
        <v>97</v>
      </c>
      <c r="C563" s="4">
        <v>30</v>
      </c>
      <c r="D563" s="8">
        <v>3.47</v>
      </c>
      <c r="E563" s="4">
        <v>16</v>
      </c>
      <c r="F563" s="8">
        <v>3.3</v>
      </c>
      <c r="G563" s="4">
        <v>14</v>
      </c>
      <c r="H563" s="8">
        <v>3.81</v>
      </c>
      <c r="I563" s="4">
        <v>0</v>
      </c>
    </row>
    <row r="564" spans="1:9" x14ac:dyDescent="0.2">
      <c r="A564" s="2">
        <v>4</v>
      </c>
      <c r="B564" s="1" t="s">
        <v>104</v>
      </c>
      <c r="C564" s="4">
        <v>27</v>
      </c>
      <c r="D564" s="8">
        <v>3.13</v>
      </c>
      <c r="E564" s="4">
        <v>17</v>
      </c>
      <c r="F564" s="8">
        <v>3.51</v>
      </c>
      <c r="G564" s="4">
        <v>9</v>
      </c>
      <c r="H564" s="8">
        <v>2.4500000000000002</v>
      </c>
      <c r="I564" s="4">
        <v>1</v>
      </c>
    </row>
    <row r="565" spans="1:9" x14ac:dyDescent="0.2">
      <c r="A565" s="2">
        <v>5</v>
      </c>
      <c r="B565" s="1" t="s">
        <v>111</v>
      </c>
      <c r="C565" s="4">
        <v>26</v>
      </c>
      <c r="D565" s="8">
        <v>3.01</v>
      </c>
      <c r="E565" s="4">
        <v>25</v>
      </c>
      <c r="F565" s="8">
        <v>5.15</v>
      </c>
      <c r="G565" s="4">
        <v>1</v>
      </c>
      <c r="H565" s="8">
        <v>0.27</v>
      </c>
      <c r="I565" s="4">
        <v>0</v>
      </c>
    </row>
    <row r="566" spans="1:9" x14ac:dyDescent="0.2">
      <c r="A566" s="2">
        <v>6</v>
      </c>
      <c r="B566" s="1" t="s">
        <v>110</v>
      </c>
      <c r="C566" s="4">
        <v>22</v>
      </c>
      <c r="D566" s="8">
        <v>2.5499999999999998</v>
      </c>
      <c r="E566" s="4">
        <v>22</v>
      </c>
      <c r="F566" s="8">
        <v>4.54</v>
      </c>
      <c r="G566" s="4">
        <v>0</v>
      </c>
      <c r="H566" s="8">
        <v>0</v>
      </c>
      <c r="I566" s="4">
        <v>0</v>
      </c>
    </row>
    <row r="567" spans="1:9" x14ac:dyDescent="0.2">
      <c r="A567" s="2">
        <v>7</v>
      </c>
      <c r="B567" s="1" t="s">
        <v>96</v>
      </c>
      <c r="C567" s="4">
        <v>21</v>
      </c>
      <c r="D567" s="8">
        <v>2.4300000000000002</v>
      </c>
      <c r="E567" s="4">
        <v>10</v>
      </c>
      <c r="F567" s="8">
        <v>2.06</v>
      </c>
      <c r="G567" s="4">
        <v>11</v>
      </c>
      <c r="H567" s="8">
        <v>3</v>
      </c>
      <c r="I567" s="4">
        <v>0</v>
      </c>
    </row>
    <row r="568" spans="1:9" x14ac:dyDescent="0.2">
      <c r="A568" s="2">
        <v>8</v>
      </c>
      <c r="B568" s="1" t="s">
        <v>100</v>
      </c>
      <c r="C568" s="4">
        <v>20</v>
      </c>
      <c r="D568" s="8">
        <v>2.31</v>
      </c>
      <c r="E568" s="4">
        <v>14</v>
      </c>
      <c r="F568" s="8">
        <v>2.89</v>
      </c>
      <c r="G568" s="4">
        <v>6</v>
      </c>
      <c r="H568" s="8">
        <v>1.63</v>
      </c>
      <c r="I568" s="4">
        <v>0</v>
      </c>
    </row>
    <row r="569" spans="1:9" x14ac:dyDescent="0.2">
      <c r="A569" s="2">
        <v>9</v>
      </c>
      <c r="B569" s="1" t="s">
        <v>101</v>
      </c>
      <c r="C569" s="4">
        <v>18</v>
      </c>
      <c r="D569" s="8">
        <v>2.08</v>
      </c>
      <c r="E569" s="4">
        <v>10</v>
      </c>
      <c r="F569" s="8">
        <v>2.06</v>
      </c>
      <c r="G569" s="4">
        <v>8</v>
      </c>
      <c r="H569" s="8">
        <v>2.1800000000000002</v>
      </c>
      <c r="I569" s="4">
        <v>0</v>
      </c>
    </row>
    <row r="570" spans="1:9" x14ac:dyDescent="0.2">
      <c r="A570" s="2">
        <v>10</v>
      </c>
      <c r="B570" s="1" t="s">
        <v>95</v>
      </c>
      <c r="C570" s="4">
        <v>17</v>
      </c>
      <c r="D570" s="8">
        <v>1.97</v>
      </c>
      <c r="E570" s="4">
        <v>2</v>
      </c>
      <c r="F570" s="8">
        <v>0.41</v>
      </c>
      <c r="G570" s="4">
        <v>15</v>
      </c>
      <c r="H570" s="8">
        <v>4.09</v>
      </c>
      <c r="I570" s="4">
        <v>0</v>
      </c>
    </row>
    <row r="571" spans="1:9" x14ac:dyDescent="0.2">
      <c r="A571" s="2">
        <v>10</v>
      </c>
      <c r="B571" s="1" t="s">
        <v>131</v>
      </c>
      <c r="C571" s="4">
        <v>17</v>
      </c>
      <c r="D571" s="8">
        <v>1.97</v>
      </c>
      <c r="E571" s="4">
        <v>16</v>
      </c>
      <c r="F571" s="8">
        <v>3.3</v>
      </c>
      <c r="G571" s="4">
        <v>1</v>
      </c>
      <c r="H571" s="8">
        <v>0.27</v>
      </c>
      <c r="I571" s="4">
        <v>0</v>
      </c>
    </row>
    <row r="572" spans="1:9" x14ac:dyDescent="0.2">
      <c r="A572" s="2">
        <v>12</v>
      </c>
      <c r="B572" s="1" t="s">
        <v>98</v>
      </c>
      <c r="C572" s="4">
        <v>15</v>
      </c>
      <c r="D572" s="8">
        <v>1.74</v>
      </c>
      <c r="E572" s="4">
        <v>11</v>
      </c>
      <c r="F572" s="8">
        <v>2.27</v>
      </c>
      <c r="G572" s="4">
        <v>4</v>
      </c>
      <c r="H572" s="8">
        <v>1.0900000000000001</v>
      </c>
      <c r="I572" s="4">
        <v>0</v>
      </c>
    </row>
    <row r="573" spans="1:9" x14ac:dyDescent="0.2">
      <c r="A573" s="2">
        <v>12</v>
      </c>
      <c r="B573" s="1" t="s">
        <v>159</v>
      </c>
      <c r="C573" s="4">
        <v>15</v>
      </c>
      <c r="D573" s="8">
        <v>1.74</v>
      </c>
      <c r="E573" s="4">
        <v>3</v>
      </c>
      <c r="F573" s="8">
        <v>0.62</v>
      </c>
      <c r="G573" s="4">
        <v>12</v>
      </c>
      <c r="H573" s="8">
        <v>3.27</v>
      </c>
      <c r="I573" s="4">
        <v>0</v>
      </c>
    </row>
    <row r="574" spans="1:9" x14ac:dyDescent="0.2">
      <c r="A574" s="2">
        <v>12</v>
      </c>
      <c r="B574" s="1" t="s">
        <v>129</v>
      </c>
      <c r="C574" s="4">
        <v>15</v>
      </c>
      <c r="D574" s="8">
        <v>1.74</v>
      </c>
      <c r="E574" s="4">
        <v>14</v>
      </c>
      <c r="F574" s="8">
        <v>2.89</v>
      </c>
      <c r="G574" s="4">
        <v>1</v>
      </c>
      <c r="H574" s="8">
        <v>0.27</v>
      </c>
      <c r="I574" s="4">
        <v>0</v>
      </c>
    </row>
    <row r="575" spans="1:9" x14ac:dyDescent="0.2">
      <c r="A575" s="2">
        <v>12</v>
      </c>
      <c r="B575" s="1" t="s">
        <v>114</v>
      </c>
      <c r="C575" s="4">
        <v>15</v>
      </c>
      <c r="D575" s="8">
        <v>1.74</v>
      </c>
      <c r="E575" s="4">
        <v>11</v>
      </c>
      <c r="F575" s="8">
        <v>2.27</v>
      </c>
      <c r="G575" s="4">
        <v>4</v>
      </c>
      <c r="H575" s="8">
        <v>1.0900000000000001</v>
      </c>
      <c r="I575" s="4">
        <v>0</v>
      </c>
    </row>
    <row r="576" spans="1:9" x14ac:dyDescent="0.2">
      <c r="A576" s="2">
        <v>16</v>
      </c>
      <c r="B576" s="1" t="s">
        <v>130</v>
      </c>
      <c r="C576" s="4">
        <v>14</v>
      </c>
      <c r="D576" s="8">
        <v>1.62</v>
      </c>
      <c r="E576" s="4">
        <v>12</v>
      </c>
      <c r="F576" s="8">
        <v>2.4700000000000002</v>
      </c>
      <c r="G576" s="4">
        <v>2</v>
      </c>
      <c r="H576" s="8">
        <v>0.54</v>
      </c>
      <c r="I576" s="4">
        <v>0</v>
      </c>
    </row>
    <row r="577" spans="1:9" x14ac:dyDescent="0.2">
      <c r="A577" s="2">
        <v>17</v>
      </c>
      <c r="B577" s="1" t="s">
        <v>158</v>
      </c>
      <c r="C577" s="4">
        <v>13</v>
      </c>
      <c r="D577" s="8">
        <v>1.5</v>
      </c>
      <c r="E577" s="4">
        <v>0</v>
      </c>
      <c r="F577" s="8">
        <v>0</v>
      </c>
      <c r="G577" s="4">
        <v>13</v>
      </c>
      <c r="H577" s="8">
        <v>3.54</v>
      </c>
      <c r="I577" s="4">
        <v>0</v>
      </c>
    </row>
    <row r="578" spans="1:9" x14ac:dyDescent="0.2">
      <c r="A578" s="2">
        <v>18</v>
      </c>
      <c r="B578" s="1" t="s">
        <v>113</v>
      </c>
      <c r="C578" s="4">
        <v>12</v>
      </c>
      <c r="D578" s="8">
        <v>1.39</v>
      </c>
      <c r="E578" s="4">
        <v>11</v>
      </c>
      <c r="F578" s="8">
        <v>2.27</v>
      </c>
      <c r="G578" s="4">
        <v>1</v>
      </c>
      <c r="H578" s="8">
        <v>0.27</v>
      </c>
      <c r="I578" s="4">
        <v>0</v>
      </c>
    </row>
    <row r="579" spans="1:9" x14ac:dyDescent="0.2">
      <c r="A579" s="2">
        <v>19</v>
      </c>
      <c r="B579" s="1" t="s">
        <v>139</v>
      </c>
      <c r="C579" s="4">
        <v>11</v>
      </c>
      <c r="D579" s="8">
        <v>1.27</v>
      </c>
      <c r="E579" s="4">
        <v>7</v>
      </c>
      <c r="F579" s="8">
        <v>1.44</v>
      </c>
      <c r="G579" s="4">
        <v>4</v>
      </c>
      <c r="H579" s="8">
        <v>1.0900000000000001</v>
      </c>
      <c r="I579" s="4">
        <v>0</v>
      </c>
    </row>
    <row r="580" spans="1:9" x14ac:dyDescent="0.2">
      <c r="A580" s="2">
        <v>19</v>
      </c>
      <c r="B580" s="1" t="s">
        <v>143</v>
      </c>
      <c r="C580" s="4">
        <v>11</v>
      </c>
      <c r="D580" s="8">
        <v>1.27</v>
      </c>
      <c r="E580" s="4">
        <v>7</v>
      </c>
      <c r="F580" s="8">
        <v>1.44</v>
      </c>
      <c r="G580" s="4">
        <v>4</v>
      </c>
      <c r="H580" s="8">
        <v>1.0900000000000001</v>
      </c>
      <c r="I580" s="4">
        <v>0</v>
      </c>
    </row>
    <row r="581" spans="1:9" x14ac:dyDescent="0.2">
      <c r="A581" s="2">
        <v>19</v>
      </c>
      <c r="B581" s="1" t="s">
        <v>106</v>
      </c>
      <c r="C581" s="4">
        <v>11</v>
      </c>
      <c r="D581" s="8">
        <v>1.27</v>
      </c>
      <c r="E581" s="4">
        <v>3</v>
      </c>
      <c r="F581" s="8">
        <v>0.62</v>
      </c>
      <c r="G581" s="4">
        <v>8</v>
      </c>
      <c r="H581" s="8">
        <v>2.1800000000000002</v>
      </c>
      <c r="I581" s="4">
        <v>0</v>
      </c>
    </row>
    <row r="582" spans="1:9" x14ac:dyDescent="0.2">
      <c r="A582" s="2">
        <v>19</v>
      </c>
      <c r="B582" s="1" t="s">
        <v>134</v>
      </c>
      <c r="C582" s="4">
        <v>11</v>
      </c>
      <c r="D582" s="8">
        <v>1.27</v>
      </c>
      <c r="E582" s="4">
        <v>0</v>
      </c>
      <c r="F582" s="8">
        <v>0</v>
      </c>
      <c r="G582" s="4">
        <v>10</v>
      </c>
      <c r="H582" s="8">
        <v>2.72</v>
      </c>
      <c r="I582" s="4">
        <v>1</v>
      </c>
    </row>
    <row r="583" spans="1:9" x14ac:dyDescent="0.2">
      <c r="A583" s="2">
        <v>19</v>
      </c>
      <c r="B583" s="1" t="s">
        <v>160</v>
      </c>
      <c r="C583" s="4">
        <v>11</v>
      </c>
      <c r="D583" s="8">
        <v>1.27</v>
      </c>
      <c r="E583" s="4">
        <v>3</v>
      </c>
      <c r="F583" s="8">
        <v>0.62</v>
      </c>
      <c r="G583" s="4">
        <v>3</v>
      </c>
      <c r="H583" s="8">
        <v>0.82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25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110</v>
      </c>
      <c r="C586" s="4">
        <v>25</v>
      </c>
      <c r="D586" s="8">
        <v>5.43</v>
      </c>
      <c r="E586" s="4">
        <v>24</v>
      </c>
      <c r="F586" s="8">
        <v>7.84</v>
      </c>
      <c r="G586" s="4">
        <v>1</v>
      </c>
      <c r="H586" s="8">
        <v>0.68</v>
      </c>
      <c r="I586" s="4">
        <v>0</v>
      </c>
    </row>
    <row r="587" spans="1:9" x14ac:dyDescent="0.2">
      <c r="A587" s="2">
        <v>2</v>
      </c>
      <c r="B587" s="1" t="s">
        <v>111</v>
      </c>
      <c r="C587" s="4">
        <v>20</v>
      </c>
      <c r="D587" s="8">
        <v>4.3499999999999996</v>
      </c>
      <c r="E587" s="4">
        <v>20</v>
      </c>
      <c r="F587" s="8">
        <v>6.54</v>
      </c>
      <c r="G587" s="4">
        <v>0</v>
      </c>
      <c r="H587" s="8">
        <v>0</v>
      </c>
      <c r="I587" s="4">
        <v>0</v>
      </c>
    </row>
    <row r="588" spans="1:9" x14ac:dyDescent="0.2">
      <c r="A588" s="2">
        <v>3</v>
      </c>
      <c r="B588" s="1" t="s">
        <v>97</v>
      </c>
      <c r="C588" s="4">
        <v>18</v>
      </c>
      <c r="D588" s="8">
        <v>3.91</v>
      </c>
      <c r="E588" s="4">
        <v>15</v>
      </c>
      <c r="F588" s="8">
        <v>4.9000000000000004</v>
      </c>
      <c r="G588" s="4">
        <v>3</v>
      </c>
      <c r="H588" s="8">
        <v>2.04</v>
      </c>
      <c r="I588" s="4">
        <v>0</v>
      </c>
    </row>
    <row r="589" spans="1:9" x14ac:dyDescent="0.2">
      <c r="A589" s="2">
        <v>4</v>
      </c>
      <c r="B589" s="1" t="s">
        <v>108</v>
      </c>
      <c r="C589" s="4">
        <v>14</v>
      </c>
      <c r="D589" s="8">
        <v>3.04</v>
      </c>
      <c r="E589" s="4">
        <v>13</v>
      </c>
      <c r="F589" s="8">
        <v>4.25</v>
      </c>
      <c r="G589" s="4">
        <v>1</v>
      </c>
      <c r="H589" s="8">
        <v>0.68</v>
      </c>
      <c r="I589" s="4">
        <v>0</v>
      </c>
    </row>
    <row r="590" spans="1:9" x14ac:dyDescent="0.2">
      <c r="A590" s="2">
        <v>5</v>
      </c>
      <c r="B590" s="1" t="s">
        <v>96</v>
      </c>
      <c r="C590" s="4">
        <v>12</v>
      </c>
      <c r="D590" s="8">
        <v>2.61</v>
      </c>
      <c r="E590" s="4">
        <v>3</v>
      </c>
      <c r="F590" s="8">
        <v>0.98</v>
      </c>
      <c r="G590" s="4">
        <v>9</v>
      </c>
      <c r="H590" s="8">
        <v>6.12</v>
      </c>
      <c r="I590" s="4">
        <v>0</v>
      </c>
    </row>
    <row r="591" spans="1:9" x14ac:dyDescent="0.2">
      <c r="A591" s="2">
        <v>6</v>
      </c>
      <c r="B591" s="1" t="s">
        <v>95</v>
      </c>
      <c r="C591" s="4">
        <v>11</v>
      </c>
      <c r="D591" s="8">
        <v>2.39</v>
      </c>
      <c r="E591" s="4">
        <v>3</v>
      </c>
      <c r="F591" s="8">
        <v>0.98</v>
      </c>
      <c r="G591" s="4">
        <v>8</v>
      </c>
      <c r="H591" s="8">
        <v>5.44</v>
      </c>
      <c r="I591" s="4">
        <v>0</v>
      </c>
    </row>
    <row r="592" spans="1:9" x14ac:dyDescent="0.2">
      <c r="A592" s="2">
        <v>6</v>
      </c>
      <c r="B592" s="1" t="s">
        <v>98</v>
      </c>
      <c r="C592" s="4">
        <v>11</v>
      </c>
      <c r="D592" s="8">
        <v>2.39</v>
      </c>
      <c r="E592" s="4">
        <v>7</v>
      </c>
      <c r="F592" s="8">
        <v>2.29</v>
      </c>
      <c r="G592" s="4">
        <v>4</v>
      </c>
      <c r="H592" s="8">
        <v>2.72</v>
      </c>
      <c r="I592" s="4">
        <v>0</v>
      </c>
    </row>
    <row r="593" spans="1:9" x14ac:dyDescent="0.2">
      <c r="A593" s="2">
        <v>6</v>
      </c>
      <c r="B593" s="1" t="s">
        <v>100</v>
      </c>
      <c r="C593" s="4">
        <v>11</v>
      </c>
      <c r="D593" s="8">
        <v>2.39</v>
      </c>
      <c r="E593" s="4">
        <v>11</v>
      </c>
      <c r="F593" s="8">
        <v>3.59</v>
      </c>
      <c r="G593" s="4">
        <v>0</v>
      </c>
      <c r="H593" s="8">
        <v>0</v>
      </c>
      <c r="I593" s="4">
        <v>0</v>
      </c>
    </row>
    <row r="594" spans="1:9" x14ac:dyDescent="0.2">
      <c r="A594" s="2">
        <v>6</v>
      </c>
      <c r="B594" s="1" t="s">
        <v>102</v>
      </c>
      <c r="C594" s="4">
        <v>11</v>
      </c>
      <c r="D594" s="8">
        <v>2.39</v>
      </c>
      <c r="E594" s="4">
        <v>9</v>
      </c>
      <c r="F594" s="8">
        <v>2.94</v>
      </c>
      <c r="G594" s="4">
        <v>2</v>
      </c>
      <c r="H594" s="8">
        <v>1.36</v>
      </c>
      <c r="I594" s="4">
        <v>0</v>
      </c>
    </row>
    <row r="595" spans="1:9" x14ac:dyDescent="0.2">
      <c r="A595" s="2">
        <v>6</v>
      </c>
      <c r="B595" s="1" t="s">
        <v>124</v>
      </c>
      <c r="C595" s="4">
        <v>11</v>
      </c>
      <c r="D595" s="8">
        <v>2.39</v>
      </c>
      <c r="E595" s="4">
        <v>4</v>
      </c>
      <c r="F595" s="8">
        <v>1.31</v>
      </c>
      <c r="G595" s="4">
        <v>7</v>
      </c>
      <c r="H595" s="8">
        <v>4.76</v>
      </c>
      <c r="I595" s="4">
        <v>0</v>
      </c>
    </row>
    <row r="596" spans="1:9" x14ac:dyDescent="0.2">
      <c r="A596" s="2">
        <v>11</v>
      </c>
      <c r="B596" s="1" t="s">
        <v>139</v>
      </c>
      <c r="C596" s="4">
        <v>10</v>
      </c>
      <c r="D596" s="8">
        <v>2.17</v>
      </c>
      <c r="E596" s="4">
        <v>7</v>
      </c>
      <c r="F596" s="8">
        <v>2.29</v>
      </c>
      <c r="G596" s="4">
        <v>3</v>
      </c>
      <c r="H596" s="8">
        <v>2.04</v>
      </c>
      <c r="I596" s="4">
        <v>0</v>
      </c>
    </row>
    <row r="597" spans="1:9" x14ac:dyDescent="0.2">
      <c r="A597" s="2">
        <v>11</v>
      </c>
      <c r="B597" s="1" t="s">
        <v>101</v>
      </c>
      <c r="C597" s="4">
        <v>10</v>
      </c>
      <c r="D597" s="8">
        <v>2.17</v>
      </c>
      <c r="E597" s="4">
        <v>9</v>
      </c>
      <c r="F597" s="8">
        <v>2.94</v>
      </c>
      <c r="G597" s="4">
        <v>1</v>
      </c>
      <c r="H597" s="8">
        <v>0.68</v>
      </c>
      <c r="I597" s="4">
        <v>0</v>
      </c>
    </row>
    <row r="598" spans="1:9" x14ac:dyDescent="0.2">
      <c r="A598" s="2">
        <v>11</v>
      </c>
      <c r="B598" s="1" t="s">
        <v>114</v>
      </c>
      <c r="C598" s="4">
        <v>10</v>
      </c>
      <c r="D598" s="8">
        <v>2.17</v>
      </c>
      <c r="E598" s="4">
        <v>7</v>
      </c>
      <c r="F598" s="8">
        <v>2.29</v>
      </c>
      <c r="G598" s="4">
        <v>3</v>
      </c>
      <c r="H598" s="8">
        <v>2.04</v>
      </c>
      <c r="I598" s="4">
        <v>0</v>
      </c>
    </row>
    <row r="599" spans="1:9" x14ac:dyDescent="0.2">
      <c r="A599" s="2">
        <v>14</v>
      </c>
      <c r="B599" s="1" t="s">
        <v>161</v>
      </c>
      <c r="C599" s="4">
        <v>9</v>
      </c>
      <c r="D599" s="8">
        <v>1.96</v>
      </c>
      <c r="E599" s="4">
        <v>4</v>
      </c>
      <c r="F599" s="8">
        <v>1.31</v>
      </c>
      <c r="G599" s="4">
        <v>5</v>
      </c>
      <c r="H599" s="8">
        <v>3.4</v>
      </c>
      <c r="I599" s="4">
        <v>0</v>
      </c>
    </row>
    <row r="600" spans="1:9" x14ac:dyDescent="0.2">
      <c r="A600" s="2">
        <v>15</v>
      </c>
      <c r="B600" s="1" t="s">
        <v>135</v>
      </c>
      <c r="C600" s="4">
        <v>8</v>
      </c>
      <c r="D600" s="8">
        <v>1.74</v>
      </c>
      <c r="E600" s="4">
        <v>8</v>
      </c>
      <c r="F600" s="8">
        <v>2.61</v>
      </c>
      <c r="G600" s="4">
        <v>0</v>
      </c>
      <c r="H600" s="8">
        <v>0</v>
      </c>
      <c r="I600" s="4">
        <v>0</v>
      </c>
    </row>
    <row r="601" spans="1:9" x14ac:dyDescent="0.2">
      <c r="A601" s="2">
        <v>15</v>
      </c>
      <c r="B601" s="1" t="s">
        <v>103</v>
      </c>
      <c r="C601" s="4">
        <v>8</v>
      </c>
      <c r="D601" s="8">
        <v>1.74</v>
      </c>
      <c r="E601" s="4">
        <v>2</v>
      </c>
      <c r="F601" s="8">
        <v>0.65</v>
      </c>
      <c r="G601" s="4">
        <v>6</v>
      </c>
      <c r="H601" s="8">
        <v>4.08</v>
      </c>
      <c r="I601" s="4">
        <v>0</v>
      </c>
    </row>
    <row r="602" spans="1:9" x14ac:dyDescent="0.2">
      <c r="A602" s="2">
        <v>15</v>
      </c>
      <c r="B602" s="1" t="s">
        <v>129</v>
      </c>
      <c r="C602" s="4">
        <v>8</v>
      </c>
      <c r="D602" s="8">
        <v>1.74</v>
      </c>
      <c r="E602" s="4">
        <v>6</v>
      </c>
      <c r="F602" s="8">
        <v>1.96</v>
      </c>
      <c r="G602" s="4">
        <v>2</v>
      </c>
      <c r="H602" s="8">
        <v>1.36</v>
      </c>
      <c r="I602" s="4">
        <v>0</v>
      </c>
    </row>
    <row r="603" spans="1:9" x14ac:dyDescent="0.2">
      <c r="A603" s="2">
        <v>15</v>
      </c>
      <c r="B603" s="1" t="s">
        <v>130</v>
      </c>
      <c r="C603" s="4">
        <v>8</v>
      </c>
      <c r="D603" s="8">
        <v>1.74</v>
      </c>
      <c r="E603" s="4">
        <v>8</v>
      </c>
      <c r="F603" s="8">
        <v>2.61</v>
      </c>
      <c r="G603" s="4">
        <v>0</v>
      </c>
      <c r="H603" s="8">
        <v>0</v>
      </c>
      <c r="I603" s="4">
        <v>0</v>
      </c>
    </row>
    <row r="604" spans="1:9" x14ac:dyDescent="0.2">
      <c r="A604" s="2">
        <v>19</v>
      </c>
      <c r="B604" s="1" t="s">
        <v>155</v>
      </c>
      <c r="C604" s="4">
        <v>7</v>
      </c>
      <c r="D604" s="8">
        <v>1.52</v>
      </c>
      <c r="E604" s="4">
        <v>7</v>
      </c>
      <c r="F604" s="8">
        <v>2.29</v>
      </c>
      <c r="G604" s="4">
        <v>0</v>
      </c>
      <c r="H604" s="8">
        <v>0</v>
      </c>
      <c r="I604" s="4">
        <v>0</v>
      </c>
    </row>
    <row r="605" spans="1:9" x14ac:dyDescent="0.2">
      <c r="A605" s="2">
        <v>19</v>
      </c>
      <c r="B605" s="1" t="s">
        <v>99</v>
      </c>
      <c r="C605" s="4">
        <v>7</v>
      </c>
      <c r="D605" s="8">
        <v>1.52</v>
      </c>
      <c r="E605" s="4">
        <v>4</v>
      </c>
      <c r="F605" s="8">
        <v>1.31</v>
      </c>
      <c r="G605" s="4">
        <v>3</v>
      </c>
      <c r="H605" s="8">
        <v>2.04</v>
      </c>
      <c r="I605" s="4">
        <v>0</v>
      </c>
    </row>
    <row r="606" spans="1:9" x14ac:dyDescent="0.2">
      <c r="A606" s="2">
        <v>19</v>
      </c>
      <c r="B606" s="1" t="s">
        <v>162</v>
      </c>
      <c r="C606" s="4">
        <v>7</v>
      </c>
      <c r="D606" s="8">
        <v>1.52</v>
      </c>
      <c r="E606" s="4">
        <v>6</v>
      </c>
      <c r="F606" s="8">
        <v>1.96</v>
      </c>
      <c r="G606" s="4">
        <v>1</v>
      </c>
      <c r="H606" s="8">
        <v>0.68</v>
      </c>
      <c r="I606" s="4">
        <v>0</v>
      </c>
    </row>
    <row r="607" spans="1:9" x14ac:dyDescent="0.2">
      <c r="A607" s="2">
        <v>19</v>
      </c>
      <c r="B607" s="1" t="s">
        <v>143</v>
      </c>
      <c r="C607" s="4">
        <v>7</v>
      </c>
      <c r="D607" s="8">
        <v>1.52</v>
      </c>
      <c r="E607" s="4">
        <v>5</v>
      </c>
      <c r="F607" s="8">
        <v>1.63</v>
      </c>
      <c r="G607" s="4">
        <v>2</v>
      </c>
      <c r="H607" s="8">
        <v>1.36</v>
      </c>
      <c r="I607" s="4">
        <v>0</v>
      </c>
    </row>
    <row r="608" spans="1:9" x14ac:dyDescent="0.2">
      <c r="A608" s="2">
        <v>19</v>
      </c>
      <c r="B608" s="1" t="s">
        <v>104</v>
      </c>
      <c r="C608" s="4">
        <v>7</v>
      </c>
      <c r="D608" s="8">
        <v>1.52</v>
      </c>
      <c r="E608" s="4">
        <v>5</v>
      </c>
      <c r="F608" s="8">
        <v>1.63</v>
      </c>
      <c r="G608" s="4">
        <v>2</v>
      </c>
      <c r="H608" s="8">
        <v>1.36</v>
      </c>
      <c r="I608" s="4">
        <v>0</v>
      </c>
    </row>
    <row r="609" spans="1:9" x14ac:dyDescent="0.2">
      <c r="A609" s="1"/>
      <c r="C609" s="4"/>
      <c r="D609" s="8"/>
      <c r="E609" s="4"/>
      <c r="F609" s="8"/>
      <c r="G609" s="4"/>
      <c r="H609" s="8"/>
      <c r="I609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E8FA-C6B2-4F3F-B5F6-3E06BEB4D63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164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20</v>
      </c>
      <c r="D5" s="8">
        <v>0.04</v>
      </c>
      <c r="E5" s="12">
        <v>4</v>
      </c>
      <c r="F5" s="8">
        <v>0.02</v>
      </c>
      <c r="G5" s="12">
        <v>16</v>
      </c>
      <c r="H5" s="8">
        <v>7.0000000000000007E-2</v>
      </c>
      <c r="I5" s="12">
        <v>0</v>
      </c>
    </row>
    <row r="6" spans="2:9" ht="15" customHeight="1" x14ac:dyDescent="0.2">
      <c r="B6" t="s">
        <v>27</v>
      </c>
      <c r="C6" s="12">
        <v>7246</v>
      </c>
      <c r="D6" s="8">
        <v>15.34</v>
      </c>
      <c r="E6" s="12">
        <v>2389</v>
      </c>
      <c r="F6" s="8">
        <v>10.17</v>
      </c>
      <c r="G6" s="12">
        <v>4855</v>
      </c>
      <c r="H6" s="8">
        <v>20.8</v>
      </c>
      <c r="I6" s="12">
        <v>2</v>
      </c>
    </row>
    <row r="7" spans="2:9" ht="15" customHeight="1" x14ac:dyDescent="0.2">
      <c r="B7" t="s">
        <v>28</v>
      </c>
      <c r="C7" s="12">
        <v>4981</v>
      </c>
      <c r="D7" s="8">
        <v>10.54</v>
      </c>
      <c r="E7" s="12">
        <v>1811</v>
      </c>
      <c r="F7" s="8">
        <v>7.71</v>
      </c>
      <c r="G7" s="12">
        <v>3166</v>
      </c>
      <c r="H7" s="8">
        <v>13.56</v>
      </c>
      <c r="I7" s="12">
        <v>3</v>
      </c>
    </row>
    <row r="8" spans="2:9" ht="15" customHeight="1" x14ac:dyDescent="0.2">
      <c r="B8" t="s">
        <v>29</v>
      </c>
      <c r="C8" s="12">
        <v>152</v>
      </c>
      <c r="D8" s="8">
        <v>0.32</v>
      </c>
      <c r="E8" s="12">
        <v>12</v>
      </c>
      <c r="F8" s="8">
        <v>0.05</v>
      </c>
      <c r="G8" s="12">
        <v>134</v>
      </c>
      <c r="H8" s="8">
        <v>0.56999999999999995</v>
      </c>
      <c r="I8" s="12">
        <v>0</v>
      </c>
    </row>
    <row r="9" spans="2:9" ht="15" customHeight="1" x14ac:dyDescent="0.2">
      <c r="B9" t="s">
        <v>30</v>
      </c>
      <c r="C9" s="12">
        <v>273</v>
      </c>
      <c r="D9" s="8">
        <v>0.57999999999999996</v>
      </c>
      <c r="E9" s="12">
        <v>18</v>
      </c>
      <c r="F9" s="8">
        <v>0.08</v>
      </c>
      <c r="G9" s="12">
        <v>255</v>
      </c>
      <c r="H9" s="8">
        <v>1.0900000000000001</v>
      </c>
      <c r="I9" s="12">
        <v>0</v>
      </c>
    </row>
    <row r="10" spans="2:9" ht="15" customHeight="1" x14ac:dyDescent="0.2">
      <c r="B10" t="s">
        <v>31</v>
      </c>
      <c r="C10" s="12">
        <v>472</v>
      </c>
      <c r="D10" s="8">
        <v>1</v>
      </c>
      <c r="E10" s="12">
        <v>119</v>
      </c>
      <c r="F10" s="8">
        <v>0.51</v>
      </c>
      <c r="G10" s="12">
        <v>349</v>
      </c>
      <c r="H10" s="8">
        <v>1.5</v>
      </c>
      <c r="I10" s="12">
        <v>3</v>
      </c>
    </row>
    <row r="11" spans="2:9" ht="15" customHeight="1" x14ac:dyDescent="0.2">
      <c r="B11" t="s">
        <v>32</v>
      </c>
      <c r="C11" s="12">
        <v>10825</v>
      </c>
      <c r="D11" s="8">
        <v>22.91</v>
      </c>
      <c r="E11" s="12">
        <v>4669</v>
      </c>
      <c r="F11" s="8">
        <v>19.87</v>
      </c>
      <c r="G11" s="12">
        <v>6135</v>
      </c>
      <c r="H11" s="8">
        <v>26.28</v>
      </c>
      <c r="I11" s="12">
        <v>20</v>
      </c>
    </row>
    <row r="12" spans="2:9" ht="15" customHeight="1" x14ac:dyDescent="0.2">
      <c r="B12" t="s">
        <v>33</v>
      </c>
      <c r="C12" s="12">
        <v>336</v>
      </c>
      <c r="D12" s="8">
        <v>0.71</v>
      </c>
      <c r="E12" s="12">
        <v>61</v>
      </c>
      <c r="F12" s="8">
        <v>0.26</v>
      </c>
      <c r="G12" s="12">
        <v>275</v>
      </c>
      <c r="H12" s="8">
        <v>1.18</v>
      </c>
      <c r="I12" s="12">
        <v>0</v>
      </c>
    </row>
    <row r="13" spans="2:9" ht="15" customHeight="1" x14ac:dyDescent="0.2">
      <c r="B13" t="s">
        <v>34</v>
      </c>
      <c r="C13" s="12">
        <v>4033</v>
      </c>
      <c r="D13" s="8">
        <v>8.5399999999999991</v>
      </c>
      <c r="E13" s="12">
        <v>1507</v>
      </c>
      <c r="F13" s="8">
        <v>6.41</v>
      </c>
      <c r="G13" s="12">
        <v>2519</v>
      </c>
      <c r="H13" s="8">
        <v>10.79</v>
      </c>
      <c r="I13" s="12">
        <v>2</v>
      </c>
    </row>
    <row r="14" spans="2:9" ht="15" customHeight="1" x14ac:dyDescent="0.2">
      <c r="B14" t="s">
        <v>35</v>
      </c>
      <c r="C14" s="12">
        <v>2148</v>
      </c>
      <c r="D14" s="8">
        <v>4.55</v>
      </c>
      <c r="E14" s="12">
        <v>1103</v>
      </c>
      <c r="F14" s="8">
        <v>4.6900000000000004</v>
      </c>
      <c r="G14" s="12">
        <v>1029</v>
      </c>
      <c r="H14" s="8">
        <v>4.41</v>
      </c>
      <c r="I14" s="12">
        <v>1</v>
      </c>
    </row>
    <row r="15" spans="2:9" ht="15" customHeight="1" x14ac:dyDescent="0.2">
      <c r="B15" t="s">
        <v>36</v>
      </c>
      <c r="C15" s="12">
        <v>5404</v>
      </c>
      <c r="D15" s="8">
        <v>11.44</v>
      </c>
      <c r="E15" s="12">
        <v>4149</v>
      </c>
      <c r="F15" s="8">
        <v>17.66</v>
      </c>
      <c r="G15" s="12">
        <v>1227</v>
      </c>
      <c r="H15" s="8">
        <v>5.26</v>
      </c>
      <c r="I15" s="12">
        <v>3</v>
      </c>
    </row>
    <row r="16" spans="2:9" ht="15" customHeight="1" x14ac:dyDescent="0.2">
      <c r="B16" t="s">
        <v>37</v>
      </c>
      <c r="C16" s="12">
        <v>5867</v>
      </c>
      <c r="D16" s="8">
        <v>12.42</v>
      </c>
      <c r="E16" s="12">
        <v>4637</v>
      </c>
      <c r="F16" s="8">
        <v>19.739999999999998</v>
      </c>
      <c r="G16" s="12">
        <v>1217</v>
      </c>
      <c r="H16" s="8">
        <v>5.21</v>
      </c>
      <c r="I16" s="12">
        <v>6</v>
      </c>
    </row>
    <row r="17" spans="2:9" ht="15" customHeight="1" x14ac:dyDescent="0.2">
      <c r="B17" t="s">
        <v>38</v>
      </c>
      <c r="C17" s="12">
        <v>1698</v>
      </c>
      <c r="D17" s="8">
        <v>3.59</v>
      </c>
      <c r="E17" s="12">
        <v>1013</v>
      </c>
      <c r="F17" s="8">
        <v>4.3099999999999996</v>
      </c>
      <c r="G17" s="12">
        <v>540</v>
      </c>
      <c r="H17" s="8">
        <v>2.31</v>
      </c>
      <c r="I17" s="12">
        <v>9</v>
      </c>
    </row>
    <row r="18" spans="2:9" ht="15" customHeight="1" x14ac:dyDescent="0.2">
      <c r="B18" t="s">
        <v>39</v>
      </c>
      <c r="C18" s="12">
        <v>2083</v>
      </c>
      <c r="D18" s="8">
        <v>4.41</v>
      </c>
      <c r="E18" s="12">
        <v>1323</v>
      </c>
      <c r="F18" s="8">
        <v>5.63</v>
      </c>
      <c r="G18" s="12">
        <v>660</v>
      </c>
      <c r="H18" s="8">
        <v>2.83</v>
      </c>
      <c r="I18" s="12">
        <v>9</v>
      </c>
    </row>
    <row r="19" spans="2:9" ht="15" customHeight="1" x14ac:dyDescent="0.2">
      <c r="B19" t="s">
        <v>40</v>
      </c>
      <c r="C19" s="12">
        <v>1702</v>
      </c>
      <c r="D19" s="8">
        <v>3.6</v>
      </c>
      <c r="E19" s="12">
        <v>681</v>
      </c>
      <c r="F19" s="8">
        <v>2.9</v>
      </c>
      <c r="G19" s="12">
        <v>964</v>
      </c>
      <c r="H19" s="8">
        <v>4.13</v>
      </c>
      <c r="I19" s="12">
        <v>17</v>
      </c>
    </row>
    <row r="20" spans="2:9" ht="15" customHeight="1" x14ac:dyDescent="0.2">
      <c r="B20" s="9" t="s">
        <v>166</v>
      </c>
      <c r="C20" s="12">
        <f>SUM(LTBL_09000[総数／事業所数])</f>
        <v>47240</v>
      </c>
      <c r="E20" s="12">
        <f>SUBTOTAL(109,LTBL_09000[個人／事業所数])</f>
        <v>23496</v>
      </c>
      <c r="G20" s="12">
        <f>SUBTOTAL(109,LTBL_09000[法人／事業所数])</f>
        <v>23341</v>
      </c>
      <c r="I20" s="12">
        <f>SUBTOTAL(109,LTBL_09000[法人以外の団体／事業所数])</f>
        <v>75</v>
      </c>
    </row>
    <row r="21" spans="2:9" ht="15" customHeight="1" x14ac:dyDescent="0.2">
      <c r="E21" s="11">
        <f>LTBL_09000[[#Totals],[個人／事業所数]]/LTBL_09000[[#Totals],[総数／事業所数]]</f>
        <v>0.49737510584250633</v>
      </c>
      <c r="G21" s="11">
        <f>LTBL_09000[[#Totals],[法人／事業所数]]/LTBL_09000[[#Totals],[総数／事業所数]]</f>
        <v>0.49409398814563926</v>
      </c>
      <c r="I21" s="11">
        <f>LTBL_09000[[#Totals],[法人以外の団体／事業所数]]/LTBL_09000[[#Totals],[総数／事業所数]]</f>
        <v>1.5876375952582557E-3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5014</v>
      </c>
      <c r="D24" s="8">
        <v>10.61</v>
      </c>
      <c r="E24" s="12">
        <v>4281</v>
      </c>
      <c r="F24" s="8">
        <v>18.22</v>
      </c>
      <c r="G24" s="12">
        <v>731</v>
      </c>
      <c r="H24" s="8">
        <v>3.13</v>
      </c>
      <c r="I24" s="12">
        <v>2</v>
      </c>
    </row>
    <row r="25" spans="2:9" ht="15" customHeight="1" x14ac:dyDescent="0.2">
      <c r="B25" t="s">
        <v>63</v>
      </c>
      <c r="C25" s="12">
        <v>4616</v>
      </c>
      <c r="D25" s="8">
        <v>9.77</v>
      </c>
      <c r="E25" s="12">
        <v>3830</v>
      </c>
      <c r="F25" s="8">
        <v>16.3</v>
      </c>
      <c r="G25" s="12">
        <v>786</v>
      </c>
      <c r="H25" s="8">
        <v>3.37</v>
      </c>
      <c r="I25" s="12">
        <v>0</v>
      </c>
    </row>
    <row r="26" spans="2:9" ht="15" customHeight="1" x14ac:dyDescent="0.2">
      <c r="B26" t="s">
        <v>58</v>
      </c>
      <c r="C26" s="12">
        <v>3234</v>
      </c>
      <c r="D26" s="8">
        <v>6.85</v>
      </c>
      <c r="E26" s="12">
        <v>1517</v>
      </c>
      <c r="F26" s="8">
        <v>6.46</v>
      </c>
      <c r="G26" s="12">
        <v>1715</v>
      </c>
      <c r="H26" s="8">
        <v>7.35</v>
      </c>
      <c r="I26" s="12">
        <v>1</v>
      </c>
    </row>
    <row r="27" spans="2:9" ht="15" customHeight="1" x14ac:dyDescent="0.2">
      <c r="B27" t="s">
        <v>60</v>
      </c>
      <c r="C27" s="12">
        <v>3214</v>
      </c>
      <c r="D27" s="8">
        <v>6.8</v>
      </c>
      <c r="E27" s="12">
        <v>1411</v>
      </c>
      <c r="F27" s="8">
        <v>6.01</v>
      </c>
      <c r="G27" s="12">
        <v>1796</v>
      </c>
      <c r="H27" s="8">
        <v>7.69</v>
      </c>
      <c r="I27" s="12">
        <v>2</v>
      </c>
    </row>
    <row r="28" spans="2:9" ht="15" customHeight="1" x14ac:dyDescent="0.2">
      <c r="B28" t="s">
        <v>49</v>
      </c>
      <c r="C28" s="12">
        <v>3078</v>
      </c>
      <c r="D28" s="8">
        <v>6.52</v>
      </c>
      <c r="E28" s="12">
        <v>840</v>
      </c>
      <c r="F28" s="8">
        <v>3.58</v>
      </c>
      <c r="G28" s="12">
        <v>2238</v>
      </c>
      <c r="H28" s="8">
        <v>9.59</v>
      </c>
      <c r="I28" s="12">
        <v>0</v>
      </c>
    </row>
    <row r="29" spans="2:9" ht="15" customHeight="1" x14ac:dyDescent="0.2">
      <c r="B29" t="s">
        <v>50</v>
      </c>
      <c r="C29" s="12">
        <v>2425</v>
      </c>
      <c r="D29" s="8">
        <v>5.13</v>
      </c>
      <c r="E29" s="12">
        <v>1090</v>
      </c>
      <c r="F29" s="8">
        <v>4.6399999999999997</v>
      </c>
      <c r="G29" s="12">
        <v>1335</v>
      </c>
      <c r="H29" s="8">
        <v>5.72</v>
      </c>
      <c r="I29" s="12">
        <v>0</v>
      </c>
    </row>
    <row r="30" spans="2:9" ht="15" customHeight="1" x14ac:dyDescent="0.2">
      <c r="B30" t="s">
        <v>56</v>
      </c>
      <c r="C30" s="12">
        <v>2171</v>
      </c>
      <c r="D30" s="8">
        <v>4.5999999999999996</v>
      </c>
      <c r="E30" s="12">
        <v>1401</v>
      </c>
      <c r="F30" s="8">
        <v>5.96</v>
      </c>
      <c r="G30" s="12">
        <v>752</v>
      </c>
      <c r="H30" s="8">
        <v>3.22</v>
      </c>
      <c r="I30" s="12">
        <v>18</v>
      </c>
    </row>
    <row r="31" spans="2:9" ht="15" customHeight="1" x14ac:dyDescent="0.2">
      <c r="B31" t="s">
        <v>51</v>
      </c>
      <c r="C31" s="12">
        <v>1743</v>
      </c>
      <c r="D31" s="8">
        <v>3.69</v>
      </c>
      <c r="E31" s="12">
        <v>459</v>
      </c>
      <c r="F31" s="8">
        <v>1.95</v>
      </c>
      <c r="G31" s="12">
        <v>1282</v>
      </c>
      <c r="H31" s="8">
        <v>5.49</v>
      </c>
      <c r="I31" s="12">
        <v>2</v>
      </c>
    </row>
    <row r="32" spans="2:9" ht="15" customHeight="1" x14ac:dyDescent="0.2">
      <c r="B32" t="s">
        <v>65</v>
      </c>
      <c r="C32" s="12">
        <v>1698</v>
      </c>
      <c r="D32" s="8">
        <v>3.59</v>
      </c>
      <c r="E32" s="12">
        <v>1013</v>
      </c>
      <c r="F32" s="8">
        <v>4.3099999999999996</v>
      </c>
      <c r="G32" s="12">
        <v>540</v>
      </c>
      <c r="H32" s="8">
        <v>2.31</v>
      </c>
      <c r="I32" s="12">
        <v>9</v>
      </c>
    </row>
    <row r="33" spans="2:9" ht="15" customHeight="1" x14ac:dyDescent="0.2">
      <c r="B33" t="s">
        <v>57</v>
      </c>
      <c r="C33" s="12">
        <v>1533</v>
      </c>
      <c r="D33" s="8">
        <v>3.25</v>
      </c>
      <c r="E33" s="12">
        <v>768</v>
      </c>
      <c r="F33" s="8">
        <v>3.27</v>
      </c>
      <c r="G33" s="12">
        <v>765</v>
      </c>
      <c r="H33" s="8">
        <v>3.28</v>
      </c>
      <c r="I33" s="12">
        <v>0</v>
      </c>
    </row>
    <row r="34" spans="2:9" ht="15" customHeight="1" x14ac:dyDescent="0.2">
      <c r="B34" t="s">
        <v>66</v>
      </c>
      <c r="C34" s="12">
        <v>1480</v>
      </c>
      <c r="D34" s="8">
        <v>3.13</v>
      </c>
      <c r="E34" s="12">
        <v>1318</v>
      </c>
      <c r="F34" s="8">
        <v>5.61</v>
      </c>
      <c r="G34" s="12">
        <v>161</v>
      </c>
      <c r="H34" s="8">
        <v>0.69</v>
      </c>
      <c r="I34" s="12">
        <v>1</v>
      </c>
    </row>
    <row r="35" spans="2:9" ht="15" customHeight="1" x14ac:dyDescent="0.2">
      <c r="B35" t="s">
        <v>61</v>
      </c>
      <c r="C35" s="12">
        <v>1097</v>
      </c>
      <c r="D35" s="8">
        <v>2.3199999999999998</v>
      </c>
      <c r="E35" s="12">
        <v>730</v>
      </c>
      <c r="F35" s="8">
        <v>3.11</v>
      </c>
      <c r="G35" s="12">
        <v>367</v>
      </c>
      <c r="H35" s="8">
        <v>1.57</v>
      </c>
      <c r="I35" s="12">
        <v>0</v>
      </c>
    </row>
    <row r="36" spans="2:9" ht="15" customHeight="1" x14ac:dyDescent="0.2">
      <c r="B36" t="s">
        <v>55</v>
      </c>
      <c r="C36" s="12">
        <v>1081</v>
      </c>
      <c r="D36" s="8">
        <v>2.29</v>
      </c>
      <c r="E36" s="12">
        <v>507</v>
      </c>
      <c r="F36" s="8">
        <v>2.16</v>
      </c>
      <c r="G36" s="12">
        <v>574</v>
      </c>
      <c r="H36" s="8">
        <v>2.46</v>
      </c>
      <c r="I36" s="12">
        <v>0</v>
      </c>
    </row>
    <row r="37" spans="2:9" ht="15" customHeight="1" x14ac:dyDescent="0.2">
      <c r="B37" t="s">
        <v>62</v>
      </c>
      <c r="C37" s="12">
        <v>991</v>
      </c>
      <c r="D37" s="8">
        <v>2.1</v>
      </c>
      <c r="E37" s="12">
        <v>369</v>
      </c>
      <c r="F37" s="8">
        <v>1.57</v>
      </c>
      <c r="G37" s="12">
        <v>607</v>
      </c>
      <c r="H37" s="8">
        <v>2.6</v>
      </c>
      <c r="I37" s="12">
        <v>1</v>
      </c>
    </row>
    <row r="38" spans="2:9" ht="15" customHeight="1" x14ac:dyDescent="0.2">
      <c r="B38" t="s">
        <v>68</v>
      </c>
      <c r="C38" s="12">
        <v>782</v>
      </c>
      <c r="D38" s="8">
        <v>1.66</v>
      </c>
      <c r="E38" s="12">
        <v>501</v>
      </c>
      <c r="F38" s="8">
        <v>2.13</v>
      </c>
      <c r="G38" s="12">
        <v>281</v>
      </c>
      <c r="H38" s="8">
        <v>1.2</v>
      </c>
      <c r="I38" s="12">
        <v>0</v>
      </c>
    </row>
    <row r="39" spans="2:9" ht="15" customHeight="1" x14ac:dyDescent="0.2">
      <c r="B39" t="s">
        <v>52</v>
      </c>
      <c r="C39" s="12">
        <v>684</v>
      </c>
      <c r="D39" s="8">
        <v>1.45</v>
      </c>
      <c r="E39" s="12">
        <v>206</v>
      </c>
      <c r="F39" s="8">
        <v>0.88</v>
      </c>
      <c r="G39" s="12">
        <v>478</v>
      </c>
      <c r="H39" s="8">
        <v>2.0499999999999998</v>
      </c>
      <c r="I39" s="12">
        <v>0</v>
      </c>
    </row>
    <row r="40" spans="2:9" ht="15" customHeight="1" x14ac:dyDescent="0.2">
      <c r="B40" t="s">
        <v>53</v>
      </c>
      <c r="C40" s="12">
        <v>666</v>
      </c>
      <c r="D40" s="8">
        <v>1.41</v>
      </c>
      <c r="E40" s="12">
        <v>98</v>
      </c>
      <c r="F40" s="8">
        <v>0.42</v>
      </c>
      <c r="G40" s="12">
        <v>568</v>
      </c>
      <c r="H40" s="8">
        <v>2.4300000000000002</v>
      </c>
      <c r="I40" s="12">
        <v>0</v>
      </c>
    </row>
    <row r="41" spans="2:9" ht="15" customHeight="1" x14ac:dyDescent="0.2">
      <c r="B41" t="s">
        <v>54</v>
      </c>
      <c r="C41" s="12">
        <v>651</v>
      </c>
      <c r="D41" s="8">
        <v>1.38</v>
      </c>
      <c r="E41" s="12">
        <v>45</v>
      </c>
      <c r="F41" s="8">
        <v>0.19</v>
      </c>
      <c r="G41" s="12">
        <v>606</v>
      </c>
      <c r="H41" s="8">
        <v>2.6</v>
      </c>
      <c r="I41" s="12">
        <v>0</v>
      </c>
    </row>
    <row r="42" spans="2:9" ht="15" customHeight="1" x14ac:dyDescent="0.2">
      <c r="B42" t="s">
        <v>59</v>
      </c>
      <c r="C42" s="12">
        <v>615</v>
      </c>
      <c r="D42" s="8">
        <v>1.3</v>
      </c>
      <c r="E42" s="12">
        <v>69</v>
      </c>
      <c r="F42" s="8">
        <v>0.28999999999999998</v>
      </c>
      <c r="G42" s="12">
        <v>546</v>
      </c>
      <c r="H42" s="8">
        <v>2.34</v>
      </c>
      <c r="I42" s="12">
        <v>0</v>
      </c>
    </row>
    <row r="43" spans="2:9" ht="15" customHeight="1" x14ac:dyDescent="0.2">
      <c r="B43" t="s">
        <v>67</v>
      </c>
      <c r="C43" s="12">
        <v>603</v>
      </c>
      <c r="D43" s="8">
        <v>1.28</v>
      </c>
      <c r="E43" s="12">
        <v>5</v>
      </c>
      <c r="F43" s="8">
        <v>0.02</v>
      </c>
      <c r="G43" s="12">
        <v>499</v>
      </c>
      <c r="H43" s="8">
        <v>2.14</v>
      </c>
      <c r="I43" s="12">
        <v>8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2566</v>
      </c>
      <c r="D47" s="8">
        <v>5.43</v>
      </c>
      <c r="E47" s="12">
        <v>2295</v>
      </c>
      <c r="F47" s="8">
        <v>9.77</v>
      </c>
      <c r="G47" s="12">
        <v>271</v>
      </c>
      <c r="H47" s="8">
        <v>1.1599999999999999</v>
      </c>
      <c r="I47" s="12">
        <v>0</v>
      </c>
    </row>
    <row r="48" spans="2:9" ht="15" customHeight="1" x14ac:dyDescent="0.2">
      <c r="B48" t="s">
        <v>106</v>
      </c>
      <c r="C48" s="12">
        <v>1964</v>
      </c>
      <c r="D48" s="8">
        <v>4.16</v>
      </c>
      <c r="E48" s="12">
        <v>1112</v>
      </c>
      <c r="F48" s="8">
        <v>4.7300000000000004</v>
      </c>
      <c r="G48" s="12">
        <v>848</v>
      </c>
      <c r="H48" s="8">
        <v>3.63</v>
      </c>
      <c r="I48" s="12">
        <v>0</v>
      </c>
    </row>
    <row r="49" spans="2:9" ht="15" customHeight="1" x14ac:dyDescent="0.2">
      <c r="B49" t="s">
        <v>110</v>
      </c>
      <c r="C49" s="12">
        <v>1595</v>
      </c>
      <c r="D49" s="8">
        <v>3.38</v>
      </c>
      <c r="E49" s="12">
        <v>1519</v>
      </c>
      <c r="F49" s="8">
        <v>6.46</v>
      </c>
      <c r="G49" s="12">
        <v>76</v>
      </c>
      <c r="H49" s="8">
        <v>0.33</v>
      </c>
      <c r="I49" s="12">
        <v>0</v>
      </c>
    </row>
    <row r="50" spans="2:9" ht="15" customHeight="1" x14ac:dyDescent="0.2">
      <c r="B50" t="s">
        <v>108</v>
      </c>
      <c r="C50" s="12">
        <v>1516</v>
      </c>
      <c r="D50" s="8">
        <v>3.21</v>
      </c>
      <c r="E50" s="12">
        <v>1213</v>
      </c>
      <c r="F50" s="8">
        <v>5.16</v>
      </c>
      <c r="G50" s="12">
        <v>303</v>
      </c>
      <c r="H50" s="8">
        <v>1.3</v>
      </c>
      <c r="I50" s="12">
        <v>0</v>
      </c>
    </row>
    <row r="51" spans="2:9" ht="15" customHeight="1" x14ac:dyDescent="0.2">
      <c r="B51" t="s">
        <v>113</v>
      </c>
      <c r="C51" s="12">
        <v>1027</v>
      </c>
      <c r="D51" s="8">
        <v>2.17</v>
      </c>
      <c r="E51" s="12">
        <v>931</v>
      </c>
      <c r="F51" s="8">
        <v>3.96</v>
      </c>
      <c r="G51" s="12">
        <v>95</v>
      </c>
      <c r="H51" s="8">
        <v>0.41</v>
      </c>
      <c r="I51" s="12">
        <v>1</v>
      </c>
    </row>
    <row r="52" spans="2:9" ht="15" customHeight="1" x14ac:dyDescent="0.2">
      <c r="B52" t="s">
        <v>102</v>
      </c>
      <c r="C52" s="12">
        <v>1009</v>
      </c>
      <c r="D52" s="8">
        <v>2.14</v>
      </c>
      <c r="E52" s="12">
        <v>442</v>
      </c>
      <c r="F52" s="8">
        <v>1.88</v>
      </c>
      <c r="G52" s="12">
        <v>567</v>
      </c>
      <c r="H52" s="8">
        <v>2.4300000000000002</v>
      </c>
      <c r="I52" s="12">
        <v>0</v>
      </c>
    </row>
    <row r="53" spans="2:9" ht="15" customHeight="1" x14ac:dyDescent="0.2">
      <c r="B53" t="s">
        <v>112</v>
      </c>
      <c r="C53" s="12">
        <v>924</v>
      </c>
      <c r="D53" s="8">
        <v>1.96</v>
      </c>
      <c r="E53" s="12">
        <v>641</v>
      </c>
      <c r="F53" s="8">
        <v>2.73</v>
      </c>
      <c r="G53" s="12">
        <v>281</v>
      </c>
      <c r="H53" s="8">
        <v>1.2</v>
      </c>
      <c r="I53" s="12">
        <v>2</v>
      </c>
    </row>
    <row r="54" spans="2:9" ht="15" customHeight="1" x14ac:dyDescent="0.2">
      <c r="B54" t="s">
        <v>97</v>
      </c>
      <c r="C54" s="12">
        <v>892</v>
      </c>
      <c r="D54" s="8">
        <v>1.89</v>
      </c>
      <c r="E54" s="12">
        <v>453</v>
      </c>
      <c r="F54" s="8">
        <v>1.93</v>
      </c>
      <c r="G54" s="12">
        <v>439</v>
      </c>
      <c r="H54" s="8">
        <v>1.88</v>
      </c>
      <c r="I54" s="12">
        <v>0</v>
      </c>
    </row>
    <row r="55" spans="2:9" ht="15" customHeight="1" x14ac:dyDescent="0.2">
      <c r="B55" t="s">
        <v>104</v>
      </c>
      <c r="C55" s="12">
        <v>889</v>
      </c>
      <c r="D55" s="8">
        <v>1.88</v>
      </c>
      <c r="E55" s="12">
        <v>511</v>
      </c>
      <c r="F55" s="8">
        <v>2.17</v>
      </c>
      <c r="G55" s="12">
        <v>376</v>
      </c>
      <c r="H55" s="8">
        <v>1.61</v>
      </c>
      <c r="I55" s="12">
        <v>1</v>
      </c>
    </row>
    <row r="56" spans="2:9" ht="15" customHeight="1" x14ac:dyDescent="0.2">
      <c r="B56" t="s">
        <v>95</v>
      </c>
      <c r="C56" s="12">
        <v>886</v>
      </c>
      <c r="D56" s="8">
        <v>1.88</v>
      </c>
      <c r="E56" s="12">
        <v>121</v>
      </c>
      <c r="F56" s="8">
        <v>0.51</v>
      </c>
      <c r="G56" s="12">
        <v>765</v>
      </c>
      <c r="H56" s="8">
        <v>3.28</v>
      </c>
      <c r="I56" s="12">
        <v>0</v>
      </c>
    </row>
    <row r="57" spans="2:9" ht="15" customHeight="1" x14ac:dyDescent="0.2">
      <c r="B57" t="s">
        <v>109</v>
      </c>
      <c r="C57" s="12">
        <v>867</v>
      </c>
      <c r="D57" s="8">
        <v>1.84</v>
      </c>
      <c r="E57" s="12">
        <v>771</v>
      </c>
      <c r="F57" s="8">
        <v>3.28</v>
      </c>
      <c r="G57" s="12">
        <v>96</v>
      </c>
      <c r="H57" s="8">
        <v>0.41</v>
      </c>
      <c r="I57" s="12">
        <v>0</v>
      </c>
    </row>
    <row r="58" spans="2:9" ht="15" customHeight="1" x14ac:dyDescent="0.2">
      <c r="B58" t="s">
        <v>98</v>
      </c>
      <c r="C58" s="12">
        <v>789</v>
      </c>
      <c r="D58" s="8">
        <v>1.67</v>
      </c>
      <c r="E58" s="12">
        <v>251</v>
      </c>
      <c r="F58" s="8">
        <v>1.07</v>
      </c>
      <c r="G58" s="12">
        <v>536</v>
      </c>
      <c r="H58" s="8">
        <v>2.2999999999999998</v>
      </c>
      <c r="I58" s="12">
        <v>2</v>
      </c>
    </row>
    <row r="59" spans="2:9" ht="15" customHeight="1" x14ac:dyDescent="0.2">
      <c r="B59" t="s">
        <v>114</v>
      </c>
      <c r="C59" s="12">
        <v>779</v>
      </c>
      <c r="D59" s="8">
        <v>1.65</v>
      </c>
      <c r="E59" s="12">
        <v>501</v>
      </c>
      <c r="F59" s="8">
        <v>2.13</v>
      </c>
      <c r="G59" s="12">
        <v>278</v>
      </c>
      <c r="H59" s="8">
        <v>1.19</v>
      </c>
      <c r="I59" s="12">
        <v>0</v>
      </c>
    </row>
    <row r="60" spans="2:9" ht="15" customHeight="1" x14ac:dyDescent="0.2">
      <c r="B60" t="s">
        <v>96</v>
      </c>
      <c r="C60" s="12">
        <v>763</v>
      </c>
      <c r="D60" s="8">
        <v>1.62</v>
      </c>
      <c r="E60" s="12">
        <v>147</v>
      </c>
      <c r="F60" s="8">
        <v>0.63</v>
      </c>
      <c r="G60" s="12">
        <v>616</v>
      </c>
      <c r="H60" s="8">
        <v>2.64</v>
      </c>
      <c r="I60" s="12">
        <v>0</v>
      </c>
    </row>
    <row r="61" spans="2:9" ht="15" customHeight="1" x14ac:dyDescent="0.2">
      <c r="B61" t="s">
        <v>101</v>
      </c>
      <c r="C61" s="12">
        <v>717</v>
      </c>
      <c r="D61" s="8">
        <v>1.52</v>
      </c>
      <c r="E61" s="12">
        <v>444</v>
      </c>
      <c r="F61" s="8">
        <v>1.89</v>
      </c>
      <c r="G61" s="12">
        <v>272</v>
      </c>
      <c r="H61" s="8">
        <v>1.17</v>
      </c>
      <c r="I61" s="12">
        <v>1</v>
      </c>
    </row>
    <row r="62" spans="2:9" ht="15" customHeight="1" x14ac:dyDescent="0.2">
      <c r="B62" t="s">
        <v>105</v>
      </c>
      <c r="C62" s="12">
        <v>686</v>
      </c>
      <c r="D62" s="8">
        <v>1.45</v>
      </c>
      <c r="E62" s="12">
        <v>79</v>
      </c>
      <c r="F62" s="8">
        <v>0.34</v>
      </c>
      <c r="G62" s="12">
        <v>606</v>
      </c>
      <c r="H62" s="8">
        <v>2.6</v>
      </c>
      <c r="I62" s="12">
        <v>1</v>
      </c>
    </row>
    <row r="63" spans="2:9" ht="15" customHeight="1" x14ac:dyDescent="0.2">
      <c r="B63" t="s">
        <v>99</v>
      </c>
      <c r="C63" s="12">
        <v>670</v>
      </c>
      <c r="D63" s="8">
        <v>1.42</v>
      </c>
      <c r="E63" s="12">
        <v>184</v>
      </c>
      <c r="F63" s="8">
        <v>0.78</v>
      </c>
      <c r="G63" s="12">
        <v>486</v>
      </c>
      <c r="H63" s="8">
        <v>2.08</v>
      </c>
      <c r="I63" s="12">
        <v>0</v>
      </c>
    </row>
    <row r="64" spans="2:9" ht="15" customHeight="1" x14ac:dyDescent="0.2">
      <c r="B64" t="s">
        <v>103</v>
      </c>
      <c r="C64" s="12">
        <v>644</v>
      </c>
      <c r="D64" s="8">
        <v>1.36</v>
      </c>
      <c r="E64" s="12">
        <v>214</v>
      </c>
      <c r="F64" s="8">
        <v>0.91</v>
      </c>
      <c r="G64" s="12">
        <v>430</v>
      </c>
      <c r="H64" s="8">
        <v>1.84</v>
      </c>
      <c r="I64" s="12">
        <v>0</v>
      </c>
    </row>
    <row r="65" spans="2:9" ht="15" customHeight="1" x14ac:dyDescent="0.2">
      <c r="B65" t="s">
        <v>100</v>
      </c>
      <c r="C65" s="12">
        <v>619</v>
      </c>
      <c r="D65" s="8">
        <v>1.31</v>
      </c>
      <c r="E65" s="12">
        <v>394</v>
      </c>
      <c r="F65" s="8">
        <v>1.68</v>
      </c>
      <c r="G65" s="12">
        <v>223</v>
      </c>
      <c r="H65" s="8">
        <v>0.96</v>
      </c>
      <c r="I65" s="12">
        <v>2</v>
      </c>
    </row>
    <row r="66" spans="2:9" ht="15" customHeight="1" x14ac:dyDescent="0.2">
      <c r="B66" t="s">
        <v>107</v>
      </c>
      <c r="C66" s="12">
        <v>570</v>
      </c>
      <c r="D66" s="8">
        <v>1.21</v>
      </c>
      <c r="E66" s="12">
        <v>183</v>
      </c>
      <c r="F66" s="8">
        <v>0.78</v>
      </c>
      <c r="G66" s="12">
        <v>374</v>
      </c>
      <c r="H66" s="8">
        <v>1.6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F6DA-0F05-4776-9007-ACEBAD3C57D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170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7</v>
      </c>
      <c r="D5" s="8">
        <v>0.06</v>
      </c>
      <c r="E5" s="12">
        <v>1</v>
      </c>
      <c r="F5" s="8">
        <v>0.02</v>
      </c>
      <c r="G5" s="12">
        <v>6</v>
      </c>
      <c r="H5" s="8">
        <v>0.09</v>
      </c>
      <c r="I5" s="12">
        <v>0</v>
      </c>
    </row>
    <row r="6" spans="2:9" ht="15" customHeight="1" x14ac:dyDescent="0.2">
      <c r="B6" t="s">
        <v>27</v>
      </c>
      <c r="C6" s="12">
        <v>1569</v>
      </c>
      <c r="D6" s="8">
        <v>13.8</v>
      </c>
      <c r="E6" s="12">
        <v>215</v>
      </c>
      <c r="F6" s="8">
        <v>4.74</v>
      </c>
      <c r="G6" s="12">
        <v>1354</v>
      </c>
      <c r="H6" s="8">
        <v>19.89</v>
      </c>
      <c r="I6" s="12">
        <v>0</v>
      </c>
    </row>
    <row r="7" spans="2:9" ht="15" customHeight="1" x14ac:dyDescent="0.2">
      <c r="B7" t="s">
        <v>28</v>
      </c>
      <c r="C7" s="12">
        <v>659</v>
      </c>
      <c r="D7" s="8">
        <v>5.8</v>
      </c>
      <c r="E7" s="12">
        <v>165</v>
      </c>
      <c r="F7" s="8">
        <v>3.63</v>
      </c>
      <c r="G7" s="12">
        <v>494</v>
      </c>
      <c r="H7" s="8">
        <v>7.26</v>
      </c>
      <c r="I7" s="12">
        <v>0</v>
      </c>
    </row>
    <row r="8" spans="2:9" ht="15" customHeight="1" x14ac:dyDescent="0.2">
      <c r="B8" t="s">
        <v>29</v>
      </c>
      <c r="C8" s="12">
        <v>43</v>
      </c>
      <c r="D8" s="8">
        <v>0.38</v>
      </c>
      <c r="E8" s="12">
        <v>1</v>
      </c>
      <c r="F8" s="8">
        <v>0.02</v>
      </c>
      <c r="G8" s="12">
        <v>42</v>
      </c>
      <c r="H8" s="8">
        <v>0.62</v>
      </c>
      <c r="I8" s="12">
        <v>0</v>
      </c>
    </row>
    <row r="9" spans="2:9" ht="15" customHeight="1" x14ac:dyDescent="0.2">
      <c r="B9" t="s">
        <v>30</v>
      </c>
      <c r="C9" s="12">
        <v>118</v>
      </c>
      <c r="D9" s="8">
        <v>1.04</v>
      </c>
      <c r="E9" s="12">
        <v>8</v>
      </c>
      <c r="F9" s="8">
        <v>0.18</v>
      </c>
      <c r="G9" s="12">
        <v>110</v>
      </c>
      <c r="H9" s="8">
        <v>1.62</v>
      </c>
      <c r="I9" s="12">
        <v>0</v>
      </c>
    </row>
    <row r="10" spans="2:9" ht="15" customHeight="1" x14ac:dyDescent="0.2">
      <c r="B10" t="s">
        <v>31</v>
      </c>
      <c r="C10" s="12">
        <v>112</v>
      </c>
      <c r="D10" s="8">
        <v>0.98</v>
      </c>
      <c r="E10" s="12">
        <v>27</v>
      </c>
      <c r="F10" s="8">
        <v>0.59</v>
      </c>
      <c r="G10" s="12">
        <v>85</v>
      </c>
      <c r="H10" s="8">
        <v>1.25</v>
      </c>
      <c r="I10" s="12">
        <v>0</v>
      </c>
    </row>
    <row r="11" spans="2:9" ht="15" customHeight="1" x14ac:dyDescent="0.2">
      <c r="B11" t="s">
        <v>32</v>
      </c>
      <c r="C11" s="12">
        <v>2583</v>
      </c>
      <c r="D11" s="8">
        <v>22.72</v>
      </c>
      <c r="E11" s="12">
        <v>757</v>
      </c>
      <c r="F11" s="8">
        <v>16.670000000000002</v>
      </c>
      <c r="G11" s="12">
        <v>1825</v>
      </c>
      <c r="H11" s="8">
        <v>26.81</v>
      </c>
      <c r="I11" s="12">
        <v>1</v>
      </c>
    </row>
    <row r="12" spans="2:9" ht="15" customHeight="1" x14ac:dyDescent="0.2">
      <c r="B12" t="s">
        <v>33</v>
      </c>
      <c r="C12" s="12">
        <v>120</v>
      </c>
      <c r="D12" s="8">
        <v>1.06</v>
      </c>
      <c r="E12" s="12">
        <v>15</v>
      </c>
      <c r="F12" s="8">
        <v>0.33</v>
      </c>
      <c r="G12" s="12">
        <v>105</v>
      </c>
      <c r="H12" s="8">
        <v>1.54</v>
      </c>
      <c r="I12" s="12">
        <v>0</v>
      </c>
    </row>
    <row r="13" spans="2:9" ht="15" customHeight="1" x14ac:dyDescent="0.2">
      <c r="B13" t="s">
        <v>34</v>
      </c>
      <c r="C13" s="12">
        <v>1307</v>
      </c>
      <c r="D13" s="8">
        <v>11.49</v>
      </c>
      <c r="E13" s="12">
        <v>254</v>
      </c>
      <c r="F13" s="8">
        <v>5.59</v>
      </c>
      <c r="G13" s="12">
        <v>1052</v>
      </c>
      <c r="H13" s="8">
        <v>15.45</v>
      </c>
      <c r="I13" s="12">
        <v>0</v>
      </c>
    </row>
    <row r="14" spans="2:9" ht="15" customHeight="1" x14ac:dyDescent="0.2">
      <c r="B14" t="s">
        <v>35</v>
      </c>
      <c r="C14" s="12">
        <v>685</v>
      </c>
      <c r="D14" s="8">
        <v>6.02</v>
      </c>
      <c r="E14" s="12">
        <v>337</v>
      </c>
      <c r="F14" s="8">
        <v>7.42</v>
      </c>
      <c r="G14" s="12">
        <v>347</v>
      </c>
      <c r="H14" s="8">
        <v>5.0999999999999996</v>
      </c>
      <c r="I14" s="12">
        <v>0</v>
      </c>
    </row>
    <row r="15" spans="2:9" ht="15" customHeight="1" x14ac:dyDescent="0.2">
      <c r="B15" t="s">
        <v>36</v>
      </c>
      <c r="C15" s="12">
        <v>1245</v>
      </c>
      <c r="D15" s="8">
        <v>10.95</v>
      </c>
      <c r="E15" s="12">
        <v>909</v>
      </c>
      <c r="F15" s="8">
        <v>20.02</v>
      </c>
      <c r="G15" s="12">
        <v>336</v>
      </c>
      <c r="H15" s="8">
        <v>4.9400000000000004</v>
      </c>
      <c r="I15" s="12">
        <v>0</v>
      </c>
    </row>
    <row r="16" spans="2:9" ht="15" customHeight="1" x14ac:dyDescent="0.2">
      <c r="B16" t="s">
        <v>37</v>
      </c>
      <c r="C16" s="12">
        <v>1478</v>
      </c>
      <c r="D16" s="8">
        <v>13</v>
      </c>
      <c r="E16" s="12">
        <v>1097</v>
      </c>
      <c r="F16" s="8">
        <v>24.16</v>
      </c>
      <c r="G16" s="12">
        <v>381</v>
      </c>
      <c r="H16" s="8">
        <v>5.6</v>
      </c>
      <c r="I16" s="12">
        <v>0</v>
      </c>
    </row>
    <row r="17" spans="2:9" ht="15" customHeight="1" x14ac:dyDescent="0.2">
      <c r="B17" t="s">
        <v>38</v>
      </c>
      <c r="C17" s="12">
        <v>460</v>
      </c>
      <c r="D17" s="8">
        <v>4.05</v>
      </c>
      <c r="E17" s="12">
        <v>275</v>
      </c>
      <c r="F17" s="8">
        <v>6.06</v>
      </c>
      <c r="G17" s="12">
        <v>182</v>
      </c>
      <c r="H17" s="8">
        <v>2.67</v>
      </c>
      <c r="I17" s="12">
        <v>1</v>
      </c>
    </row>
    <row r="18" spans="2:9" ht="15" customHeight="1" x14ac:dyDescent="0.2">
      <c r="B18" t="s">
        <v>39</v>
      </c>
      <c r="C18" s="12">
        <v>539</v>
      </c>
      <c r="D18" s="8">
        <v>4.74</v>
      </c>
      <c r="E18" s="12">
        <v>348</v>
      </c>
      <c r="F18" s="8">
        <v>7.67</v>
      </c>
      <c r="G18" s="12">
        <v>180</v>
      </c>
      <c r="H18" s="8">
        <v>2.64</v>
      </c>
      <c r="I18" s="12">
        <v>3</v>
      </c>
    </row>
    <row r="19" spans="2:9" ht="15" customHeight="1" x14ac:dyDescent="0.2">
      <c r="B19" t="s">
        <v>40</v>
      </c>
      <c r="C19" s="12">
        <v>446</v>
      </c>
      <c r="D19" s="8">
        <v>3.92</v>
      </c>
      <c r="E19" s="12">
        <v>131</v>
      </c>
      <c r="F19" s="8">
        <v>2.89</v>
      </c>
      <c r="G19" s="12">
        <v>309</v>
      </c>
      <c r="H19" s="8">
        <v>4.54</v>
      </c>
      <c r="I19" s="12">
        <v>4</v>
      </c>
    </row>
    <row r="20" spans="2:9" ht="15" customHeight="1" x14ac:dyDescent="0.2">
      <c r="B20" s="9" t="s">
        <v>166</v>
      </c>
      <c r="C20" s="12">
        <f>SUM(LTBL_09201[総数／事業所数])</f>
        <v>11371</v>
      </c>
      <c r="E20" s="12">
        <f>SUBTOTAL(109,LTBL_09201[個人／事業所数])</f>
        <v>4540</v>
      </c>
      <c r="G20" s="12">
        <f>SUBTOTAL(109,LTBL_09201[法人／事業所数])</f>
        <v>6808</v>
      </c>
      <c r="I20" s="12">
        <f>SUBTOTAL(109,LTBL_09201[法人以外の団体／事業所数])</f>
        <v>9</v>
      </c>
    </row>
    <row r="21" spans="2:9" ht="15" customHeight="1" x14ac:dyDescent="0.2">
      <c r="E21" s="11">
        <f>LTBL_09201[[#Totals],[個人／事業所数]]/LTBL_09201[[#Totals],[総数／事業所数]]</f>
        <v>0.39926127869140798</v>
      </c>
      <c r="G21" s="11">
        <f>LTBL_09201[[#Totals],[法人／事業所数]]/LTBL_09201[[#Totals],[総数／事業所数]]</f>
        <v>0.59871603201125667</v>
      </c>
      <c r="I21" s="11">
        <f>LTBL_09201[[#Totals],[法人以外の団体／事業所数]]/LTBL_09201[[#Totals],[総数／事業所数]]</f>
        <v>7.914871163486061E-4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1257</v>
      </c>
      <c r="D24" s="8">
        <v>11.05</v>
      </c>
      <c r="E24" s="12">
        <v>1022</v>
      </c>
      <c r="F24" s="8">
        <v>22.51</v>
      </c>
      <c r="G24" s="12">
        <v>235</v>
      </c>
      <c r="H24" s="8">
        <v>3.45</v>
      </c>
      <c r="I24" s="12">
        <v>0</v>
      </c>
    </row>
    <row r="25" spans="2:9" ht="15" customHeight="1" x14ac:dyDescent="0.2">
      <c r="B25" t="s">
        <v>63</v>
      </c>
      <c r="C25" s="12">
        <v>1146</v>
      </c>
      <c r="D25" s="8">
        <v>10.08</v>
      </c>
      <c r="E25" s="12">
        <v>885</v>
      </c>
      <c r="F25" s="8">
        <v>19.489999999999998</v>
      </c>
      <c r="G25" s="12">
        <v>261</v>
      </c>
      <c r="H25" s="8">
        <v>3.83</v>
      </c>
      <c r="I25" s="12">
        <v>0</v>
      </c>
    </row>
    <row r="26" spans="2:9" ht="15" customHeight="1" x14ac:dyDescent="0.2">
      <c r="B26" t="s">
        <v>60</v>
      </c>
      <c r="C26" s="12">
        <v>1029</v>
      </c>
      <c r="D26" s="8">
        <v>9.0500000000000007</v>
      </c>
      <c r="E26" s="12">
        <v>233</v>
      </c>
      <c r="F26" s="8">
        <v>5.13</v>
      </c>
      <c r="G26" s="12">
        <v>795</v>
      </c>
      <c r="H26" s="8">
        <v>11.68</v>
      </c>
      <c r="I26" s="12">
        <v>0</v>
      </c>
    </row>
    <row r="27" spans="2:9" ht="15" customHeight="1" x14ac:dyDescent="0.2">
      <c r="B27" t="s">
        <v>58</v>
      </c>
      <c r="C27" s="12">
        <v>699</v>
      </c>
      <c r="D27" s="8">
        <v>6.15</v>
      </c>
      <c r="E27" s="12">
        <v>267</v>
      </c>
      <c r="F27" s="8">
        <v>5.88</v>
      </c>
      <c r="G27" s="12">
        <v>432</v>
      </c>
      <c r="H27" s="8">
        <v>6.35</v>
      </c>
      <c r="I27" s="12">
        <v>0</v>
      </c>
    </row>
    <row r="28" spans="2:9" ht="15" customHeight="1" x14ac:dyDescent="0.2">
      <c r="B28" t="s">
        <v>49</v>
      </c>
      <c r="C28" s="12">
        <v>591</v>
      </c>
      <c r="D28" s="8">
        <v>5.2</v>
      </c>
      <c r="E28" s="12">
        <v>68</v>
      </c>
      <c r="F28" s="8">
        <v>1.5</v>
      </c>
      <c r="G28" s="12">
        <v>523</v>
      </c>
      <c r="H28" s="8">
        <v>7.68</v>
      </c>
      <c r="I28" s="12">
        <v>0</v>
      </c>
    </row>
    <row r="29" spans="2:9" ht="15" customHeight="1" x14ac:dyDescent="0.2">
      <c r="B29" t="s">
        <v>50</v>
      </c>
      <c r="C29" s="12">
        <v>516</v>
      </c>
      <c r="D29" s="8">
        <v>4.54</v>
      </c>
      <c r="E29" s="12">
        <v>100</v>
      </c>
      <c r="F29" s="8">
        <v>2.2000000000000002</v>
      </c>
      <c r="G29" s="12">
        <v>416</v>
      </c>
      <c r="H29" s="8">
        <v>6.11</v>
      </c>
      <c r="I29" s="12">
        <v>0</v>
      </c>
    </row>
    <row r="30" spans="2:9" ht="15" customHeight="1" x14ac:dyDescent="0.2">
      <c r="B30" t="s">
        <v>51</v>
      </c>
      <c r="C30" s="12">
        <v>462</v>
      </c>
      <c r="D30" s="8">
        <v>4.0599999999999996</v>
      </c>
      <c r="E30" s="12">
        <v>47</v>
      </c>
      <c r="F30" s="8">
        <v>1.04</v>
      </c>
      <c r="G30" s="12">
        <v>415</v>
      </c>
      <c r="H30" s="8">
        <v>6.1</v>
      </c>
      <c r="I30" s="12">
        <v>0</v>
      </c>
    </row>
    <row r="31" spans="2:9" ht="15" customHeight="1" x14ac:dyDescent="0.2">
      <c r="B31" t="s">
        <v>65</v>
      </c>
      <c r="C31" s="12">
        <v>460</v>
      </c>
      <c r="D31" s="8">
        <v>4.05</v>
      </c>
      <c r="E31" s="12">
        <v>275</v>
      </c>
      <c r="F31" s="8">
        <v>6.06</v>
      </c>
      <c r="G31" s="12">
        <v>182</v>
      </c>
      <c r="H31" s="8">
        <v>2.67</v>
      </c>
      <c r="I31" s="12">
        <v>1</v>
      </c>
    </row>
    <row r="32" spans="2:9" ht="15" customHeight="1" x14ac:dyDescent="0.2">
      <c r="B32" t="s">
        <v>66</v>
      </c>
      <c r="C32" s="12">
        <v>399</v>
      </c>
      <c r="D32" s="8">
        <v>3.51</v>
      </c>
      <c r="E32" s="12">
        <v>347</v>
      </c>
      <c r="F32" s="8">
        <v>7.64</v>
      </c>
      <c r="G32" s="12">
        <v>52</v>
      </c>
      <c r="H32" s="8">
        <v>0.76</v>
      </c>
      <c r="I32" s="12">
        <v>0</v>
      </c>
    </row>
    <row r="33" spans="2:9" ht="15" customHeight="1" x14ac:dyDescent="0.2">
      <c r="B33" t="s">
        <v>61</v>
      </c>
      <c r="C33" s="12">
        <v>387</v>
      </c>
      <c r="D33" s="8">
        <v>3.4</v>
      </c>
      <c r="E33" s="12">
        <v>245</v>
      </c>
      <c r="F33" s="8">
        <v>5.4</v>
      </c>
      <c r="G33" s="12">
        <v>142</v>
      </c>
      <c r="H33" s="8">
        <v>2.09</v>
      </c>
      <c r="I33" s="12">
        <v>0</v>
      </c>
    </row>
    <row r="34" spans="2:9" ht="15" customHeight="1" x14ac:dyDescent="0.2">
      <c r="B34" t="s">
        <v>56</v>
      </c>
      <c r="C34" s="12">
        <v>373</v>
      </c>
      <c r="D34" s="8">
        <v>3.28</v>
      </c>
      <c r="E34" s="12">
        <v>198</v>
      </c>
      <c r="F34" s="8">
        <v>4.3600000000000003</v>
      </c>
      <c r="G34" s="12">
        <v>175</v>
      </c>
      <c r="H34" s="8">
        <v>2.57</v>
      </c>
      <c r="I34" s="12">
        <v>0</v>
      </c>
    </row>
    <row r="35" spans="2:9" ht="15" customHeight="1" x14ac:dyDescent="0.2">
      <c r="B35" t="s">
        <v>57</v>
      </c>
      <c r="C35" s="12">
        <v>337</v>
      </c>
      <c r="D35" s="8">
        <v>2.96</v>
      </c>
      <c r="E35" s="12">
        <v>128</v>
      </c>
      <c r="F35" s="8">
        <v>2.82</v>
      </c>
      <c r="G35" s="12">
        <v>209</v>
      </c>
      <c r="H35" s="8">
        <v>3.07</v>
      </c>
      <c r="I35" s="12">
        <v>0</v>
      </c>
    </row>
    <row r="36" spans="2:9" ht="15" customHeight="1" x14ac:dyDescent="0.2">
      <c r="B36" t="s">
        <v>55</v>
      </c>
      <c r="C36" s="12">
        <v>292</v>
      </c>
      <c r="D36" s="8">
        <v>2.57</v>
      </c>
      <c r="E36" s="12">
        <v>96</v>
      </c>
      <c r="F36" s="8">
        <v>2.11</v>
      </c>
      <c r="G36" s="12">
        <v>196</v>
      </c>
      <c r="H36" s="8">
        <v>2.88</v>
      </c>
      <c r="I36" s="12">
        <v>0</v>
      </c>
    </row>
    <row r="37" spans="2:9" ht="15" customHeight="1" x14ac:dyDescent="0.2">
      <c r="B37" t="s">
        <v>54</v>
      </c>
      <c r="C37" s="12">
        <v>285</v>
      </c>
      <c r="D37" s="8">
        <v>2.5099999999999998</v>
      </c>
      <c r="E37" s="12">
        <v>10</v>
      </c>
      <c r="F37" s="8">
        <v>0.22</v>
      </c>
      <c r="G37" s="12">
        <v>275</v>
      </c>
      <c r="H37" s="8">
        <v>4.04</v>
      </c>
      <c r="I37" s="12">
        <v>0</v>
      </c>
    </row>
    <row r="38" spans="2:9" ht="15" customHeight="1" x14ac:dyDescent="0.2">
      <c r="B38" t="s">
        <v>62</v>
      </c>
      <c r="C38" s="12">
        <v>262</v>
      </c>
      <c r="D38" s="8">
        <v>2.2999999999999998</v>
      </c>
      <c r="E38" s="12">
        <v>89</v>
      </c>
      <c r="F38" s="8">
        <v>1.96</v>
      </c>
      <c r="G38" s="12">
        <v>172</v>
      </c>
      <c r="H38" s="8">
        <v>2.5299999999999998</v>
      </c>
      <c r="I38" s="12">
        <v>0</v>
      </c>
    </row>
    <row r="39" spans="2:9" ht="15" customHeight="1" x14ac:dyDescent="0.2">
      <c r="B39" t="s">
        <v>59</v>
      </c>
      <c r="C39" s="12">
        <v>217</v>
      </c>
      <c r="D39" s="8">
        <v>1.91</v>
      </c>
      <c r="E39" s="12">
        <v>18</v>
      </c>
      <c r="F39" s="8">
        <v>0.4</v>
      </c>
      <c r="G39" s="12">
        <v>199</v>
      </c>
      <c r="H39" s="8">
        <v>2.92</v>
      </c>
      <c r="I39" s="12">
        <v>0</v>
      </c>
    </row>
    <row r="40" spans="2:9" ht="15" customHeight="1" x14ac:dyDescent="0.2">
      <c r="B40" t="s">
        <v>68</v>
      </c>
      <c r="C40" s="12">
        <v>171</v>
      </c>
      <c r="D40" s="8">
        <v>1.5</v>
      </c>
      <c r="E40" s="12">
        <v>84</v>
      </c>
      <c r="F40" s="8">
        <v>1.85</v>
      </c>
      <c r="G40" s="12">
        <v>87</v>
      </c>
      <c r="H40" s="8">
        <v>1.28</v>
      </c>
      <c r="I40" s="12">
        <v>0</v>
      </c>
    </row>
    <row r="41" spans="2:9" ht="15" customHeight="1" x14ac:dyDescent="0.2">
      <c r="B41" t="s">
        <v>69</v>
      </c>
      <c r="C41" s="12">
        <v>164</v>
      </c>
      <c r="D41" s="8">
        <v>1.44</v>
      </c>
      <c r="E41" s="12">
        <v>17</v>
      </c>
      <c r="F41" s="8">
        <v>0.37</v>
      </c>
      <c r="G41" s="12">
        <v>146</v>
      </c>
      <c r="H41" s="8">
        <v>2.14</v>
      </c>
      <c r="I41" s="12">
        <v>1</v>
      </c>
    </row>
    <row r="42" spans="2:9" ht="15" customHeight="1" x14ac:dyDescent="0.2">
      <c r="B42" t="s">
        <v>53</v>
      </c>
      <c r="C42" s="12">
        <v>161</v>
      </c>
      <c r="D42" s="8">
        <v>1.42</v>
      </c>
      <c r="E42" s="12">
        <v>9</v>
      </c>
      <c r="F42" s="8">
        <v>0.2</v>
      </c>
      <c r="G42" s="12">
        <v>152</v>
      </c>
      <c r="H42" s="8">
        <v>2.23</v>
      </c>
      <c r="I42" s="12">
        <v>0</v>
      </c>
    </row>
    <row r="43" spans="2:9" ht="15" customHeight="1" x14ac:dyDescent="0.2">
      <c r="B43" t="s">
        <v>70</v>
      </c>
      <c r="C43" s="12">
        <v>158</v>
      </c>
      <c r="D43" s="8">
        <v>1.39</v>
      </c>
      <c r="E43" s="12">
        <v>61</v>
      </c>
      <c r="F43" s="8">
        <v>1.34</v>
      </c>
      <c r="G43" s="12">
        <v>97</v>
      </c>
      <c r="H43" s="8">
        <v>1.42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652</v>
      </c>
      <c r="D47" s="8">
        <v>5.73</v>
      </c>
      <c r="E47" s="12">
        <v>559</v>
      </c>
      <c r="F47" s="8">
        <v>12.31</v>
      </c>
      <c r="G47" s="12">
        <v>93</v>
      </c>
      <c r="H47" s="8">
        <v>1.37</v>
      </c>
      <c r="I47" s="12">
        <v>0</v>
      </c>
    </row>
    <row r="48" spans="2:9" ht="15" customHeight="1" x14ac:dyDescent="0.2">
      <c r="B48" t="s">
        <v>106</v>
      </c>
      <c r="C48" s="12">
        <v>516</v>
      </c>
      <c r="D48" s="8">
        <v>4.54</v>
      </c>
      <c r="E48" s="12">
        <v>142</v>
      </c>
      <c r="F48" s="8">
        <v>3.13</v>
      </c>
      <c r="G48" s="12">
        <v>374</v>
      </c>
      <c r="H48" s="8">
        <v>5.49</v>
      </c>
      <c r="I48" s="12">
        <v>0</v>
      </c>
    </row>
    <row r="49" spans="2:9" ht="15" customHeight="1" x14ac:dyDescent="0.2">
      <c r="B49" t="s">
        <v>108</v>
      </c>
      <c r="C49" s="12">
        <v>396</v>
      </c>
      <c r="D49" s="8">
        <v>3.48</v>
      </c>
      <c r="E49" s="12">
        <v>288</v>
      </c>
      <c r="F49" s="8">
        <v>6.34</v>
      </c>
      <c r="G49" s="12">
        <v>108</v>
      </c>
      <c r="H49" s="8">
        <v>1.59</v>
      </c>
      <c r="I49" s="12">
        <v>0</v>
      </c>
    </row>
    <row r="50" spans="2:9" ht="15" customHeight="1" x14ac:dyDescent="0.2">
      <c r="B50" t="s">
        <v>110</v>
      </c>
      <c r="C50" s="12">
        <v>361</v>
      </c>
      <c r="D50" s="8">
        <v>3.17</v>
      </c>
      <c r="E50" s="12">
        <v>334</v>
      </c>
      <c r="F50" s="8">
        <v>7.36</v>
      </c>
      <c r="G50" s="12">
        <v>27</v>
      </c>
      <c r="H50" s="8">
        <v>0.4</v>
      </c>
      <c r="I50" s="12">
        <v>0</v>
      </c>
    </row>
    <row r="51" spans="2:9" ht="15" customHeight="1" x14ac:dyDescent="0.2">
      <c r="B51" t="s">
        <v>112</v>
      </c>
      <c r="C51" s="12">
        <v>286</v>
      </c>
      <c r="D51" s="8">
        <v>2.52</v>
      </c>
      <c r="E51" s="12">
        <v>186</v>
      </c>
      <c r="F51" s="8">
        <v>4.0999999999999996</v>
      </c>
      <c r="G51" s="12">
        <v>100</v>
      </c>
      <c r="H51" s="8">
        <v>1.47</v>
      </c>
      <c r="I51" s="12">
        <v>0</v>
      </c>
    </row>
    <row r="52" spans="2:9" ht="15" customHeight="1" x14ac:dyDescent="0.2">
      <c r="B52" t="s">
        <v>113</v>
      </c>
      <c r="C52" s="12">
        <v>277</v>
      </c>
      <c r="D52" s="8">
        <v>2.44</v>
      </c>
      <c r="E52" s="12">
        <v>243</v>
      </c>
      <c r="F52" s="8">
        <v>5.35</v>
      </c>
      <c r="G52" s="12">
        <v>34</v>
      </c>
      <c r="H52" s="8">
        <v>0.5</v>
      </c>
      <c r="I52" s="12">
        <v>0</v>
      </c>
    </row>
    <row r="53" spans="2:9" ht="15" customHeight="1" x14ac:dyDescent="0.2">
      <c r="B53" t="s">
        <v>105</v>
      </c>
      <c r="C53" s="12">
        <v>272</v>
      </c>
      <c r="D53" s="8">
        <v>2.39</v>
      </c>
      <c r="E53" s="12">
        <v>10</v>
      </c>
      <c r="F53" s="8">
        <v>0.22</v>
      </c>
      <c r="G53" s="12">
        <v>262</v>
      </c>
      <c r="H53" s="8">
        <v>3.85</v>
      </c>
      <c r="I53" s="12">
        <v>0</v>
      </c>
    </row>
    <row r="54" spans="2:9" ht="15" customHeight="1" x14ac:dyDescent="0.2">
      <c r="B54" t="s">
        <v>109</v>
      </c>
      <c r="C54" s="12">
        <v>257</v>
      </c>
      <c r="D54" s="8">
        <v>2.2599999999999998</v>
      </c>
      <c r="E54" s="12">
        <v>209</v>
      </c>
      <c r="F54" s="8">
        <v>4.5999999999999996</v>
      </c>
      <c r="G54" s="12">
        <v>48</v>
      </c>
      <c r="H54" s="8">
        <v>0.71</v>
      </c>
      <c r="I54" s="12">
        <v>0</v>
      </c>
    </row>
    <row r="55" spans="2:9" ht="15" customHeight="1" x14ac:dyDescent="0.2">
      <c r="B55" t="s">
        <v>102</v>
      </c>
      <c r="C55" s="12">
        <v>222</v>
      </c>
      <c r="D55" s="8">
        <v>1.95</v>
      </c>
      <c r="E55" s="12">
        <v>68</v>
      </c>
      <c r="F55" s="8">
        <v>1.5</v>
      </c>
      <c r="G55" s="12">
        <v>154</v>
      </c>
      <c r="H55" s="8">
        <v>2.2599999999999998</v>
      </c>
      <c r="I55" s="12">
        <v>0</v>
      </c>
    </row>
    <row r="56" spans="2:9" ht="15" customHeight="1" x14ac:dyDescent="0.2">
      <c r="B56" t="s">
        <v>104</v>
      </c>
      <c r="C56" s="12">
        <v>208</v>
      </c>
      <c r="D56" s="8">
        <v>1.83</v>
      </c>
      <c r="E56" s="12">
        <v>98</v>
      </c>
      <c r="F56" s="8">
        <v>2.16</v>
      </c>
      <c r="G56" s="12">
        <v>110</v>
      </c>
      <c r="H56" s="8">
        <v>1.62</v>
      </c>
      <c r="I56" s="12">
        <v>0</v>
      </c>
    </row>
    <row r="57" spans="2:9" ht="15" customHeight="1" x14ac:dyDescent="0.2">
      <c r="B57" t="s">
        <v>103</v>
      </c>
      <c r="C57" s="12">
        <v>187</v>
      </c>
      <c r="D57" s="8">
        <v>1.64</v>
      </c>
      <c r="E57" s="12">
        <v>58</v>
      </c>
      <c r="F57" s="8">
        <v>1.28</v>
      </c>
      <c r="G57" s="12">
        <v>129</v>
      </c>
      <c r="H57" s="8">
        <v>1.89</v>
      </c>
      <c r="I57" s="12">
        <v>0</v>
      </c>
    </row>
    <row r="58" spans="2:9" ht="15" customHeight="1" x14ac:dyDescent="0.2">
      <c r="B58" t="s">
        <v>96</v>
      </c>
      <c r="C58" s="12">
        <v>184</v>
      </c>
      <c r="D58" s="8">
        <v>1.62</v>
      </c>
      <c r="E58" s="12">
        <v>20</v>
      </c>
      <c r="F58" s="8">
        <v>0.44</v>
      </c>
      <c r="G58" s="12">
        <v>164</v>
      </c>
      <c r="H58" s="8">
        <v>2.41</v>
      </c>
      <c r="I58" s="12">
        <v>0</v>
      </c>
    </row>
    <row r="59" spans="2:9" ht="15" customHeight="1" x14ac:dyDescent="0.2">
      <c r="B59" t="s">
        <v>99</v>
      </c>
      <c r="C59" s="12">
        <v>183</v>
      </c>
      <c r="D59" s="8">
        <v>1.61</v>
      </c>
      <c r="E59" s="12">
        <v>17</v>
      </c>
      <c r="F59" s="8">
        <v>0.37</v>
      </c>
      <c r="G59" s="12">
        <v>166</v>
      </c>
      <c r="H59" s="8">
        <v>2.44</v>
      </c>
      <c r="I59" s="12">
        <v>0</v>
      </c>
    </row>
    <row r="60" spans="2:9" ht="15" customHeight="1" x14ac:dyDescent="0.2">
      <c r="B60" t="s">
        <v>98</v>
      </c>
      <c r="C60" s="12">
        <v>177</v>
      </c>
      <c r="D60" s="8">
        <v>1.56</v>
      </c>
      <c r="E60" s="12">
        <v>25</v>
      </c>
      <c r="F60" s="8">
        <v>0.55000000000000004</v>
      </c>
      <c r="G60" s="12">
        <v>152</v>
      </c>
      <c r="H60" s="8">
        <v>2.23</v>
      </c>
      <c r="I60" s="12">
        <v>0</v>
      </c>
    </row>
    <row r="61" spans="2:9" ht="15" customHeight="1" x14ac:dyDescent="0.2">
      <c r="B61" t="s">
        <v>114</v>
      </c>
      <c r="C61" s="12">
        <v>171</v>
      </c>
      <c r="D61" s="8">
        <v>1.5</v>
      </c>
      <c r="E61" s="12">
        <v>84</v>
      </c>
      <c r="F61" s="8">
        <v>1.85</v>
      </c>
      <c r="G61" s="12">
        <v>87</v>
      </c>
      <c r="H61" s="8">
        <v>1.28</v>
      </c>
      <c r="I61" s="12">
        <v>0</v>
      </c>
    </row>
    <row r="62" spans="2:9" ht="15" customHeight="1" x14ac:dyDescent="0.2">
      <c r="B62" t="s">
        <v>115</v>
      </c>
      <c r="C62" s="12">
        <v>159</v>
      </c>
      <c r="D62" s="8">
        <v>1.4</v>
      </c>
      <c r="E62" s="12">
        <v>17</v>
      </c>
      <c r="F62" s="8">
        <v>0.37</v>
      </c>
      <c r="G62" s="12">
        <v>142</v>
      </c>
      <c r="H62" s="8">
        <v>2.09</v>
      </c>
      <c r="I62" s="12">
        <v>0</v>
      </c>
    </row>
    <row r="63" spans="2:9" ht="15" customHeight="1" x14ac:dyDescent="0.2">
      <c r="B63" t="s">
        <v>118</v>
      </c>
      <c r="C63" s="12">
        <v>151</v>
      </c>
      <c r="D63" s="8">
        <v>1.33</v>
      </c>
      <c r="E63" s="12">
        <v>88</v>
      </c>
      <c r="F63" s="8">
        <v>1.94</v>
      </c>
      <c r="G63" s="12">
        <v>63</v>
      </c>
      <c r="H63" s="8">
        <v>0.93</v>
      </c>
      <c r="I63" s="12">
        <v>0</v>
      </c>
    </row>
    <row r="64" spans="2:9" ht="15" customHeight="1" x14ac:dyDescent="0.2">
      <c r="B64" t="s">
        <v>107</v>
      </c>
      <c r="C64" s="12">
        <v>150</v>
      </c>
      <c r="D64" s="8">
        <v>1.32</v>
      </c>
      <c r="E64" s="12">
        <v>41</v>
      </c>
      <c r="F64" s="8">
        <v>0.9</v>
      </c>
      <c r="G64" s="12">
        <v>108</v>
      </c>
      <c r="H64" s="8">
        <v>1.59</v>
      </c>
      <c r="I64" s="12">
        <v>0</v>
      </c>
    </row>
    <row r="65" spans="2:9" ht="15" customHeight="1" x14ac:dyDescent="0.2">
      <c r="B65" t="s">
        <v>116</v>
      </c>
      <c r="C65" s="12">
        <v>150</v>
      </c>
      <c r="D65" s="8">
        <v>1.32</v>
      </c>
      <c r="E65" s="12">
        <v>135</v>
      </c>
      <c r="F65" s="8">
        <v>2.97</v>
      </c>
      <c r="G65" s="12">
        <v>15</v>
      </c>
      <c r="H65" s="8">
        <v>0.22</v>
      </c>
      <c r="I65" s="12">
        <v>0</v>
      </c>
    </row>
    <row r="66" spans="2:9" ht="15" customHeight="1" x14ac:dyDescent="0.2">
      <c r="B66" t="s">
        <v>117</v>
      </c>
      <c r="C66" s="12">
        <v>148</v>
      </c>
      <c r="D66" s="8">
        <v>1.3</v>
      </c>
      <c r="E66" s="12">
        <v>75</v>
      </c>
      <c r="F66" s="8">
        <v>1.65</v>
      </c>
      <c r="G66" s="12">
        <v>73</v>
      </c>
      <c r="H66" s="8">
        <v>1.07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A9AF-6F2F-40C8-A88D-469250D939D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171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0.05</v>
      </c>
      <c r="I5" s="12">
        <v>0</v>
      </c>
    </row>
    <row r="6" spans="2:9" ht="15" customHeight="1" x14ac:dyDescent="0.2">
      <c r="B6" t="s">
        <v>27</v>
      </c>
      <c r="C6" s="12">
        <v>496</v>
      </c>
      <c r="D6" s="8">
        <v>12.39</v>
      </c>
      <c r="E6" s="12">
        <v>153</v>
      </c>
      <c r="F6" s="8">
        <v>7.82</v>
      </c>
      <c r="G6" s="12">
        <v>343</v>
      </c>
      <c r="H6" s="8">
        <v>17.010000000000002</v>
      </c>
      <c r="I6" s="12">
        <v>0</v>
      </c>
    </row>
    <row r="7" spans="2:9" ht="15" customHeight="1" x14ac:dyDescent="0.2">
      <c r="B7" t="s">
        <v>28</v>
      </c>
      <c r="C7" s="12">
        <v>880</v>
      </c>
      <c r="D7" s="8">
        <v>21.99</v>
      </c>
      <c r="E7" s="12">
        <v>345</v>
      </c>
      <c r="F7" s="8">
        <v>17.64</v>
      </c>
      <c r="G7" s="12">
        <v>535</v>
      </c>
      <c r="H7" s="8">
        <v>26.52</v>
      </c>
      <c r="I7" s="12">
        <v>0</v>
      </c>
    </row>
    <row r="8" spans="2:9" ht="15" customHeight="1" x14ac:dyDescent="0.2">
      <c r="B8" t="s">
        <v>29</v>
      </c>
      <c r="C8" s="12">
        <v>11</v>
      </c>
      <c r="D8" s="8">
        <v>0.27</v>
      </c>
      <c r="E8" s="12">
        <v>1</v>
      </c>
      <c r="F8" s="8">
        <v>0.05</v>
      </c>
      <c r="G8" s="12">
        <v>10</v>
      </c>
      <c r="H8" s="8">
        <v>0.5</v>
      </c>
      <c r="I8" s="12">
        <v>0</v>
      </c>
    </row>
    <row r="9" spans="2:9" ht="15" customHeight="1" x14ac:dyDescent="0.2">
      <c r="B9" t="s">
        <v>30</v>
      </c>
      <c r="C9" s="12">
        <v>18</v>
      </c>
      <c r="D9" s="8">
        <v>0.45</v>
      </c>
      <c r="E9" s="12">
        <v>1</v>
      </c>
      <c r="F9" s="8">
        <v>0.05</v>
      </c>
      <c r="G9" s="12">
        <v>17</v>
      </c>
      <c r="H9" s="8">
        <v>0.84</v>
      </c>
      <c r="I9" s="12">
        <v>0</v>
      </c>
    </row>
    <row r="10" spans="2:9" ht="15" customHeight="1" x14ac:dyDescent="0.2">
      <c r="B10" t="s">
        <v>31</v>
      </c>
      <c r="C10" s="12">
        <v>21</v>
      </c>
      <c r="D10" s="8">
        <v>0.52</v>
      </c>
      <c r="E10" s="12">
        <v>2</v>
      </c>
      <c r="F10" s="8">
        <v>0.1</v>
      </c>
      <c r="G10" s="12">
        <v>19</v>
      </c>
      <c r="H10" s="8">
        <v>0.94</v>
      </c>
      <c r="I10" s="12">
        <v>0</v>
      </c>
    </row>
    <row r="11" spans="2:9" ht="15" customHeight="1" x14ac:dyDescent="0.2">
      <c r="B11" t="s">
        <v>32</v>
      </c>
      <c r="C11" s="12">
        <v>888</v>
      </c>
      <c r="D11" s="8">
        <v>22.19</v>
      </c>
      <c r="E11" s="12">
        <v>381</v>
      </c>
      <c r="F11" s="8">
        <v>19.48</v>
      </c>
      <c r="G11" s="12">
        <v>505</v>
      </c>
      <c r="H11" s="8">
        <v>25.04</v>
      </c>
      <c r="I11" s="12">
        <v>2</v>
      </c>
    </row>
    <row r="12" spans="2:9" ht="15" customHeight="1" x14ac:dyDescent="0.2">
      <c r="B12" t="s">
        <v>33</v>
      </c>
      <c r="C12" s="12">
        <v>24</v>
      </c>
      <c r="D12" s="8">
        <v>0.6</v>
      </c>
      <c r="E12" s="12">
        <v>1</v>
      </c>
      <c r="F12" s="8">
        <v>0.05</v>
      </c>
      <c r="G12" s="12">
        <v>23</v>
      </c>
      <c r="H12" s="8">
        <v>1.1399999999999999</v>
      </c>
      <c r="I12" s="12">
        <v>0</v>
      </c>
    </row>
    <row r="13" spans="2:9" ht="15" customHeight="1" x14ac:dyDescent="0.2">
      <c r="B13" t="s">
        <v>34</v>
      </c>
      <c r="C13" s="12">
        <v>284</v>
      </c>
      <c r="D13" s="8">
        <v>7.1</v>
      </c>
      <c r="E13" s="12">
        <v>107</v>
      </c>
      <c r="F13" s="8">
        <v>5.47</v>
      </c>
      <c r="G13" s="12">
        <v>177</v>
      </c>
      <c r="H13" s="8">
        <v>8.7799999999999994</v>
      </c>
      <c r="I13" s="12">
        <v>0</v>
      </c>
    </row>
    <row r="14" spans="2:9" ht="15" customHeight="1" x14ac:dyDescent="0.2">
      <c r="B14" t="s">
        <v>35</v>
      </c>
      <c r="C14" s="12">
        <v>154</v>
      </c>
      <c r="D14" s="8">
        <v>3.85</v>
      </c>
      <c r="E14" s="12">
        <v>74</v>
      </c>
      <c r="F14" s="8">
        <v>3.78</v>
      </c>
      <c r="G14" s="12">
        <v>79</v>
      </c>
      <c r="H14" s="8">
        <v>3.92</v>
      </c>
      <c r="I14" s="12">
        <v>0</v>
      </c>
    </row>
    <row r="15" spans="2:9" ht="15" customHeight="1" x14ac:dyDescent="0.2">
      <c r="B15" t="s">
        <v>36</v>
      </c>
      <c r="C15" s="12">
        <v>428</v>
      </c>
      <c r="D15" s="8">
        <v>10.69</v>
      </c>
      <c r="E15" s="12">
        <v>345</v>
      </c>
      <c r="F15" s="8">
        <v>17.64</v>
      </c>
      <c r="G15" s="12">
        <v>83</v>
      </c>
      <c r="H15" s="8">
        <v>4.12</v>
      </c>
      <c r="I15" s="12">
        <v>0</v>
      </c>
    </row>
    <row r="16" spans="2:9" ht="15" customHeight="1" x14ac:dyDescent="0.2">
      <c r="B16" t="s">
        <v>37</v>
      </c>
      <c r="C16" s="12">
        <v>425</v>
      </c>
      <c r="D16" s="8">
        <v>10.62</v>
      </c>
      <c r="E16" s="12">
        <v>342</v>
      </c>
      <c r="F16" s="8">
        <v>17.48</v>
      </c>
      <c r="G16" s="12">
        <v>81</v>
      </c>
      <c r="H16" s="8">
        <v>4.0199999999999996</v>
      </c>
      <c r="I16" s="12">
        <v>1</v>
      </c>
    </row>
    <row r="17" spans="2:9" ht="15" customHeight="1" x14ac:dyDescent="0.2">
      <c r="B17" t="s">
        <v>38</v>
      </c>
      <c r="C17" s="12">
        <v>91</v>
      </c>
      <c r="D17" s="8">
        <v>2.27</v>
      </c>
      <c r="E17" s="12">
        <v>45</v>
      </c>
      <c r="F17" s="8">
        <v>2.2999999999999998</v>
      </c>
      <c r="G17" s="12">
        <v>28</v>
      </c>
      <c r="H17" s="8">
        <v>1.39</v>
      </c>
      <c r="I17" s="12">
        <v>2</v>
      </c>
    </row>
    <row r="18" spans="2:9" ht="15" customHeight="1" x14ac:dyDescent="0.2">
      <c r="B18" t="s">
        <v>39</v>
      </c>
      <c r="C18" s="12">
        <v>164</v>
      </c>
      <c r="D18" s="8">
        <v>4.0999999999999996</v>
      </c>
      <c r="E18" s="12">
        <v>105</v>
      </c>
      <c r="F18" s="8">
        <v>5.37</v>
      </c>
      <c r="G18" s="12">
        <v>54</v>
      </c>
      <c r="H18" s="8">
        <v>2.68</v>
      </c>
      <c r="I18" s="12">
        <v>0</v>
      </c>
    </row>
    <row r="19" spans="2:9" ht="15" customHeight="1" x14ac:dyDescent="0.2">
      <c r="B19" t="s">
        <v>40</v>
      </c>
      <c r="C19" s="12">
        <v>117</v>
      </c>
      <c r="D19" s="8">
        <v>2.92</v>
      </c>
      <c r="E19" s="12">
        <v>54</v>
      </c>
      <c r="F19" s="8">
        <v>2.76</v>
      </c>
      <c r="G19" s="12">
        <v>62</v>
      </c>
      <c r="H19" s="8">
        <v>3.07</v>
      </c>
      <c r="I19" s="12">
        <v>0</v>
      </c>
    </row>
    <row r="20" spans="2:9" ht="15" customHeight="1" x14ac:dyDescent="0.2">
      <c r="B20" s="9" t="s">
        <v>166</v>
      </c>
      <c r="C20" s="12">
        <f>SUM(LTBL_09202[総数／事業所数])</f>
        <v>4002</v>
      </c>
      <c r="E20" s="12">
        <f>SUBTOTAL(109,LTBL_09202[個人／事業所数])</f>
        <v>1956</v>
      </c>
      <c r="G20" s="12">
        <f>SUBTOTAL(109,LTBL_09202[法人／事業所数])</f>
        <v>2017</v>
      </c>
      <c r="I20" s="12">
        <f>SUBTOTAL(109,LTBL_09202[法人以外の団体／事業所数])</f>
        <v>5</v>
      </c>
    </row>
    <row r="21" spans="2:9" ht="15" customHeight="1" x14ac:dyDescent="0.2">
      <c r="E21" s="11">
        <f>LTBL_09202[[#Totals],[個人／事業所数]]/LTBL_09202[[#Totals],[総数／事業所数]]</f>
        <v>0.48875562218890556</v>
      </c>
      <c r="G21" s="11">
        <f>LTBL_09202[[#Totals],[法人／事業所数]]/LTBL_09202[[#Totals],[総数／事業所数]]</f>
        <v>0.50399800099950021</v>
      </c>
      <c r="I21" s="11">
        <f>LTBL_09202[[#Totals],[法人以外の団体／事業所数]]/LTBL_09202[[#Totals],[総数／事業所数]]</f>
        <v>1.2493753123438282E-3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394</v>
      </c>
      <c r="D24" s="8">
        <v>9.85</v>
      </c>
      <c r="E24" s="12">
        <v>333</v>
      </c>
      <c r="F24" s="8">
        <v>17.02</v>
      </c>
      <c r="G24" s="12">
        <v>61</v>
      </c>
      <c r="H24" s="8">
        <v>3.02</v>
      </c>
      <c r="I24" s="12">
        <v>0</v>
      </c>
    </row>
    <row r="25" spans="2:9" ht="15" customHeight="1" x14ac:dyDescent="0.2">
      <c r="B25" t="s">
        <v>64</v>
      </c>
      <c r="C25" s="12">
        <v>374</v>
      </c>
      <c r="D25" s="8">
        <v>9.35</v>
      </c>
      <c r="E25" s="12">
        <v>321</v>
      </c>
      <c r="F25" s="8">
        <v>16.41</v>
      </c>
      <c r="G25" s="12">
        <v>53</v>
      </c>
      <c r="H25" s="8">
        <v>2.63</v>
      </c>
      <c r="I25" s="12">
        <v>0</v>
      </c>
    </row>
    <row r="26" spans="2:9" ht="15" customHeight="1" x14ac:dyDescent="0.2">
      <c r="B26" t="s">
        <v>71</v>
      </c>
      <c r="C26" s="12">
        <v>277</v>
      </c>
      <c r="D26" s="8">
        <v>6.92</v>
      </c>
      <c r="E26" s="12">
        <v>142</v>
      </c>
      <c r="F26" s="8">
        <v>7.26</v>
      </c>
      <c r="G26" s="12">
        <v>135</v>
      </c>
      <c r="H26" s="8">
        <v>6.69</v>
      </c>
      <c r="I26" s="12">
        <v>0</v>
      </c>
    </row>
    <row r="27" spans="2:9" ht="15" customHeight="1" x14ac:dyDescent="0.2">
      <c r="B27" t="s">
        <v>60</v>
      </c>
      <c r="C27" s="12">
        <v>227</v>
      </c>
      <c r="D27" s="8">
        <v>5.67</v>
      </c>
      <c r="E27" s="12">
        <v>96</v>
      </c>
      <c r="F27" s="8">
        <v>4.91</v>
      </c>
      <c r="G27" s="12">
        <v>131</v>
      </c>
      <c r="H27" s="8">
        <v>6.49</v>
      </c>
      <c r="I27" s="12">
        <v>0</v>
      </c>
    </row>
    <row r="28" spans="2:9" ht="15" customHeight="1" x14ac:dyDescent="0.2">
      <c r="B28" t="s">
        <v>58</v>
      </c>
      <c r="C28" s="12">
        <v>226</v>
      </c>
      <c r="D28" s="8">
        <v>5.65</v>
      </c>
      <c r="E28" s="12">
        <v>105</v>
      </c>
      <c r="F28" s="8">
        <v>5.37</v>
      </c>
      <c r="G28" s="12">
        <v>121</v>
      </c>
      <c r="H28" s="8">
        <v>6</v>
      </c>
      <c r="I28" s="12">
        <v>0</v>
      </c>
    </row>
    <row r="29" spans="2:9" ht="15" customHeight="1" x14ac:dyDescent="0.2">
      <c r="B29" t="s">
        <v>49</v>
      </c>
      <c r="C29" s="12">
        <v>196</v>
      </c>
      <c r="D29" s="8">
        <v>4.9000000000000004</v>
      </c>
      <c r="E29" s="12">
        <v>50</v>
      </c>
      <c r="F29" s="8">
        <v>2.56</v>
      </c>
      <c r="G29" s="12">
        <v>146</v>
      </c>
      <c r="H29" s="8">
        <v>7.24</v>
      </c>
      <c r="I29" s="12">
        <v>0</v>
      </c>
    </row>
    <row r="30" spans="2:9" ht="15" customHeight="1" x14ac:dyDescent="0.2">
      <c r="B30" t="s">
        <v>56</v>
      </c>
      <c r="C30" s="12">
        <v>172</v>
      </c>
      <c r="D30" s="8">
        <v>4.3</v>
      </c>
      <c r="E30" s="12">
        <v>112</v>
      </c>
      <c r="F30" s="8">
        <v>5.73</v>
      </c>
      <c r="G30" s="12">
        <v>58</v>
      </c>
      <c r="H30" s="8">
        <v>2.88</v>
      </c>
      <c r="I30" s="12">
        <v>2</v>
      </c>
    </row>
    <row r="31" spans="2:9" ht="15" customHeight="1" x14ac:dyDescent="0.2">
      <c r="B31" t="s">
        <v>57</v>
      </c>
      <c r="C31" s="12">
        <v>168</v>
      </c>
      <c r="D31" s="8">
        <v>4.2</v>
      </c>
      <c r="E31" s="12">
        <v>84</v>
      </c>
      <c r="F31" s="8">
        <v>4.29</v>
      </c>
      <c r="G31" s="12">
        <v>84</v>
      </c>
      <c r="H31" s="8">
        <v>4.16</v>
      </c>
      <c r="I31" s="12">
        <v>0</v>
      </c>
    </row>
    <row r="32" spans="2:9" ht="15" customHeight="1" x14ac:dyDescent="0.2">
      <c r="B32" t="s">
        <v>50</v>
      </c>
      <c r="C32" s="12">
        <v>159</v>
      </c>
      <c r="D32" s="8">
        <v>3.97</v>
      </c>
      <c r="E32" s="12">
        <v>70</v>
      </c>
      <c r="F32" s="8">
        <v>3.58</v>
      </c>
      <c r="G32" s="12">
        <v>89</v>
      </c>
      <c r="H32" s="8">
        <v>4.41</v>
      </c>
      <c r="I32" s="12">
        <v>0</v>
      </c>
    </row>
    <row r="33" spans="2:9" ht="15" customHeight="1" x14ac:dyDescent="0.2">
      <c r="B33" t="s">
        <v>51</v>
      </c>
      <c r="C33" s="12">
        <v>141</v>
      </c>
      <c r="D33" s="8">
        <v>3.52</v>
      </c>
      <c r="E33" s="12">
        <v>33</v>
      </c>
      <c r="F33" s="8">
        <v>1.69</v>
      </c>
      <c r="G33" s="12">
        <v>108</v>
      </c>
      <c r="H33" s="8">
        <v>5.35</v>
      </c>
      <c r="I33" s="12">
        <v>0</v>
      </c>
    </row>
    <row r="34" spans="2:9" ht="15" customHeight="1" x14ac:dyDescent="0.2">
      <c r="B34" t="s">
        <v>66</v>
      </c>
      <c r="C34" s="12">
        <v>122</v>
      </c>
      <c r="D34" s="8">
        <v>3.05</v>
      </c>
      <c r="E34" s="12">
        <v>105</v>
      </c>
      <c r="F34" s="8">
        <v>5.37</v>
      </c>
      <c r="G34" s="12">
        <v>17</v>
      </c>
      <c r="H34" s="8">
        <v>0.84</v>
      </c>
      <c r="I34" s="12">
        <v>0</v>
      </c>
    </row>
    <row r="35" spans="2:9" ht="15" customHeight="1" x14ac:dyDescent="0.2">
      <c r="B35" t="s">
        <v>73</v>
      </c>
      <c r="C35" s="12">
        <v>114</v>
      </c>
      <c r="D35" s="8">
        <v>2.85</v>
      </c>
      <c r="E35" s="12">
        <v>33</v>
      </c>
      <c r="F35" s="8">
        <v>1.69</v>
      </c>
      <c r="G35" s="12">
        <v>81</v>
      </c>
      <c r="H35" s="8">
        <v>4.0199999999999996</v>
      </c>
      <c r="I35" s="12">
        <v>0</v>
      </c>
    </row>
    <row r="36" spans="2:9" ht="15" customHeight="1" x14ac:dyDescent="0.2">
      <c r="B36" t="s">
        <v>52</v>
      </c>
      <c r="C36" s="12">
        <v>102</v>
      </c>
      <c r="D36" s="8">
        <v>2.5499999999999998</v>
      </c>
      <c r="E36" s="12">
        <v>34</v>
      </c>
      <c r="F36" s="8">
        <v>1.74</v>
      </c>
      <c r="G36" s="12">
        <v>68</v>
      </c>
      <c r="H36" s="8">
        <v>3.37</v>
      </c>
      <c r="I36" s="12">
        <v>0</v>
      </c>
    </row>
    <row r="37" spans="2:9" ht="15" customHeight="1" x14ac:dyDescent="0.2">
      <c r="B37" t="s">
        <v>55</v>
      </c>
      <c r="C37" s="12">
        <v>101</v>
      </c>
      <c r="D37" s="8">
        <v>2.52</v>
      </c>
      <c r="E37" s="12">
        <v>50</v>
      </c>
      <c r="F37" s="8">
        <v>2.56</v>
      </c>
      <c r="G37" s="12">
        <v>51</v>
      </c>
      <c r="H37" s="8">
        <v>2.5299999999999998</v>
      </c>
      <c r="I37" s="12">
        <v>0</v>
      </c>
    </row>
    <row r="38" spans="2:9" ht="15" customHeight="1" x14ac:dyDescent="0.2">
      <c r="B38" t="s">
        <v>72</v>
      </c>
      <c r="C38" s="12">
        <v>99</v>
      </c>
      <c r="D38" s="8">
        <v>2.4700000000000002</v>
      </c>
      <c r="E38" s="12">
        <v>32</v>
      </c>
      <c r="F38" s="8">
        <v>1.64</v>
      </c>
      <c r="G38" s="12">
        <v>67</v>
      </c>
      <c r="H38" s="8">
        <v>3.32</v>
      </c>
      <c r="I38" s="12">
        <v>0</v>
      </c>
    </row>
    <row r="39" spans="2:9" ht="15" customHeight="1" x14ac:dyDescent="0.2">
      <c r="B39" t="s">
        <v>65</v>
      </c>
      <c r="C39" s="12">
        <v>91</v>
      </c>
      <c r="D39" s="8">
        <v>2.27</v>
      </c>
      <c r="E39" s="12">
        <v>45</v>
      </c>
      <c r="F39" s="8">
        <v>2.2999999999999998</v>
      </c>
      <c r="G39" s="12">
        <v>28</v>
      </c>
      <c r="H39" s="8">
        <v>1.39</v>
      </c>
      <c r="I39" s="12">
        <v>2</v>
      </c>
    </row>
    <row r="40" spans="2:9" ht="15" customHeight="1" x14ac:dyDescent="0.2">
      <c r="B40" t="s">
        <v>61</v>
      </c>
      <c r="C40" s="12">
        <v>79</v>
      </c>
      <c r="D40" s="8">
        <v>1.97</v>
      </c>
      <c r="E40" s="12">
        <v>41</v>
      </c>
      <c r="F40" s="8">
        <v>2.1</v>
      </c>
      <c r="G40" s="12">
        <v>38</v>
      </c>
      <c r="H40" s="8">
        <v>1.88</v>
      </c>
      <c r="I40" s="12">
        <v>0</v>
      </c>
    </row>
    <row r="41" spans="2:9" ht="15" customHeight="1" x14ac:dyDescent="0.2">
      <c r="B41" t="s">
        <v>62</v>
      </c>
      <c r="C41" s="12">
        <v>71</v>
      </c>
      <c r="D41" s="8">
        <v>1.77</v>
      </c>
      <c r="E41" s="12">
        <v>32</v>
      </c>
      <c r="F41" s="8">
        <v>1.64</v>
      </c>
      <c r="G41" s="12">
        <v>38</v>
      </c>
      <c r="H41" s="8">
        <v>1.88</v>
      </c>
      <c r="I41" s="12">
        <v>0</v>
      </c>
    </row>
    <row r="42" spans="2:9" ht="15" customHeight="1" x14ac:dyDescent="0.2">
      <c r="B42" t="s">
        <v>53</v>
      </c>
      <c r="C42" s="12">
        <v>50</v>
      </c>
      <c r="D42" s="8">
        <v>1.25</v>
      </c>
      <c r="E42" s="12">
        <v>7</v>
      </c>
      <c r="F42" s="8">
        <v>0.36</v>
      </c>
      <c r="G42" s="12">
        <v>43</v>
      </c>
      <c r="H42" s="8">
        <v>2.13</v>
      </c>
      <c r="I42" s="12">
        <v>0</v>
      </c>
    </row>
    <row r="43" spans="2:9" ht="15" customHeight="1" x14ac:dyDescent="0.2">
      <c r="B43" t="s">
        <v>68</v>
      </c>
      <c r="C43" s="12">
        <v>49</v>
      </c>
      <c r="D43" s="8">
        <v>1.22</v>
      </c>
      <c r="E43" s="12">
        <v>37</v>
      </c>
      <c r="F43" s="8">
        <v>1.89</v>
      </c>
      <c r="G43" s="12">
        <v>12</v>
      </c>
      <c r="H43" s="8">
        <v>0.59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206</v>
      </c>
      <c r="D47" s="8">
        <v>5.15</v>
      </c>
      <c r="E47" s="12">
        <v>185</v>
      </c>
      <c r="F47" s="8">
        <v>9.4600000000000009</v>
      </c>
      <c r="G47" s="12">
        <v>21</v>
      </c>
      <c r="H47" s="8">
        <v>1.04</v>
      </c>
      <c r="I47" s="12">
        <v>0</v>
      </c>
    </row>
    <row r="48" spans="2:9" ht="15" customHeight="1" x14ac:dyDescent="0.2">
      <c r="B48" t="s">
        <v>106</v>
      </c>
      <c r="C48" s="12">
        <v>134</v>
      </c>
      <c r="D48" s="8">
        <v>3.35</v>
      </c>
      <c r="E48" s="12">
        <v>82</v>
      </c>
      <c r="F48" s="8">
        <v>4.1900000000000004</v>
      </c>
      <c r="G48" s="12">
        <v>52</v>
      </c>
      <c r="H48" s="8">
        <v>2.58</v>
      </c>
      <c r="I48" s="12">
        <v>0</v>
      </c>
    </row>
    <row r="49" spans="2:9" ht="15" customHeight="1" x14ac:dyDescent="0.2">
      <c r="B49" t="s">
        <v>108</v>
      </c>
      <c r="C49" s="12">
        <v>118</v>
      </c>
      <c r="D49" s="8">
        <v>2.95</v>
      </c>
      <c r="E49" s="12">
        <v>97</v>
      </c>
      <c r="F49" s="8">
        <v>4.96</v>
      </c>
      <c r="G49" s="12">
        <v>21</v>
      </c>
      <c r="H49" s="8">
        <v>1.04</v>
      </c>
      <c r="I49" s="12">
        <v>0</v>
      </c>
    </row>
    <row r="50" spans="2:9" ht="15" customHeight="1" x14ac:dyDescent="0.2">
      <c r="B50" t="s">
        <v>110</v>
      </c>
      <c r="C50" s="12">
        <v>109</v>
      </c>
      <c r="D50" s="8">
        <v>2.72</v>
      </c>
      <c r="E50" s="12">
        <v>107</v>
      </c>
      <c r="F50" s="8">
        <v>5.47</v>
      </c>
      <c r="G50" s="12">
        <v>2</v>
      </c>
      <c r="H50" s="8">
        <v>0.1</v>
      </c>
      <c r="I50" s="12">
        <v>0</v>
      </c>
    </row>
    <row r="51" spans="2:9" ht="15" customHeight="1" x14ac:dyDescent="0.2">
      <c r="B51" t="s">
        <v>102</v>
      </c>
      <c r="C51" s="12">
        <v>101</v>
      </c>
      <c r="D51" s="8">
        <v>2.52</v>
      </c>
      <c r="E51" s="12">
        <v>44</v>
      </c>
      <c r="F51" s="8">
        <v>2.25</v>
      </c>
      <c r="G51" s="12">
        <v>57</v>
      </c>
      <c r="H51" s="8">
        <v>2.83</v>
      </c>
      <c r="I51" s="12">
        <v>0</v>
      </c>
    </row>
    <row r="52" spans="2:9" ht="15" customHeight="1" x14ac:dyDescent="0.2">
      <c r="B52" t="s">
        <v>113</v>
      </c>
      <c r="C52" s="12">
        <v>79</v>
      </c>
      <c r="D52" s="8">
        <v>1.97</v>
      </c>
      <c r="E52" s="12">
        <v>69</v>
      </c>
      <c r="F52" s="8">
        <v>3.53</v>
      </c>
      <c r="G52" s="12">
        <v>10</v>
      </c>
      <c r="H52" s="8">
        <v>0.5</v>
      </c>
      <c r="I52" s="12">
        <v>0</v>
      </c>
    </row>
    <row r="53" spans="2:9" ht="15" customHeight="1" x14ac:dyDescent="0.2">
      <c r="B53" t="s">
        <v>119</v>
      </c>
      <c r="C53" s="12">
        <v>77</v>
      </c>
      <c r="D53" s="8">
        <v>1.92</v>
      </c>
      <c r="E53" s="12">
        <v>47</v>
      </c>
      <c r="F53" s="8">
        <v>2.4</v>
      </c>
      <c r="G53" s="12">
        <v>30</v>
      </c>
      <c r="H53" s="8">
        <v>1.49</v>
      </c>
      <c r="I53" s="12">
        <v>0</v>
      </c>
    </row>
    <row r="54" spans="2:9" ht="15" customHeight="1" x14ac:dyDescent="0.2">
      <c r="B54" t="s">
        <v>109</v>
      </c>
      <c r="C54" s="12">
        <v>73</v>
      </c>
      <c r="D54" s="8">
        <v>1.82</v>
      </c>
      <c r="E54" s="12">
        <v>71</v>
      </c>
      <c r="F54" s="8">
        <v>3.63</v>
      </c>
      <c r="G54" s="12">
        <v>2</v>
      </c>
      <c r="H54" s="8">
        <v>0.1</v>
      </c>
      <c r="I54" s="12">
        <v>0</v>
      </c>
    </row>
    <row r="55" spans="2:9" ht="15" customHeight="1" x14ac:dyDescent="0.2">
      <c r="B55" t="s">
        <v>121</v>
      </c>
      <c r="C55" s="12">
        <v>67</v>
      </c>
      <c r="D55" s="8">
        <v>1.67</v>
      </c>
      <c r="E55" s="12">
        <v>17</v>
      </c>
      <c r="F55" s="8">
        <v>0.87</v>
      </c>
      <c r="G55" s="12">
        <v>50</v>
      </c>
      <c r="H55" s="8">
        <v>2.48</v>
      </c>
      <c r="I55" s="12">
        <v>0</v>
      </c>
    </row>
    <row r="56" spans="2:9" ht="15" customHeight="1" x14ac:dyDescent="0.2">
      <c r="B56" t="s">
        <v>96</v>
      </c>
      <c r="C56" s="12">
        <v>64</v>
      </c>
      <c r="D56" s="8">
        <v>1.6</v>
      </c>
      <c r="E56" s="12">
        <v>10</v>
      </c>
      <c r="F56" s="8">
        <v>0.51</v>
      </c>
      <c r="G56" s="12">
        <v>54</v>
      </c>
      <c r="H56" s="8">
        <v>2.68</v>
      </c>
      <c r="I56" s="12">
        <v>0</v>
      </c>
    </row>
    <row r="57" spans="2:9" ht="15" customHeight="1" x14ac:dyDescent="0.2">
      <c r="B57" t="s">
        <v>101</v>
      </c>
      <c r="C57" s="12">
        <v>64</v>
      </c>
      <c r="D57" s="8">
        <v>1.6</v>
      </c>
      <c r="E57" s="12">
        <v>34</v>
      </c>
      <c r="F57" s="8">
        <v>1.74</v>
      </c>
      <c r="G57" s="12">
        <v>30</v>
      </c>
      <c r="H57" s="8">
        <v>1.49</v>
      </c>
      <c r="I57" s="12">
        <v>0</v>
      </c>
    </row>
    <row r="58" spans="2:9" ht="15" customHeight="1" x14ac:dyDescent="0.2">
      <c r="B58" t="s">
        <v>104</v>
      </c>
      <c r="C58" s="12">
        <v>62</v>
      </c>
      <c r="D58" s="8">
        <v>1.55</v>
      </c>
      <c r="E58" s="12">
        <v>34</v>
      </c>
      <c r="F58" s="8">
        <v>1.74</v>
      </c>
      <c r="G58" s="12">
        <v>28</v>
      </c>
      <c r="H58" s="8">
        <v>1.39</v>
      </c>
      <c r="I58" s="12">
        <v>0</v>
      </c>
    </row>
    <row r="59" spans="2:9" ht="15" customHeight="1" x14ac:dyDescent="0.2">
      <c r="B59" t="s">
        <v>120</v>
      </c>
      <c r="C59" s="12">
        <v>61</v>
      </c>
      <c r="D59" s="8">
        <v>1.52</v>
      </c>
      <c r="E59" s="12">
        <v>41</v>
      </c>
      <c r="F59" s="8">
        <v>2.1</v>
      </c>
      <c r="G59" s="12">
        <v>20</v>
      </c>
      <c r="H59" s="8">
        <v>0.99</v>
      </c>
      <c r="I59" s="12">
        <v>0</v>
      </c>
    </row>
    <row r="60" spans="2:9" ht="15" customHeight="1" x14ac:dyDescent="0.2">
      <c r="B60" t="s">
        <v>99</v>
      </c>
      <c r="C60" s="12">
        <v>59</v>
      </c>
      <c r="D60" s="8">
        <v>1.47</v>
      </c>
      <c r="E60" s="12">
        <v>16</v>
      </c>
      <c r="F60" s="8">
        <v>0.82</v>
      </c>
      <c r="G60" s="12">
        <v>43</v>
      </c>
      <c r="H60" s="8">
        <v>2.13</v>
      </c>
      <c r="I60" s="12">
        <v>0</v>
      </c>
    </row>
    <row r="61" spans="2:9" ht="15" customHeight="1" x14ac:dyDescent="0.2">
      <c r="B61" t="s">
        <v>105</v>
      </c>
      <c r="C61" s="12">
        <v>57</v>
      </c>
      <c r="D61" s="8">
        <v>1.42</v>
      </c>
      <c r="E61" s="12">
        <v>5</v>
      </c>
      <c r="F61" s="8">
        <v>0.26</v>
      </c>
      <c r="G61" s="12">
        <v>52</v>
      </c>
      <c r="H61" s="8">
        <v>2.58</v>
      </c>
      <c r="I61" s="12">
        <v>0</v>
      </c>
    </row>
    <row r="62" spans="2:9" ht="15" customHeight="1" x14ac:dyDescent="0.2">
      <c r="B62" t="s">
        <v>98</v>
      </c>
      <c r="C62" s="12">
        <v>55</v>
      </c>
      <c r="D62" s="8">
        <v>1.37</v>
      </c>
      <c r="E62" s="12">
        <v>16</v>
      </c>
      <c r="F62" s="8">
        <v>0.82</v>
      </c>
      <c r="G62" s="12">
        <v>39</v>
      </c>
      <c r="H62" s="8">
        <v>1.93</v>
      </c>
      <c r="I62" s="12">
        <v>0</v>
      </c>
    </row>
    <row r="63" spans="2:9" ht="15" customHeight="1" x14ac:dyDescent="0.2">
      <c r="B63" t="s">
        <v>100</v>
      </c>
      <c r="C63" s="12">
        <v>53</v>
      </c>
      <c r="D63" s="8">
        <v>1.32</v>
      </c>
      <c r="E63" s="12">
        <v>39</v>
      </c>
      <c r="F63" s="8">
        <v>1.99</v>
      </c>
      <c r="G63" s="12">
        <v>14</v>
      </c>
      <c r="H63" s="8">
        <v>0.69</v>
      </c>
      <c r="I63" s="12">
        <v>0</v>
      </c>
    </row>
    <row r="64" spans="2:9" ht="15" customHeight="1" x14ac:dyDescent="0.2">
      <c r="B64" t="s">
        <v>97</v>
      </c>
      <c r="C64" s="12">
        <v>51</v>
      </c>
      <c r="D64" s="8">
        <v>1.27</v>
      </c>
      <c r="E64" s="12">
        <v>25</v>
      </c>
      <c r="F64" s="8">
        <v>1.28</v>
      </c>
      <c r="G64" s="12">
        <v>26</v>
      </c>
      <c r="H64" s="8">
        <v>1.29</v>
      </c>
      <c r="I64" s="12">
        <v>0</v>
      </c>
    </row>
    <row r="65" spans="2:9" ht="15" customHeight="1" x14ac:dyDescent="0.2">
      <c r="B65" t="s">
        <v>103</v>
      </c>
      <c r="C65" s="12">
        <v>51</v>
      </c>
      <c r="D65" s="8">
        <v>1.27</v>
      </c>
      <c r="E65" s="12">
        <v>22</v>
      </c>
      <c r="F65" s="8">
        <v>1.1200000000000001</v>
      </c>
      <c r="G65" s="12">
        <v>29</v>
      </c>
      <c r="H65" s="8">
        <v>1.44</v>
      </c>
      <c r="I65" s="12">
        <v>0</v>
      </c>
    </row>
    <row r="66" spans="2:9" ht="15" customHeight="1" x14ac:dyDescent="0.2">
      <c r="B66" t="s">
        <v>122</v>
      </c>
      <c r="C66" s="12">
        <v>49</v>
      </c>
      <c r="D66" s="8">
        <v>1.22</v>
      </c>
      <c r="E66" s="12">
        <v>26</v>
      </c>
      <c r="F66" s="8">
        <v>1.33</v>
      </c>
      <c r="G66" s="12">
        <v>23</v>
      </c>
      <c r="H66" s="8">
        <v>1.1399999999999999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92A3-1E64-4C55-B6EE-8249FB79F3E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172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2">
      <c r="B6" t="s">
        <v>27</v>
      </c>
      <c r="C6" s="12">
        <v>726</v>
      </c>
      <c r="D6" s="8">
        <v>17.88</v>
      </c>
      <c r="E6" s="12">
        <v>305</v>
      </c>
      <c r="F6" s="8">
        <v>13.74</v>
      </c>
      <c r="G6" s="12">
        <v>420</v>
      </c>
      <c r="H6" s="8">
        <v>23.35</v>
      </c>
      <c r="I6" s="12">
        <v>1</v>
      </c>
    </row>
    <row r="7" spans="2:9" ht="15" customHeight="1" x14ac:dyDescent="0.2">
      <c r="B7" t="s">
        <v>28</v>
      </c>
      <c r="C7" s="12">
        <v>516</v>
      </c>
      <c r="D7" s="8">
        <v>12.71</v>
      </c>
      <c r="E7" s="12">
        <v>201</v>
      </c>
      <c r="F7" s="8">
        <v>9.06</v>
      </c>
      <c r="G7" s="12">
        <v>315</v>
      </c>
      <c r="H7" s="8">
        <v>17.510000000000002</v>
      </c>
      <c r="I7" s="12">
        <v>0</v>
      </c>
    </row>
    <row r="8" spans="2:9" ht="15" customHeight="1" x14ac:dyDescent="0.2">
      <c r="B8" t="s">
        <v>29</v>
      </c>
      <c r="C8" s="12">
        <v>15</v>
      </c>
      <c r="D8" s="8">
        <v>0.37</v>
      </c>
      <c r="E8" s="12">
        <v>3</v>
      </c>
      <c r="F8" s="8">
        <v>0.14000000000000001</v>
      </c>
      <c r="G8" s="12">
        <v>12</v>
      </c>
      <c r="H8" s="8">
        <v>0.67</v>
      </c>
      <c r="I8" s="12">
        <v>0</v>
      </c>
    </row>
    <row r="9" spans="2:9" ht="15" customHeight="1" x14ac:dyDescent="0.2">
      <c r="B9" t="s">
        <v>30</v>
      </c>
      <c r="C9" s="12">
        <v>9</v>
      </c>
      <c r="D9" s="8">
        <v>0.22</v>
      </c>
      <c r="E9" s="12">
        <v>1</v>
      </c>
      <c r="F9" s="8">
        <v>0.05</v>
      </c>
      <c r="G9" s="12">
        <v>8</v>
      </c>
      <c r="H9" s="8">
        <v>0.44</v>
      </c>
      <c r="I9" s="12">
        <v>0</v>
      </c>
    </row>
    <row r="10" spans="2:9" ht="15" customHeight="1" x14ac:dyDescent="0.2">
      <c r="B10" t="s">
        <v>31</v>
      </c>
      <c r="C10" s="12">
        <v>50</v>
      </c>
      <c r="D10" s="8">
        <v>1.23</v>
      </c>
      <c r="E10" s="12">
        <v>14</v>
      </c>
      <c r="F10" s="8">
        <v>0.63</v>
      </c>
      <c r="G10" s="12">
        <v>36</v>
      </c>
      <c r="H10" s="8">
        <v>2</v>
      </c>
      <c r="I10" s="12">
        <v>0</v>
      </c>
    </row>
    <row r="11" spans="2:9" ht="15" customHeight="1" x14ac:dyDescent="0.2">
      <c r="B11" t="s">
        <v>32</v>
      </c>
      <c r="C11" s="12">
        <v>927</v>
      </c>
      <c r="D11" s="8">
        <v>22.83</v>
      </c>
      <c r="E11" s="12">
        <v>442</v>
      </c>
      <c r="F11" s="8">
        <v>19.920000000000002</v>
      </c>
      <c r="G11" s="12">
        <v>485</v>
      </c>
      <c r="H11" s="8">
        <v>26.96</v>
      </c>
      <c r="I11" s="12">
        <v>0</v>
      </c>
    </row>
    <row r="12" spans="2:9" ht="15" customHeight="1" x14ac:dyDescent="0.2">
      <c r="B12" t="s">
        <v>33</v>
      </c>
      <c r="C12" s="12">
        <v>31</v>
      </c>
      <c r="D12" s="8">
        <v>0.76</v>
      </c>
      <c r="E12" s="12">
        <v>10</v>
      </c>
      <c r="F12" s="8">
        <v>0.45</v>
      </c>
      <c r="G12" s="12">
        <v>21</v>
      </c>
      <c r="H12" s="8">
        <v>1.17</v>
      </c>
      <c r="I12" s="12">
        <v>0</v>
      </c>
    </row>
    <row r="13" spans="2:9" ht="15" customHeight="1" x14ac:dyDescent="0.2">
      <c r="B13" t="s">
        <v>34</v>
      </c>
      <c r="C13" s="12">
        <v>296</v>
      </c>
      <c r="D13" s="8">
        <v>7.29</v>
      </c>
      <c r="E13" s="12">
        <v>168</v>
      </c>
      <c r="F13" s="8">
        <v>7.57</v>
      </c>
      <c r="G13" s="12">
        <v>128</v>
      </c>
      <c r="H13" s="8">
        <v>7.12</v>
      </c>
      <c r="I13" s="12">
        <v>0</v>
      </c>
    </row>
    <row r="14" spans="2:9" ht="15" customHeight="1" x14ac:dyDescent="0.2">
      <c r="B14" t="s">
        <v>35</v>
      </c>
      <c r="C14" s="12">
        <v>151</v>
      </c>
      <c r="D14" s="8">
        <v>3.72</v>
      </c>
      <c r="E14" s="12">
        <v>85</v>
      </c>
      <c r="F14" s="8">
        <v>3.83</v>
      </c>
      <c r="G14" s="12">
        <v>66</v>
      </c>
      <c r="H14" s="8">
        <v>3.67</v>
      </c>
      <c r="I14" s="12">
        <v>0</v>
      </c>
    </row>
    <row r="15" spans="2:9" ht="15" customHeight="1" x14ac:dyDescent="0.2">
      <c r="B15" t="s">
        <v>36</v>
      </c>
      <c r="C15" s="12">
        <v>389</v>
      </c>
      <c r="D15" s="8">
        <v>9.58</v>
      </c>
      <c r="E15" s="12">
        <v>318</v>
      </c>
      <c r="F15" s="8">
        <v>14.33</v>
      </c>
      <c r="G15" s="12">
        <v>68</v>
      </c>
      <c r="H15" s="8">
        <v>3.78</v>
      </c>
      <c r="I15" s="12">
        <v>0</v>
      </c>
    </row>
    <row r="16" spans="2:9" ht="15" customHeight="1" x14ac:dyDescent="0.2">
      <c r="B16" t="s">
        <v>37</v>
      </c>
      <c r="C16" s="12">
        <v>498</v>
      </c>
      <c r="D16" s="8">
        <v>12.27</v>
      </c>
      <c r="E16" s="12">
        <v>408</v>
      </c>
      <c r="F16" s="8">
        <v>18.39</v>
      </c>
      <c r="G16" s="12">
        <v>89</v>
      </c>
      <c r="H16" s="8">
        <v>4.95</v>
      </c>
      <c r="I16" s="12">
        <v>0</v>
      </c>
    </row>
    <row r="17" spans="2:9" ht="15" customHeight="1" x14ac:dyDescent="0.2">
      <c r="B17" t="s">
        <v>38</v>
      </c>
      <c r="C17" s="12">
        <v>134</v>
      </c>
      <c r="D17" s="8">
        <v>3.3</v>
      </c>
      <c r="E17" s="12">
        <v>84</v>
      </c>
      <c r="F17" s="8">
        <v>3.79</v>
      </c>
      <c r="G17" s="12">
        <v>37</v>
      </c>
      <c r="H17" s="8">
        <v>2.06</v>
      </c>
      <c r="I17" s="12">
        <v>2</v>
      </c>
    </row>
    <row r="18" spans="2:9" ht="15" customHeight="1" x14ac:dyDescent="0.2">
      <c r="B18" t="s">
        <v>39</v>
      </c>
      <c r="C18" s="12">
        <v>195</v>
      </c>
      <c r="D18" s="8">
        <v>4.8</v>
      </c>
      <c r="E18" s="12">
        <v>129</v>
      </c>
      <c r="F18" s="8">
        <v>5.81</v>
      </c>
      <c r="G18" s="12">
        <v>46</v>
      </c>
      <c r="H18" s="8">
        <v>2.56</v>
      </c>
      <c r="I18" s="12">
        <v>0</v>
      </c>
    </row>
    <row r="19" spans="2:9" ht="15" customHeight="1" x14ac:dyDescent="0.2">
      <c r="B19" t="s">
        <v>40</v>
      </c>
      <c r="C19" s="12">
        <v>122</v>
      </c>
      <c r="D19" s="8">
        <v>3</v>
      </c>
      <c r="E19" s="12">
        <v>51</v>
      </c>
      <c r="F19" s="8">
        <v>2.2999999999999998</v>
      </c>
      <c r="G19" s="12">
        <v>67</v>
      </c>
      <c r="H19" s="8">
        <v>3.72</v>
      </c>
      <c r="I19" s="12">
        <v>2</v>
      </c>
    </row>
    <row r="20" spans="2:9" ht="15" customHeight="1" x14ac:dyDescent="0.2">
      <c r="B20" s="9" t="s">
        <v>166</v>
      </c>
      <c r="C20" s="12">
        <f>SUM(LTBL_09203[総数／事業所数])</f>
        <v>4060</v>
      </c>
      <c r="E20" s="12">
        <f>SUBTOTAL(109,LTBL_09203[個人／事業所数])</f>
        <v>2219</v>
      </c>
      <c r="G20" s="12">
        <f>SUBTOTAL(109,LTBL_09203[法人／事業所数])</f>
        <v>1799</v>
      </c>
      <c r="I20" s="12">
        <f>SUBTOTAL(109,LTBL_09203[法人以外の団体／事業所数])</f>
        <v>5</v>
      </c>
    </row>
    <row r="21" spans="2:9" ht="15" customHeight="1" x14ac:dyDescent="0.2">
      <c r="E21" s="11">
        <f>LTBL_09203[[#Totals],[個人／事業所数]]/LTBL_09203[[#Totals],[総数／事業所数]]</f>
        <v>0.54655172413793107</v>
      </c>
      <c r="G21" s="11">
        <f>LTBL_09203[[#Totals],[法人／事業所数]]/LTBL_09203[[#Totals],[総数／事業所数]]</f>
        <v>0.44310344827586207</v>
      </c>
      <c r="I21" s="11">
        <f>LTBL_09203[[#Totals],[法人以外の団体／事業所数]]/LTBL_09203[[#Totals],[総数／事業所数]]</f>
        <v>1.2315270935960591E-3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64</v>
      </c>
      <c r="C24" s="12">
        <v>436</v>
      </c>
      <c r="D24" s="8">
        <v>10.74</v>
      </c>
      <c r="E24" s="12">
        <v>377</v>
      </c>
      <c r="F24" s="8">
        <v>16.989999999999998</v>
      </c>
      <c r="G24" s="12">
        <v>59</v>
      </c>
      <c r="H24" s="8">
        <v>3.28</v>
      </c>
      <c r="I24" s="12">
        <v>0</v>
      </c>
    </row>
    <row r="25" spans="2:9" ht="15" customHeight="1" x14ac:dyDescent="0.2">
      <c r="B25" t="s">
        <v>63</v>
      </c>
      <c r="C25" s="12">
        <v>346</v>
      </c>
      <c r="D25" s="8">
        <v>8.52</v>
      </c>
      <c r="E25" s="12">
        <v>308</v>
      </c>
      <c r="F25" s="8">
        <v>13.88</v>
      </c>
      <c r="G25" s="12">
        <v>38</v>
      </c>
      <c r="H25" s="8">
        <v>2.11</v>
      </c>
      <c r="I25" s="12">
        <v>0</v>
      </c>
    </row>
    <row r="26" spans="2:9" ht="15" customHeight="1" x14ac:dyDescent="0.2">
      <c r="B26" t="s">
        <v>49</v>
      </c>
      <c r="C26" s="12">
        <v>318</v>
      </c>
      <c r="D26" s="8">
        <v>7.83</v>
      </c>
      <c r="E26" s="12">
        <v>113</v>
      </c>
      <c r="F26" s="8">
        <v>5.09</v>
      </c>
      <c r="G26" s="12">
        <v>205</v>
      </c>
      <c r="H26" s="8">
        <v>11.4</v>
      </c>
      <c r="I26" s="12">
        <v>0</v>
      </c>
    </row>
    <row r="27" spans="2:9" ht="15" customHeight="1" x14ac:dyDescent="0.2">
      <c r="B27" t="s">
        <v>58</v>
      </c>
      <c r="C27" s="12">
        <v>292</v>
      </c>
      <c r="D27" s="8">
        <v>7.19</v>
      </c>
      <c r="E27" s="12">
        <v>135</v>
      </c>
      <c r="F27" s="8">
        <v>6.08</v>
      </c>
      <c r="G27" s="12">
        <v>157</v>
      </c>
      <c r="H27" s="8">
        <v>8.73</v>
      </c>
      <c r="I27" s="12">
        <v>0</v>
      </c>
    </row>
    <row r="28" spans="2:9" ht="15" customHeight="1" x14ac:dyDescent="0.2">
      <c r="B28" t="s">
        <v>50</v>
      </c>
      <c r="C28" s="12">
        <v>269</v>
      </c>
      <c r="D28" s="8">
        <v>6.63</v>
      </c>
      <c r="E28" s="12">
        <v>143</v>
      </c>
      <c r="F28" s="8">
        <v>6.44</v>
      </c>
      <c r="G28" s="12">
        <v>126</v>
      </c>
      <c r="H28" s="8">
        <v>7</v>
      </c>
      <c r="I28" s="12">
        <v>0</v>
      </c>
    </row>
    <row r="29" spans="2:9" ht="15" customHeight="1" x14ac:dyDescent="0.2">
      <c r="B29" t="s">
        <v>60</v>
      </c>
      <c r="C29" s="12">
        <v>248</v>
      </c>
      <c r="D29" s="8">
        <v>6.11</v>
      </c>
      <c r="E29" s="12">
        <v>160</v>
      </c>
      <c r="F29" s="8">
        <v>7.21</v>
      </c>
      <c r="G29" s="12">
        <v>88</v>
      </c>
      <c r="H29" s="8">
        <v>4.8899999999999997</v>
      </c>
      <c r="I29" s="12">
        <v>0</v>
      </c>
    </row>
    <row r="30" spans="2:9" ht="15" customHeight="1" x14ac:dyDescent="0.2">
      <c r="B30" t="s">
        <v>56</v>
      </c>
      <c r="C30" s="12">
        <v>187</v>
      </c>
      <c r="D30" s="8">
        <v>4.6100000000000003</v>
      </c>
      <c r="E30" s="12">
        <v>138</v>
      </c>
      <c r="F30" s="8">
        <v>6.22</v>
      </c>
      <c r="G30" s="12">
        <v>49</v>
      </c>
      <c r="H30" s="8">
        <v>2.72</v>
      </c>
      <c r="I30" s="12">
        <v>0</v>
      </c>
    </row>
    <row r="31" spans="2:9" ht="15" customHeight="1" x14ac:dyDescent="0.2">
      <c r="B31" t="s">
        <v>51</v>
      </c>
      <c r="C31" s="12">
        <v>139</v>
      </c>
      <c r="D31" s="8">
        <v>3.42</v>
      </c>
      <c r="E31" s="12">
        <v>49</v>
      </c>
      <c r="F31" s="8">
        <v>2.21</v>
      </c>
      <c r="G31" s="12">
        <v>89</v>
      </c>
      <c r="H31" s="8">
        <v>4.95</v>
      </c>
      <c r="I31" s="12">
        <v>1</v>
      </c>
    </row>
    <row r="32" spans="2:9" ht="15" customHeight="1" x14ac:dyDescent="0.2">
      <c r="B32" t="s">
        <v>57</v>
      </c>
      <c r="C32" s="12">
        <v>137</v>
      </c>
      <c r="D32" s="8">
        <v>3.37</v>
      </c>
      <c r="E32" s="12">
        <v>80</v>
      </c>
      <c r="F32" s="8">
        <v>3.61</v>
      </c>
      <c r="G32" s="12">
        <v>57</v>
      </c>
      <c r="H32" s="8">
        <v>3.17</v>
      </c>
      <c r="I32" s="12">
        <v>0</v>
      </c>
    </row>
    <row r="33" spans="2:9" ht="15" customHeight="1" x14ac:dyDescent="0.2">
      <c r="B33" t="s">
        <v>66</v>
      </c>
      <c r="C33" s="12">
        <v>137</v>
      </c>
      <c r="D33" s="8">
        <v>3.37</v>
      </c>
      <c r="E33" s="12">
        <v>129</v>
      </c>
      <c r="F33" s="8">
        <v>5.81</v>
      </c>
      <c r="G33" s="12">
        <v>8</v>
      </c>
      <c r="H33" s="8">
        <v>0.44</v>
      </c>
      <c r="I33" s="12">
        <v>0</v>
      </c>
    </row>
    <row r="34" spans="2:9" ht="15" customHeight="1" x14ac:dyDescent="0.2">
      <c r="B34" t="s">
        <v>65</v>
      </c>
      <c r="C34" s="12">
        <v>134</v>
      </c>
      <c r="D34" s="8">
        <v>3.3</v>
      </c>
      <c r="E34" s="12">
        <v>84</v>
      </c>
      <c r="F34" s="8">
        <v>3.79</v>
      </c>
      <c r="G34" s="12">
        <v>37</v>
      </c>
      <c r="H34" s="8">
        <v>2.06</v>
      </c>
      <c r="I34" s="12">
        <v>2</v>
      </c>
    </row>
    <row r="35" spans="2:9" ht="15" customHeight="1" x14ac:dyDescent="0.2">
      <c r="B35" t="s">
        <v>73</v>
      </c>
      <c r="C35" s="12">
        <v>97</v>
      </c>
      <c r="D35" s="8">
        <v>2.39</v>
      </c>
      <c r="E35" s="12">
        <v>32</v>
      </c>
      <c r="F35" s="8">
        <v>1.44</v>
      </c>
      <c r="G35" s="12">
        <v>65</v>
      </c>
      <c r="H35" s="8">
        <v>3.61</v>
      </c>
      <c r="I35" s="12">
        <v>0</v>
      </c>
    </row>
    <row r="36" spans="2:9" ht="15" customHeight="1" x14ac:dyDescent="0.2">
      <c r="B36" t="s">
        <v>52</v>
      </c>
      <c r="C36" s="12">
        <v>94</v>
      </c>
      <c r="D36" s="8">
        <v>2.3199999999999998</v>
      </c>
      <c r="E36" s="12">
        <v>35</v>
      </c>
      <c r="F36" s="8">
        <v>1.58</v>
      </c>
      <c r="G36" s="12">
        <v>59</v>
      </c>
      <c r="H36" s="8">
        <v>3.28</v>
      </c>
      <c r="I36" s="12">
        <v>0</v>
      </c>
    </row>
    <row r="37" spans="2:9" ht="15" customHeight="1" x14ac:dyDescent="0.2">
      <c r="B37" t="s">
        <v>61</v>
      </c>
      <c r="C37" s="12">
        <v>81</v>
      </c>
      <c r="D37" s="8">
        <v>2</v>
      </c>
      <c r="E37" s="12">
        <v>60</v>
      </c>
      <c r="F37" s="8">
        <v>2.7</v>
      </c>
      <c r="G37" s="12">
        <v>21</v>
      </c>
      <c r="H37" s="8">
        <v>1.17</v>
      </c>
      <c r="I37" s="12">
        <v>0</v>
      </c>
    </row>
    <row r="38" spans="2:9" ht="15" customHeight="1" x14ac:dyDescent="0.2">
      <c r="B38" t="s">
        <v>53</v>
      </c>
      <c r="C38" s="12">
        <v>73</v>
      </c>
      <c r="D38" s="8">
        <v>1.8</v>
      </c>
      <c r="E38" s="12">
        <v>15</v>
      </c>
      <c r="F38" s="8">
        <v>0.68</v>
      </c>
      <c r="G38" s="12">
        <v>58</v>
      </c>
      <c r="H38" s="8">
        <v>3.22</v>
      </c>
      <c r="I38" s="12">
        <v>0</v>
      </c>
    </row>
    <row r="39" spans="2:9" ht="15" customHeight="1" x14ac:dyDescent="0.2">
      <c r="B39" t="s">
        <v>55</v>
      </c>
      <c r="C39" s="12">
        <v>68</v>
      </c>
      <c r="D39" s="8">
        <v>1.67</v>
      </c>
      <c r="E39" s="12">
        <v>37</v>
      </c>
      <c r="F39" s="8">
        <v>1.67</v>
      </c>
      <c r="G39" s="12">
        <v>31</v>
      </c>
      <c r="H39" s="8">
        <v>1.72</v>
      </c>
      <c r="I39" s="12">
        <v>0</v>
      </c>
    </row>
    <row r="40" spans="2:9" ht="15" customHeight="1" x14ac:dyDescent="0.2">
      <c r="B40" t="s">
        <v>62</v>
      </c>
      <c r="C40" s="12">
        <v>68</v>
      </c>
      <c r="D40" s="8">
        <v>1.67</v>
      </c>
      <c r="E40" s="12">
        <v>25</v>
      </c>
      <c r="F40" s="8">
        <v>1.1299999999999999</v>
      </c>
      <c r="G40" s="12">
        <v>43</v>
      </c>
      <c r="H40" s="8">
        <v>2.39</v>
      </c>
      <c r="I40" s="12">
        <v>0</v>
      </c>
    </row>
    <row r="41" spans="2:9" ht="15" customHeight="1" x14ac:dyDescent="0.2">
      <c r="B41" t="s">
        <v>67</v>
      </c>
      <c r="C41" s="12">
        <v>58</v>
      </c>
      <c r="D41" s="8">
        <v>1.43</v>
      </c>
      <c r="E41" s="12">
        <v>0</v>
      </c>
      <c r="F41" s="8">
        <v>0</v>
      </c>
      <c r="G41" s="12">
        <v>38</v>
      </c>
      <c r="H41" s="8">
        <v>2.11</v>
      </c>
      <c r="I41" s="12">
        <v>0</v>
      </c>
    </row>
    <row r="42" spans="2:9" ht="15" customHeight="1" x14ac:dyDescent="0.2">
      <c r="B42" t="s">
        <v>68</v>
      </c>
      <c r="C42" s="12">
        <v>57</v>
      </c>
      <c r="D42" s="8">
        <v>1.4</v>
      </c>
      <c r="E42" s="12">
        <v>38</v>
      </c>
      <c r="F42" s="8">
        <v>1.71</v>
      </c>
      <c r="G42" s="12">
        <v>19</v>
      </c>
      <c r="H42" s="8">
        <v>1.06</v>
      </c>
      <c r="I42" s="12">
        <v>0</v>
      </c>
    </row>
    <row r="43" spans="2:9" ht="15" customHeight="1" x14ac:dyDescent="0.2">
      <c r="B43" t="s">
        <v>69</v>
      </c>
      <c r="C43" s="12">
        <v>49</v>
      </c>
      <c r="D43" s="8">
        <v>1.21</v>
      </c>
      <c r="E43" s="12">
        <v>10</v>
      </c>
      <c r="F43" s="8">
        <v>0.45</v>
      </c>
      <c r="G43" s="12">
        <v>39</v>
      </c>
      <c r="H43" s="8">
        <v>2.17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211</v>
      </c>
      <c r="D47" s="8">
        <v>5.2</v>
      </c>
      <c r="E47" s="12">
        <v>188</v>
      </c>
      <c r="F47" s="8">
        <v>8.4700000000000006</v>
      </c>
      <c r="G47" s="12">
        <v>23</v>
      </c>
      <c r="H47" s="8">
        <v>1.28</v>
      </c>
      <c r="I47" s="12">
        <v>0</v>
      </c>
    </row>
    <row r="48" spans="2:9" ht="15" customHeight="1" x14ac:dyDescent="0.2">
      <c r="B48" t="s">
        <v>106</v>
      </c>
      <c r="C48" s="12">
        <v>163</v>
      </c>
      <c r="D48" s="8">
        <v>4.01</v>
      </c>
      <c r="E48" s="12">
        <v>133</v>
      </c>
      <c r="F48" s="8">
        <v>5.99</v>
      </c>
      <c r="G48" s="12">
        <v>30</v>
      </c>
      <c r="H48" s="8">
        <v>1.67</v>
      </c>
      <c r="I48" s="12">
        <v>0</v>
      </c>
    </row>
    <row r="49" spans="2:9" ht="15" customHeight="1" x14ac:dyDescent="0.2">
      <c r="B49" t="s">
        <v>110</v>
      </c>
      <c r="C49" s="12">
        <v>151</v>
      </c>
      <c r="D49" s="8">
        <v>3.72</v>
      </c>
      <c r="E49" s="12">
        <v>147</v>
      </c>
      <c r="F49" s="8">
        <v>6.62</v>
      </c>
      <c r="G49" s="12">
        <v>4</v>
      </c>
      <c r="H49" s="8">
        <v>0.22</v>
      </c>
      <c r="I49" s="12">
        <v>0</v>
      </c>
    </row>
    <row r="50" spans="2:9" ht="15" customHeight="1" x14ac:dyDescent="0.2">
      <c r="B50" t="s">
        <v>95</v>
      </c>
      <c r="C50" s="12">
        <v>103</v>
      </c>
      <c r="D50" s="8">
        <v>2.54</v>
      </c>
      <c r="E50" s="12">
        <v>19</v>
      </c>
      <c r="F50" s="8">
        <v>0.86</v>
      </c>
      <c r="G50" s="12">
        <v>84</v>
      </c>
      <c r="H50" s="8">
        <v>4.67</v>
      </c>
      <c r="I50" s="12">
        <v>0</v>
      </c>
    </row>
    <row r="51" spans="2:9" ht="15" customHeight="1" x14ac:dyDescent="0.2">
      <c r="B51" t="s">
        <v>108</v>
      </c>
      <c r="C51" s="12">
        <v>103</v>
      </c>
      <c r="D51" s="8">
        <v>2.54</v>
      </c>
      <c r="E51" s="12">
        <v>91</v>
      </c>
      <c r="F51" s="8">
        <v>4.0999999999999996</v>
      </c>
      <c r="G51" s="12">
        <v>12</v>
      </c>
      <c r="H51" s="8">
        <v>0.67</v>
      </c>
      <c r="I51" s="12">
        <v>0</v>
      </c>
    </row>
    <row r="52" spans="2:9" ht="15" customHeight="1" x14ac:dyDescent="0.2">
      <c r="B52" t="s">
        <v>97</v>
      </c>
      <c r="C52" s="12">
        <v>102</v>
      </c>
      <c r="D52" s="8">
        <v>2.5099999999999998</v>
      </c>
      <c r="E52" s="12">
        <v>62</v>
      </c>
      <c r="F52" s="8">
        <v>2.79</v>
      </c>
      <c r="G52" s="12">
        <v>40</v>
      </c>
      <c r="H52" s="8">
        <v>2.2200000000000002</v>
      </c>
      <c r="I52" s="12">
        <v>0</v>
      </c>
    </row>
    <row r="53" spans="2:9" ht="15" customHeight="1" x14ac:dyDescent="0.2">
      <c r="B53" t="s">
        <v>113</v>
      </c>
      <c r="C53" s="12">
        <v>87</v>
      </c>
      <c r="D53" s="8">
        <v>2.14</v>
      </c>
      <c r="E53" s="12">
        <v>81</v>
      </c>
      <c r="F53" s="8">
        <v>3.65</v>
      </c>
      <c r="G53" s="12">
        <v>6</v>
      </c>
      <c r="H53" s="8">
        <v>0.33</v>
      </c>
      <c r="I53" s="12">
        <v>0</v>
      </c>
    </row>
    <row r="54" spans="2:9" ht="15" customHeight="1" x14ac:dyDescent="0.2">
      <c r="B54" t="s">
        <v>102</v>
      </c>
      <c r="C54" s="12">
        <v>83</v>
      </c>
      <c r="D54" s="8">
        <v>2.04</v>
      </c>
      <c r="E54" s="12">
        <v>44</v>
      </c>
      <c r="F54" s="8">
        <v>1.98</v>
      </c>
      <c r="G54" s="12">
        <v>39</v>
      </c>
      <c r="H54" s="8">
        <v>2.17</v>
      </c>
      <c r="I54" s="12">
        <v>0</v>
      </c>
    </row>
    <row r="55" spans="2:9" ht="15" customHeight="1" x14ac:dyDescent="0.2">
      <c r="B55" t="s">
        <v>104</v>
      </c>
      <c r="C55" s="12">
        <v>78</v>
      </c>
      <c r="D55" s="8">
        <v>1.92</v>
      </c>
      <c r="E55" s="12">
        <v>39</v>
      </c>
      <c r="F55" s="8">
        <v>1.76</v>
      </c>
      <c r="G55" s="12">
        <v>39</v>
      </c>
      <c r="H55" s="8">
        <v>2.17</v>
      </c>
      <c r="I55" s="12">
        <v>0</v>
      </c>
    </row>
    <row r="56" spans="2:9" ht="15" customHeight="1" x14ac:dyDescent="0.2">
      <c r="B56" t="s">
        <v>101</v>
      </c>
      <c r="C56" s="12">
        <v>73</v>
      </c>
      <c r="D56" s="8">
        <v>1.8</v>
      </c>
      <c r="E56" s="12">
        <v>51</v>
      </c>
      <c r="F56" s="8">
        <v>2.2999999999999998</v>
      </c>
      <c r="G56" s="12">
        <v>22</v>
      </c>
      <c r="H56" s="8">
        <v>1.22</v>
      </c>
      <c r="I56" s="12">
        <v>0</v>
      </c>
    </row>
    <row r="57" spans="2:9" ht="15" customHeight="1" x14ac:dyDescent="0.2">
      <c r="B57" t="s">
        <v>112</v>
      </c>
      <c r="C57" s="12">
        <v>71</v>
      </c>
      <c r="D57" s="8">
        <v>1.75</v>
      </c>
      <c r="E57" s="12">
        <v>56</v>
      </c>
      <c r="F57" s="8">
        <v>2.52</v>
      </c>
      <c r="G57" s="12">
        <v>15</v>
      </c>
      <c r="H57" s="8">
        <v>0.83</v>
      </c>
      <c r="I57" s="12">
        <v>0</v>
      </c>
    </row>
    <row r="58" spans="2:9" ht="15" customHeight="1" x14ac:dyDescent="0.2">
      <c r="B58" t="s">
        <v>109</v>
      </c>
      <c r="C58" s="12">
        <v>68</v>
      </c>
      <c r="D58" s="8">
        <v>1.67</v>
      </c>
      <c r="E58" s="12">
        <v>60</v>
      </c>
      <c r="F58" s="8">
        <v>2.7</v>
      </c>
      <c r="G58" s="12">
        <v>8</v>
      </c>
      <c r="H58" s="8">
        <v>0.44</v>
      </c>
      <c r="I58" s="12">
        <v>0</v>
      </c>
    </row>
    <row r="59" spans="2:9" ht="15" customHeight="1" x14ac:dyDescent="0.2">
      <c r="B59" t="s">
        <v>98</v>
      </c>
      <c r="C59" s="12">
        <v>65</v>
      </c>
      <c r="D59" s="8">
        <v>1.6</v>
      </c>
      <c r="E59" s="12">
        <v>24</v>
      </c>
      <c r="F59" s="8">
        <v>1.08</v>
      </c>
      <c r="G59" s="12">
        <v>40</v>
      </c>
      <c r="H59" s="8">
        <v>2.2200000000000002</v>
      </c>
      <c r="I59" s="12">
        <v>1</v>
      </c>
    </row>
    <row r="60" spans="2:9" ht="15" customHeight="1" x14ac:dyDescent="0.2">
      <c r="B60" t="s">
        <v>103</v>
      </c>
      <c r="C60" s="12">
        <v>65</v>
      </c>
      <c r="D60" s="8">
        <v>1.6</v>
      </c>
      <c r="E60" s="12">
        <v>17</v>
      </c>
      <c r="F60" s="8">
        <v>0.77</v>
      </c>
      <c r="G60" s="12">
        <v>48</v>
      </c>
      <c r="H60" s="8">
        <v>2.67</v>
      </c>
      <c r="I60" s="12">
        <v>0</v>
      </c>
    </row>
    <row r="61" spans="2:9" ht="15" customHeight="1" x14ac:dyDescent="0.2">
      <c r="B61" t="s">
        <v>123</v>
      </c>
      <c r="C61" s="12">
        <v>64</v>
      </c>
      <c r="D61" s="8">
        <v>1.58</v>
      </c>
      <c r="E61" s="12">
        <v>22</v>
      </c>
      <c r="F61" s="8">
        <v>0.99</v>
      </c>
      <c r="G61" s="12">
        <v>42</v>
      </c>
      <c r="H61" s="8">
        <v>2.33</v>
      </c>
      <c r="I61" s="12">
        <v>0</v>
      </c>
    </row>
    <row r="62" spans="2:9" ht="15" customHeight="1" x14ac:dyDescent="0.2">
      <c r="B62" t="s">
        <v>96</v>
      </c>
      <c r="C62" s="12">
        <v>62</v>
      </c>
      <c r="D62" s="8">
        <v>1.53</v>
      </c>
      <c r="E62" s="12">
        <v>15</v>
      </c>
      <c r="F62" s="8">
        <v>0.68</v>
      </c>
      <c r="G62" s="12">
        <v>47</v>
      </c>
      <c r="H62" s="8">
        <v>2.61</v>
      </c>
      <c r="I62" s="12">
        <v>0</v>
      </c>
    </row>
    <row r="63" spans="2:9" ht="15" customHeight="1" x14ac:dyDescent="0.2">
      <c r="B63" t="s">
        <v>99</v>
      </c>
      <c r="C63" s="12">
        <v>57</v>
      </c>
      <c r="D63" s="8">
        <v>1.4</v>
      </c>
      <c r="E63" s="12">
        <v>21</v>
      </c>
      <c r="F63" s="8">
        <v>0.95</v>
      </c>
      <c r="G63" s="12">
        <v>36</v>
      </c>
      <c r="H63" s="8">
        <v>2</v>
      </c>
      <c r="I63" s="12">
        <v>0</v>
      </c>
    </row>
    <row r="64" spans="2:9" ht="15" customHeight="1" x14ac:dyDescent="0.2">
      <c r="B64" t="s">
        <v>114</v>
      </c>
      <c r="C64" s="12">
        <v>57</v>
      </c>
      <c r="D64" s="8">
        <v>1.4</v>
      </c>
      <c r="E64" s="12">
        <v>38</v>
      </c>
      <c r="F64" s="8">
        <v>1.71</v>
      </c>
      <c r="G64" s="12">
        <v>19</v>
      </c>
      <c r="H64" s="8">
        <v>1.06</v>
      </c>
      <c r="I64" s="12">
        <v>0</v>
      </c>
    </row>
    <row r="65" spans="2:9" ht="15" customHeight="1" x14ac:dyDescent="0.2">
      <c r="B65" t="s">
        <v>124</v>
      </c>
      <c r="C65" s="12">
        <v>54</v>
      </c>
      <c r="D65" s="8">
        <v>1.33</v>
      </c>
      <c r="E65" s="12">
        <v>19</v>
      </c>
      <c r="F65" s="8">
        <v>0.86</v>
      </c>
      <c r="G65" s="12">
        <v>35</v>
      </c>
      <c r="H65" s="8">
        <v>1.95</v>
      </c>
      <c r="I65" s="12">
        <v>0</v>
      </c>
    </row>
    <row r="66" spans="2:9" ht="15" customHeight="1" x14ac:dyDescent="0.2">
      <c r="B66" t="s">
        <v>117</v>
      </c>
      <c r="C66" s="12">
        <v>51</v>
      </c>
      <c r="D66" s="8">
        <v>1.26</v>
      </c>
      <c r="E66" s="12">
        <v>25</v>
      </c>
      <c r="F66" s="8">
        <v>1.1299999999999999</v>
      </c>
      <c r="G66" s="12">
        <v>26</v>
      </c>
      <c r="H66" s="8">
        <v>1.45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43FB-D34A-46E2-926F-8FFFED2824F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173</v>
      </c>
    </row>
    <row r="4" spans="2:9" ht="33" customHeight="1" x14ac:dyDescent="0.2">
      <c r="B4" t="s">
        <v>165</v>
      </c>
      <c r="C4" s="10" t="s">
        <v>42</v>
      </c>
      <c r="D4" s="10" t="s">
        <v>43</v>
      </c>
      <c r="E4" s="10" t="s">
        <v>44</v>
      </c>
      <c r="F4" s="10" t="s">
        <v>45</v>
      </c>
      <c r="G4" s="10" t="s">
        <v>46</v>
      </c>
      <c r="H4" s="10" t="s">
        <v>47</v>
      </c>
      <c r="I4" s="10" t="s">
        <v>48</v>
      </c>
    </row>
    <row r="5" spans="2:9" ht="15" customHeight="1" x14ac:dyDescent="0.2">
      <c r="B5" t="s">
        <v>26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0.13</v>
      </c>
      <c r="I5" s="12">
        <v>0</v>
      </c>
    </row>
    <row r="6" spans="2:9" ht="15" customHeight="1" x14ac:dyDescent="0.2">
      <c r="B6" t="s">
        <v>27</v>
      </c>
      <c r="C6" s="12">
        <v>509</v>
      </c>
      <c r="D6" s="8">
        <v>14.1</v>
      </c>
      <c r="E6" s="12">
        <v>194</v>
      </c>
      <c r="F6" s="8">
        <v>9.92</v>
      </c>
      <c r="G6" s="12">
        <v>315</v>
      </c>
      <c r="H6" s="8">
        <v>19.75</v>
      </c>
      <c r="I6" s="12">
        <v>0</v>
      </c>
    </row>
    <row r="7" spans="2:9" ht="15" customHeight="1" x14ac:dyDescent="0.2">
      <c r="B7" t="s">
        <v>28</v>
      </c>
      <c r="C7" s="12">
        <v>503</v>
      </c>
      <c r="D7" s="8">
        <v>13.93</v>
      </c>
      <c r="E7" s="12">
        <v>215</v>
      </c>
      <c r="F7" s="8">
        <v>10.99</v>
      </c>
      <c r="G7" s="12">
        <v>287</v>
      </c>
      <c r="H7" s="8">
        <v>17.989999999999998</v>
      </c>
      <c r="I7" s="12">
        <v>1</v>
      </c>
    </row>
    <row r="8" spans="2:9" ht="15" customHeight="1" x14ac:dyDescent="0.2">
      <c r="B8" t="s">
        <v>29</v>
      </c>
      <c r="C8" s="12">
        <v>14</v>
      </c>
      <c r="D8" s="8">
        <v>0.39</v>
      </c>
      <c r="E8" s="12">
        <v>4</v>
      </c>
      <c r="F8" s="8">
        <v>0.2</v>
      </c>
      <c r="G8" s="12">
        <v>9</v>
      </c>
      <c r="H8" s="8">
        <v>0.56000000000000005</v>
      </c>
      <c r="I8" s="12">
        <v>0</v>
      </c>
    </row>
    <row r="9" spans="2:9" ht="15" customHeight="1" x14ac:dyDescent="0.2">
      <c r="B9" t="s">
        <v>30</v>
      </c>
      <c r="C9" s="12">
        <v>14</v>
      </c>
      <c r="D9" s="8">
        <v>0.39</v>
      </c>
      <c r="E9" s="12">
        <v>2</v>
      </c>
      <c r="F9" s="8">
        <v>0.1</v>
      </c>
      <c r="G9" s="12">
        <v>12</v>
      </c>
      <c r="H9" s="8">
        <v>0.75</v>
      </c>
      <c r="I9" s="12">
        <v>0</v>
      </c>
    </row>
    <row r="10" spans="2:9" ht="15" customHeight="1" x14ac:dyDescent="0.2">
      <c r="B10" t="s">
        <v>31</v>
      </c>
      <c r="C10" s="12">
        <v>48</v>
      </c>
      <c r="D10" s="8">
        <v>1.33</v>
      </c>
      <c r="E10" s="12">
        <v>13</v>
      </c>
      <c r="F10" s="8">
        <v>0.66</v>
      </c>
      <c r="G10" s="12">
        <v>35</v>
      </c>
      <c r="H10" s="8">
        <v>2.19</v>
      </c>
      <c r="I10" s="12">
        <v>0</v>
      </c>
    </row>
    <row r="11" spans="2:9" ht="15" customHeight="1" x14ac:dyDescent="0.2">
      <c r="B11" t="s">
        <v>32</v>
      </c>
      <c r="C11" s="12">
        <v>863</v>
      </c>
      <c r="D11" s="8">
        <v>23.91</v>
      </c>
      <c r="E11" s="12">
        <v>417</v>
      </c>
      <c r="F11" s="8">
        <v>21.32</v>
      </c>
      <c r="G11" s="12">
        <v>445</v>
      </c>
      <c r="H11" s="8">
        <v>27.9</v>
      </c>
      <c r="I11" s="12">
        <v>1</v>
      </c>
    </row>
    <row r="12" spans="2:9" ht="15" customHeight="1" x14ac:dyDescent="0.2">
      <c r="B12" t="s">
        <v>33</v>
      </c>
      <c r="C12" s="12">
        <v>27</v>
      </c>
      <c r="D12" s="8">
        <v>0.75</v>
      </c>
      <c r="E12" s="12">
        <v>8</v>
      </c>
      <c r="F12" s="8">
        <v>0.41</v>
      </c>
      <c r="G12" s="12">
        <v>19</v>
      </c>
      <c r="H12" s="8">
        <v>1.19</v>
      </c>
      <c r="I12" s="12">
        <v>0</v>
      </c>
    </row>
    <row r="13" spans="2:9" ht="15" customHeight="1" x14ac:dyDescent="0.2">
      <c r="B13" t="s">
        <v>34</v>
      </c>
      <c r="C13" s="12">
        <v>277</v>
      </c>
      <c r="D13" s="8">
        <v>7.67</v>
      </c>
      <c r="E13" s="12">
        <v>143</v>
      </c>
      <c r="F13" s="8">
        <v>7.31</v>
      </c>
      <c r="G13" s="12">
        <v>134</v>
      </c>
      <c r="H13" s="8">
        <v>8.4</v>
      </c>
      <c r="I13" s="12">
        <v>0</v>
      </c>
    </row>
    <row r="14" spans="2:9" ht="15" customHeight="1" x14ac:dyDescent="0.2">
      <c r="B14" t="s">
        <v>35</v>
      </c>
      <c r="C14" s="12">
        <v>141</v>
      </c>
      <c r="D14" s="8">
        <v>3.91</v>
      </c>
      <c r="E14" s="12">
        <v>73</v>
      </c>
      <c r="F14" s="8">
        <v>3.73</v>
      </c>
      <c r="G14" s="12">
        <v>67</v>
      </c>
      <c r="H14" s="8">
        <v>4.2</v>
      </c>
      <c r="I14" s="12">
        <v>0</v>
      </c>
    </row>
    <row r="15" spans="2:9" ht="15" customHeight="1" x14ac:dyDescent="0.2">
      <c r="B15" t="s">
        <v>36</v>
      </c>
      <c r="C15" s="12">
        <v>400</v>
      </c>
      <c r="D15" s="8">
        <v>11.08</v>
      </c>
      <c r="E15" s="12">
        <v>340</v>
      </c>
      <c r="F15" s="8">
        <v>17.38</v>
      </c>
      <c r="G15" s="12">
        <v>59</v>
      </c>
      <c r="H15" s="8">
        <v>3.7</v>
      </c>
      <c r="I15" s="12">
        <v>0</v>
      </c>
    </row>
    <row r="16" spans="2:9" ht="15" customHeight="1" x14ac:dyDescent="0.2">
      <c r="B16" t="s">
        <v>37</v>
      </c>
      <c r="C16" s="12">
        <v>422</v>
      </c>
      <c r="D16" s="8">
        <v>11.69</v>
      </c>
      <c r="E16" s="12">
        <v>341</v>
      </c>
      <c r="F16" s="8">
        <v>17.43</v>
      </c>
      <c r="G16" s="12">
        <v>80</v>
      </c>
      <c r="H16" s="8">
        <v>5.0199999999999996</v>
      </c>
      <c r="I16" s="12">
        <v>1</v>
      </c>
    </row>
    <row r="17" spans="2:9" ht="15" customHeight="1" x14ac:dyDescent="0.2">
      <c r="B17" t="s">
        <v>38</v>
      </c>
      <c r="C17" s="12">
        <v>130</v>
      </c>
      <c r="D17" s="8">
        <v>3.6</v>
      </c>
      <c r="E17" s="12">
        <v>82</v>
      </c>
      <c r="F17" s="8">
        <v>4.1900000000000004</v>
      </c>
      <c r="G17" s="12">
        <v>35</v>
      </c>
      <c r="H17" s="8">
        <v>2.19</v>
      </c>
      <c r="I17" s="12">
        <v>0</v>
      </c>
    </row>
    <row r="18" spans="2:9" ht="15" customHeight="1" x14ac:dyDescent="0.2">
      <c r="B18" t="s">
        <v>39</v>
      </c>
      <c r="C18" s="12">
        <v>157</v>
      </c>
      <c r="D18" s="8">
        <v>4.3499999999999996</v>
      </c>
      <c r="E18" s="12">
        <v>81</v>
      </c>
      <c r="F18" s="8">
        <v>4.1399999999999997</v>
      </c>
      <c r="G18" s="12">
        <v>44</v>
      </c>
      <c r="H18" s="8">
        <v>2.76</v>
      </c>
      <c r="I18" s="12">
        <v>0</v>
      </c>
    </row>
    <row r="19" spans="2:9" ht="15" customHeight="1" x14ac:dyDescent="0.2">
      <c r="B19" t="s">
        <v>40</v>
      </c>
      <c r="C19" s="12">
        <v>103</v>
      </c>
      <c r="D19" s="8">
        <v>2.85</v>
      </c>
      <c r="E19" s="12">
        <v>43</v>
      </c>
      <c r="F19" s="8">
        <v>2.2000000000000002</v>
      </c>
      <c r="G19" s="12">
        <v>52</v>
      </c>
      <c r="H19" s="8">
        <v>3.26</v>
      </c>
      <c r="I19" s="12">
        <v>0</v>
      </c>
    </row>
    <row r="20" spans="2:9" ht="15" customHeight="1" x14ac:dyDescent="0.2">
      <c r="B20" s="9" t="s">
        <v>166</v>
      </c>
      <c r="C20" s="12">
        <f>SUM(LTBL_09204[総数／事業所数])</f>
        <v>3610</v>
      </c>
      <c r="E20" s="12">
        <f>SUBTOTAL(109,LTBL_09204[個人／事業所数])</f>
        <v>1956</v>
      </c>
      <c r="G20" s="12">
        <f>SUBTOTAL(109,LTBL_09204[法人／事業所数])</f>
        <v>1595</v>
      </c>
      <c r="I20" s="12">
        <f>SUBTOTAL(109,LTBL_09204[法人以外の団体／事業所数])</f>
        <v>3</v>
      </c>
    </row>
    <row r="21" spans="2:9" ht="15" customHeight="1" x14ac:dyDescent="0.2">
      <c r="E21" s="11">
        <f>LTBL_09204[[#Totals],[個人／事業所数]]/LTBL_09204[[#Totals],[総数／事業所数]]</f>
        <v>0.54182825484764541</v>
      </c>
      <c r="G21" s="11">
        <f>LTBL_09204[[#Totals],[法人／事業所数]]/LTBL_09204[[#Totals],[総数／事業所数]]</f>
        <v>0.44182825484764543</v>
      </c>
      <c r="I21" s="11">
        <f>LTBL_09204[[#Totals],[法人以外の団体／事業所数]]/LTBL_09204[[#Totals],[総数／事業所数]]</f>
        <v>8.310249307479224E-4</v>
      </c>
    </row>
    <row r="23" spans="2:9" ht="33" customHeight="1" x14ac:dyDescent="0.2">
      <c r="B23" t="s">
        <v>167</v>
      </c>
      <c r="C23" s="10" t="s">
        <v>42</v>
      </c>
      <c r="D23" s="10" t="s">
        <v>43</v>
      </c>
      <c r="E23" s="10" t="s">
        <v>44</v>
      </c>
      <c r="F23" s="10" t="s">
        <v>45</v>
      </c>
      <c r="G23" s="10" t="s">
        <v>46</v>
      </c>
      <c r="H23" s="10" t="s">
        <v>47</v>
      </c>
      <c r="I23" s="10" t="s">
        <v>48</v>
      </c>
    </row>
    <row r="24" spans="2:9" ht="15" customHeight="1" x14ac:dyDescent="0.2">
      <c r="B24" t="s">
        <v>63</v>
      </c>
      <c r="C24" s="12">
        <v>363</v>
      </c>
      <c r="D24" s="8">
        <v>10.06</v>
      </c>
      <c r="E24" s="12">
        <v>318</v>
      </c>
      <c r="F24" s="8">
        <v>16.260000000000002</v>
      </c>
      <c r="G24" s="12">
        <v>45</v>
      </c>
      <c r="H24" s="8">
        <v>2.82</v>
      </c>
      <c r="I24" s="12">
        <v>0</v>
      </c>
    </row>
    <row r="25" spans="2:9" ht="15" customHeight="1" x14ac:dyDescent="0.2">
      <c r="B25" t="s">
        <v>64</v>
      </c>
      <c r="C25" s="12">
        <v>363</v>
      </c>
      <c r="D25" s="8">
        <v>10.06</v>
      </c>
      <c r="E25" s="12">
        <v>315</v>
      </c>
      <c r="F25" s="8">
        <v>16.100000000000001</v>
      </c>
      <c r="G25" s="12">
        <v>48</v>
      </c>
      <c r="H25" s="8">
        <v>3.01</v>
      </c>
      <c r="I25" s="12">
        <v>0</v>
      </c>
    </row>
    <row r="26" spans="2:9" ht="15" customHeight="1" x14ac:dyDescent="0.2">
      <c r="B26" t="s">
        <v>58</v>
      </c>
      <c r="C26" s="12">
        <v>262</v>
      </c>
      <c r="D26" s="8">
        <v>7.26</v>
      </c>
      <c r="E26" s="12">
        <v>141</v>
      </c>
      <c r="F26" s="8">
        <v>7.21</v>
      </c>
      <c r="G26" s="12">
        <v>121</v>
      </c>
      <c r="H26" s="8">
        <v>7.59</v>
      </c>
      <c r="I26" s="12">
        <v>0</v>
      </c>
    </row>
    <row r="27" spans="2:9" ht="15" customHeight="1" x14ac:dyDescent="0.2">
      <c r="B27" t="s">
        <v>60</v>
      </c>
      <c r="C27" s="12">
        <v>224</v>
      </c>
      <c r="D27" s="8">
        <v>6.2</v>
      </c>
      <c r="E27" s="12">
        <v>130</v>
      </c>
      <c r="F27" s="8">
        <v>6.65</v>
      </c>
      <c r="G27" s="12">
        <v>94</v>
      </c>
      <c r="H27" s="8">
        <v>5.89</v>
      </c>
      <c r="I27" s="12">
        <v>0</v>
      </c>
    </row>
    <row r="28" spans="2:9" ht="15" customHeight="1" x14ac:dyDescent="0.2">
      <c r="B28" t="s">
        <v>49</v>
      </c>
      <c r="C28" s="12">
        <v>213</v>
      </c>
      <c r="D28" s="8">
        <v>5.9</v>
      </c>
      <c r="E28" s="12">
        <v>71</v>
      </c>
      <c r="F28" s="8">
        <v>3.63</v>
      </c>
      <c r="G28" s="12">
        <v>142</v>
      </c>
      <c r="H28" s="8">
        <v>8.9</v>
      </c>
      <c r="I28" s="12">
        <v>0</v>
      </c>
    </row>
    <row r="29" spans="2:9" ht="15" customHeight="1" x14ac:dyDescent="0.2">
      <c r="B29" t="s">
        <v>56</v>
      </c>
      <c r="C29" s="12">
        <v>187</v>
      </c>
      <c r="D29" s="8">
        <v>5.18</v>
      </c>
      <c r="E29" s="12">
        <v>135</v>
      </c>
      <c r="F29" s="8">
        <v>6.9</v>
      </c>
      <c r="G29" s="12">
        <v>51</v>
      </c>
      <c r="H29" s="8">
        <v>3.2</v>
      </c>
      <c r="I29" s="12">
        <v>1</v>
      </c>
    </row>
    <row r="30" spans="2:9" ht="15" customHeight="1" x14ac:dyDescent="0.2">
      <c r="B30" t="s">
        <v>50</v>
      </c>
      <c r="C30" s="12">
        <v>166</v>
      </c>
      <c r="D30" s="8">
        <v>4.5999999999999996</v>
      </c>
      <c r="E30" s="12">
        <v>88</v>
      </c>
      <c r="F30" s="8">
        <v>4.5</v>
      </c>
      <c r="G30" s="12">
        <v>78</v>
      </c>
      <c r="H30" s="8">
        <v>4.8899999999999997</v>
      </c>
      <c r="I30" s="12">
        <v>0</v>
      </c>
    </row>
    <row r="31" spans="2:9" ht="15" customHeight="1" x14ac:dyDescent="0.2">
      <c r="B31" t="s">
        <v>51</v>
      </c>
      <c r="C31" s="12">
        <v>130</v>
      </c>
      <c r="D31" s="8">
        <v>3.6</v>
      </c>
      <c r="E31" s="12">
        <v>35</v>
      </c>
      <c r="F31" s="8">
        <v>1.79</v>
      </c>
      <c r="G31" s="12">
        <v>95</v>
      </c>
      <c r="H31" s="8">
        <v>5.96</v>
      </c>
      <c r="I31" s="12">
        <v>0</v>
      </c>
    </row>
    <row r="32" spans="2:9" ht="15" customHeight="1" x14ac:dyDescent="0.2">
      <c r="B32" t="s">
        <v>65</v>
      </c>
      <c r="C32" s="12">
        <v>130</v>
      </c>
      <c r="D32" s="8">
        <v>3.6</v>
      </c>
      <c r="E32" s="12">
        <v>82</v>
      </c>
      <c r="F32" s="8">
        <v>4.1900000000000004</v>
      </c>
      <c r="G32" s="12">
        <v>35</v>
      </c>
      <c r="H32" s="8">
        <v>2.19</v>
      </c>
      <c r="I32" s="12">
        <v>0</v>
      </c>
    </row>
    <row r="33" spans="2:9" ht="15" customHeight="1" x14ac:dyDescent="0.2">
      <c r="B33" t="s">
        <v>57</v>
      </c>
      <c r="C33" s="12">
        <v>113</v>
      </c>
      <c r="D33" s="8">
        <v>3.13</v>
      </c>
      <c r="E33" s="12">
        <v>64</v>
      </c>
      <c r="F33" s="8">
        <v>3.27</v>
      </c>
      <c r="G33" s="12">
        <v>49</v>
      </c>
      <c r="H33" s="8">
        <v>3.07</v>
      </c>
      <c r="I33" s="12">
        <v>0</v>
      </c>
    </row>
    <row r="34" spans="2:9" ht="15" customHeight="1" x14ac:dyDescent="0.2">
      <c r="B34" t="s">
        <v>71</v>
      </c>
      <c r="C34" s="12">
        <v>102</v>
      </c>
      <c r="D34" s="8">
        <v>2.83</v>
      </c>
      <c r="E34" s="12">
        <v>63</v>
      </c>
      <c r="F34" s="8">
        <v>3.22</v>
      </c>
      <c r="G34" s="12">
        <v>39</v>
      </c>
      <c r="H34" s="8">
        <v>2.4500000000000002</v>
      </c>
      <c r="I34" s="12">
        <v>0</v>
      </c>
    </row>
    <row r="35" spans="2:9" ht="15" customHeight="1" x14ac:dyDescent="0.2">
      <c r="B35" t="s">
        <v>66</v>
      </c>
      <c r="C35" s="12">
        <v>93</v>
      </c>
      <c r="D35" s="8">
        <v>2.58</v>
      </c>
      <c r="E35" s="12">
        <v>81</v>
      </c>
      <c r="F35" s="8">
        <v>4.1399999999999997</v>
      </c>
      <c r="G35" s="12">
        <v>12</v>
      </c>
      <c r="H35" s="8">
        <v>0.75</v>
      </c>
      <c r="I35" s="12">
        <v>0</v>
      </c>
    </row>
    <row r="36" spans="2:9" ht="15" customHeight="1" x14ac:dyDescent="0.2">
      <c r="B36" t="s">
        <v>55</v>
      </c>
      <c r="C36" s="12">
        <v>85</v>
      </c>
      <c r="D36" s="8">
        <v>2.35</v>
      </c>
      <c r="E36" s="12">
        <v>32</v>
      </c>
      <c r="F36" s="8">
        <v>1.64</v>
      </c>
      <c r="G36" s="12">
        <v>53</v>
      </c>
      <c r="H36" s="8">
        <v>3.32</v>
      </c>
      <c r="I36" s="12">
        <v>0</v>
      </c>
    </row>
    <row r="37" spans="2:9" ht="15" customHeight="1" x14ac:dyDescent="0.2">
      <c r="B37" t="s">
        <v>61</v>
      </c>
      <c r="C37" s="12">
        <v>74</v>
      </c>
      <c r="D37" s="8">
        <v>2.0499999999999998</v>
      </c>
      <c r="E37" s="12">
        <v>53</v>
      </c>
      <c r="F37" s="8">
        <v>2.71</v>
      </c>
      <c r="G37" s="12">
        <v>21</v>
      </c>
      <c r="H37" s="8">
        <v>1.32</v>
      </c>
      <c r="I37" s="12">
        <v>0</v>
      </c>
    </row>
    <row r="38" spans="2:9" ht="15" customHeight="1" x14ac:dyDescent="0.2">
      <c r="B38" t="s">
        <v>53</v>
      </c>
      <c r="C38" s="12">
        <v>68</v>
      </c>
      <c r="D38" s="8">
        <v>1.88</v>
      </c>
      <c r="E38" s="12">
        <v>14</v>
      </c>
      <c r="F38" s="8">
        <v>0.72</v>
      </c>
      <c r="G38" s="12">
        <v>54</v>
      </c>
      <c r="H38" s="8">
        <v>3.39</v>
      </c>
      <c r="I38" s="12">
        <v>0</v>
      </c>
    </row>
    <row r="39" spans="2:9" ht="15" customHeight="1" x14ac:dyDescent="0.2">
      <c r="B39" t="s">
        <v>62</v>
      </c>
      <c r="C39" s="12">
        <v>66</v>
      </c>
      <c r="D39" s="8">
        <v>1.83</v>
      </c>
      <c r="E39" s="12">
        <v>20</v>
      </c>
      <c r="F39" s="8">
        <v>1.02</v>
      </c>
      <c r="G39" s="12">
        <v>45</v>
      </c>
      <c r="H39" s="8">
        <v>2.82</v>
      </c>
      <c r="I39" s="12">
        <v>0</v>
      </c>
    </row>
    <row r="40" spans="2:9" ht="15" customHeight="1" x14ac:dyDescent="0.2">
      <c r="B40" t="s">
        <v>52</v>
      </c>
      <c r="C40" s="12">
        <v>64</v>
      </c>
      <c r="D40" s="8">
        <v>1.77</v>
      </c>
      <c r="E40" s="12">
        <v>23</v>
      </c>
      <c r="F40" s="8">
        <v>1.18</v>
      </c>
      <c r="G40" s="12">
        <v>41</v>
      </c>
      <c r="H40" s="8">
        <v>2.57</v>
      </c>
      <c r="I40" s="12">
        <v>0</v>
      </c>
    </row>
    <row r="41" spans="2:9" ht="15" customHeight="1" x14ac:dyDescent="0.2">
      <c r="B41" t="s">
        <v>67</v>
      </c>
      <c r="C41" s="12">
        <v>64</v>
      </c>
      <c r="D41" s="8">
        <v>1.77</v>
      </c>
      <c r="E41" s="12">
        <v>0</v>
      </c>
      <c r="F41" s="8">
        <v>0</v>
      </c>
      <c r="G41" s="12">
        <v>32</v>
      </c>
      <c r="H41" s="8">
        <v>2.0099999999999998</v>
      </c>
      <c r="I41" s="12">
        <v>0</v>
      </c>
    </row>
    <row r="42" spans="2:9" ht="15" customHeight="1" x14ac:dyDescent="0.2">
      <c r="B42" t="s">
        <v>72</v>
      </c>
      <c r="C42" s="12">
        <v>54</v>
      </c>
      <c r="D42" s="8">
        <v>1.5</v>
      </c>
      <c r="E42" s="12">
        <v>25</v>
      </c>
      <c r="F42" s="8">
        <v>1.28</v>
      </c>
      <c r="G42" s="12">
        <v>29</v>
      </c>
      <c r="H42" s="8">
        <v>1.82</v>
      </c>
      <c r="I42" s="12">
        <v>0</v>
      </c>
    </row>
    <row r="43" spans="2:9" ht="15" customHeight="1" x14ac:dyDescent="0.2">
      <c r="B43" t="s">
        <v>54</v>
      </c>
      <c r="C43" s="12">
        <v>49</v>
      </c>
      <c r="D43" s="8">
        <v>1.36</v>
      </c>
      <c r="E43" s="12">
        <v>5</v>
      </c>
      <c r="F43" s="8">
        <v>0.26</v>
      </c>
      <c r="G43" s="12">
        <v>44</v>
      </c>
      <c r="H43" s="8">
        <v>2.76</v>
      </c>
      <c r="I43" s="12">
        <v>0</v>
      </c>
    </row>
    <row r="46" spans="2:9" ht="33" customHeight="1" x14ac:dyDescent="0.2">
      <c r="B46" t="s">
        <v>168</v>
      </c>
      <c r="C46" s="10" t="s">
        <v>42</v>
      </c>
      <c r="D46" s="10" t="s">
        <v>43</v>
      </c>
      <c r="E46" s="10" t="s">
        <v>44</v>
      </c>
      <c r="F46" s="10" t="s">
        <v>45</v>
      </c>
      <c r="G46" s="10" t="s">
        <v>46</v>
      </c>
      <c r="H46" s="10" t="s">
        <v>47</v>
      </c>
      <c r="I46" s="10" t="s">
        <v>48</v>
      </c>
    </row>
    <row r="47" spans="2:9" ht="15" customHeight="1" x14ac:dyDescent="0.2">
      <c r="B47" t="s">
        <v>111</v>
      </c>
      <c r="C47" s="12">
        <v>197</v>
      </c>
      <c r="D47" s="8">
        <v>5.46</v>
      </c>
      <c r="E47" s="12">
        <v>181</v>
      </c>
      <c r="F47" s="8">
        <v>9.25</v>
      </c>
      <c r="G47" s="12">
        <v>16</v>
      </c>
      <c r="H47" s="8">
        <v>1</v>
      </c>
      <c r="I47" s="12">
        <v>0</v>
      </c>
    </row>
    <row r="48" spans="2:9" ht="15" customHeight="1" x14ac:dyDescent="0.2">
      <c r="B48" t="s">
        <v>106</v>
      </c>
      <c r="C48" s="12">
        <v>150</v>
      </c>
      <c r="D48" s="8">
        <v>4.16</v>
      </c>
      <c r="E48" s="12">
        <v>106</v>
      </c>
      <c r="F48" s="8">
        <v>5.42</v>
      </c>
      <c r="G48" s="12">
        <v>44</v>
      </c>
      <c r="H48" s="8">
        <v>2.76</v>
      </c>
      <c r="I48" s="12">
        <v>0</v>
      </c>
    </row>
    <row r="49" spans="2:9" ht="15" customHeight="1" x14ac:dyDescent="0.2">
      <c r="B49" t="s">
        <v>108</v>
      </c>
      <c r="C49" s="12">
        <v>146</v>
      </c>
      <c r="D49" s="8">
        <v>4.04</v>
      </c>
      <c r="E49" s="12">
        <v>122</v>
      </c>
      <c r="F49" s="8">
        <v>6.24</v>
      </c>
      <c r="G49" s="12">
        <v>24</v>
      </c>
      <c r="H49" s="8">
        <v>1.5</v>
      </c>
      <c r="I49" s="12">
        <v>0</v>
      </c>
    </row>
    <row r="50" spans="2:9" ht="15" customHeight="1" x14ac:dyDescent="0.2">
      <c r="B50" t="s">
        <v>110</v>
      </c>
      <c r="C50" s="12">
        <v>107</v>
      </c>
      <c r="D50" s="8">
        <v>2.96</v>
      </c>
      <c r="E50" s="12">
        <v>104</v>
      </c>
      <c r="F50" s="8">
        <v>5.32</v>
      </c>
      <c r="G50" s="12">
        <v>3</v>
      </c>
      <c r="H50" s="8">
        <v>0.19</v>
      </c>
      <c r="I50" s="12">
        <v>0</v>
      </c>
    </row>
    <row r="51" spans="2:9" ht="15" customHeight="1" x14ac:dyDescent="0.2">
      <c r="B51" t="s">
        <v>97</v>
      </c>
      <c r="C51" s="12">
        <v>77</v>
      </c>
      <c r="D51" s="8">
        <v>2.13</v>
      </c>
      <c r="E51" s="12">
        <v>40</v>
      </c>
      <c r="F51" s="8">
        <v>2.04</v>
      </c>
      <c r="G51" s="12">
        <v>37</v>
      </c>
      <c r="H51" s="8">
        <v>2.3199999999999998</v>
      </c>
      <c r="I51" s="12">
        <v>0</v>
      </c>
    </row>
    <row r="52" spans="2:9" ht="15" customHeight="1" x14ac:dyDescent="0.2">
      <c r="B52" t="s">
        <v>104</v>
      </c>
      <c r="C52" s="12">
        <v>73</v>
      </c>
      <c r="D52" s="8">
        <v>2.02</v>
      </c>
      <c r="E52" s="12">
        <v>46</v>
      </c>
      <c r="F52" s="8">
        <v>2.35</v>
      </c>
      <c r="G52" s="12">
        <v>27</v>
      </c>
      <c r="H52" s="8">
        <v>1.69</v>
      </c>
      <c r="I52" s="12">
        <v>0</v>
      </c>
    </row>
    <row r="53" spans="2:9" ht="15" customHeight="1" x14ac:dyDescent="0.2">
      <c r="B53" t="s">
        <v>102</v>
      </c>
      <c r="C53" s="12">
        <v>72</v>
      </c>
      <c r="D53" s="8">
        <v>1.99</v>
      </c>
      <c r="E53" s="12">
        <v>29</v>
      </c>
      <c r="F53" s="8">
        <v>1.48</v>
      </c>
      <c r="G53" s="12">
        <v>43</v>
      </c>
      <c r="H53" s="8">
        <v>2.7</v>
      </c>
      <c r="I53" s="12">
        <v>0</v>
      </c>
    </row>
    <row r="54" spans="2:9" ht="15" customHeight="1" x14ac:dyDescent="0.2">
      <c r="B54" t="s">
        <v>101</v>
      </c>
      <c r="C54" s="12">
        <v>67</v>
      </c>
      <c r="D54" s="8">
        <v>1.86</v>
      </c>
      <c r="E54" s="12">
        <v>40</v>
      </c>
      <c r="F54" s="8">
        <v>2.04</v>
      </c>
      <c r="G54" s="12">
        <v>27</v>
      </c>
      <c r="H54" s="8">
        <v>1.69</v>
      </c>
      <c r="I54" s="12">
        <v>0</v>
      </c>
    </row>
    <row r="55" spans="2:9" ht="15" customHeight="1" x14ac:dyDescent="0.2">
      <c r="B55" t="s">
        <v>95</v>
      </c>
      <c r="C55" s="12">
        <v>63</v>
      </c>
      <c r="D55" s="8">
        <v>1.75</v>
      </c>
      <c r="E55" s="12">
        <v>11</v>
      </c>
      <c r="F55" s="8">
        <v>0.56000000000000005</v>
      </c>
      <c r="G55" s="12">
        <v>52</v>
      </c>
      <c r="H55" s="8">
        <v>3.26</v>
      </c>
      <c r="I55" s="12">
        <v>0</v>
      </c>
    </row>
    <row r="56" spans="2:9" ht="15" customHeight="1" x14ac:dyDescent="0.2">
      <c r="B56" t="s">
        <v>98</v>
      </c>
      <c r="C56" s="12">
        <v>61</v>
      </c>
      <c r="D56" s="8">
        <v>1.69</v>
      </c>
      <c r="E56" s="12">
        <v>20</v>
      </c>
      <c r="F56" s="8">
        <v>1.02</v>
      </c>
      <c r="G56" s="12">
        <v>41</v>
      </c>
      <c r="H56" s="8">
        <v>2.57</v>
      </c>
      <c r="I56" s="12">
        <v>0</v>
      </c>
    </row>
    <row r="57" spans="2:9" ht="15" customHeight="1" x14ac:dyDescent="0.2">
      <c r="B57" t="s">
        <v>109</v>
      </c>
      <c r="C57" s="12">
        <v>60</v>
      </c>
      <c r="D57" s="8">
        <v>1.66</v>
      </c>
      <c r="E57" s="12">
        <v>55</v>
      </c>
      <c r="F57" s="8">
        <v>2.81</v>
      </c>
      <c r="G57" s="12">
        <v>5</v>
      </c>
      <c r="H57" s="8">
        <v>0.31</v>
      </c>
      <c r="I57" s="12">
        <v>0</v>
      </c>
    </row>
    <row r="58" spans="2:9" ht="15" customHeight="1" x14ac:dyDescent="0.2">
      <c r="B58" t="s">
        <v>113</v>
      </c>
      <c r="C58" s="12">
        <v>60</v>
      </c>
      <c r="D58" s="8">
        <v>1.66</v>
      </c>
      <c r="E58" s="12">
        <v>56</v>
      </c>
      <c r="F58" s="8">
        <v>2.86</v>
      </c>
      <c r="G58" s="12">
        <v>4</v>
      </c>
      <c r="H58" s="8">
        <v>0.25</v>
      </c>
      <c r="I58" s="12">
        <v>0</v>
      </c>
    </row>
    <row r="59" spans="2:9" ht="15" customHeight="1" x14ac:dyDescent="0.2">
      <c r="B59" t="s">
        <v>112</v>
      </c>
      <c r="C59" s="12">
        <v>57</v>
      </c>
      <c r="D59" s="8">
        <v>1.58</v>
      </c>
      <c r="E59" s="12">
        <v>37</v>
      </c>
      <c r="F59" s="8">
        <v>1.89</v>
      </c>
      <c r="G59" s="12">
        <v>20</v>
      </c>
      <c r="H59" s="8">
        <v>1.25</v>
      </c>
      <c r="I59" s="12">
        <v>0</v>
      </c>
    </row>
    <row r="60" spans="2:9" ht="15" customHeight="1" x14ac:dyDescent="0.2">
      <c r="B60" t="s">
        <v>118</v>
      </c>
      <c r="C60" s="12">
        <v>55</v>
      </c>
      <c r="D60" s="8">
        <v>1.52</v>
      </c>
      <c r="E60" s="12">
        <v>43</v>
      </c>
      <c r="F60" s="8">
        <v>2.2000000000000002</v>
      </c>
      <c r="G60" s="12">
        <v>12</v>
      </c>
      <c r="H60" s="8">
        <v>0.75</v>
      </c>
      <c r="I60" s="12">
        <v>0</v>
      </c>
    </row>
    <row r="61" spans="2:9" ht="15" customHeight="1" x14ac:dyDescent="0.2">
      <c r="B61" t="s">
        <v>99</v>
      </c>
      <c r="C61" s="12">
        <v>51</v>
      </c>
      <c r="D61" s="8">
        <v>1.41</v>
      </c>
      <c r="E61" s="12">
        <v>15</v>
      </c>
      <c r="F61" s="8">
        <v>0.77</v>
      </c>
      <c r="G61" s="12">
        <v>36</v>
      </c>
      <c r="H61" s="8">
        <v>2.2599999999999998</v>
      </c>
      <c r="I61" s="12">
        <v>0</v>
      </c>
    </row>
    <row r="62" spans="2:9" ht="15" customHeight="1" x14ac:dyDescent="0.2">
      <c r="B62" t="s">
        <v>103</v>
      </c>
      <c r="C62" s="12">
        <v>48</v>
      </c>
      <c r="D62" s="8">
        <v>1.33</v>
      </c>
      <c r="E62" s="12">
        <v>23</v>
      </c>
      <c r="F62" s="8">
        <v>1.18</v>
      </c>
      <c r="G62" s="12">
        <v>25</v>
      </c>
      <c r="H62" s="8">
        <v>1.57</v>
      </c>
      <c r="I62" s="12">
        <v>0</v>
      </c>
    </row>
    <row r="63" spans="2:9" ht="15" customHeight="1" x14ac:dyDescent="0.2">
      <c r="B63" t="s">
        <v>119</v>
      </c>
      <c r="C63" s="12">
        <v>47</v>
      </c>
      <c r="D63" s="8">
        <v>1.3</v>
      </c>
      <c r="E63" s="12">
        <v>27</v>
      </c>
      <c r="F63" s="8">
        <v>1.38</v>
      </c>
      <c r="G63" s="12">
        <v>20</v>
      </c>
      <c r="H63" s="8">
        <v>1.25</v>
      </c>
      <c r="I63" s="12">
        <v>0</v>
      </c>
    </row>
    <row r="64" spans="2:9" ht="15" customHeight="1" x14ac:dyDescent="0.2">
      <c r="B64" t="s">
        <v>96</v>
      </c>
      <c r="C64" s="12">
        <v>46</v>
      </c>
      <c r="D64" s="8">
        <v>1.27</v>
      </c>
      <c r="E64" s="12">
        <v>12</v>
      </c>
      <c r="F64" s="8">
        <v>0.61</v>
      </c>
      <c r="G64" s="12">
        <v>34</v>
      </c>
      <c r="H64" s="8">
        <v>2.13</v>
      </c>
      <c r="I64" s="12">
        <v>0</v>
      </c>
    </row>
    <row r="65" spans="2:9" ht="15" customHeight="1" x14ac:dyDescent="0.2">
      <c r="B65" t="s">
        <v>107</v>
      </c>
      <c r="C65" s="12">
        <v>45</v>
      </c>
      <c r="D65" s="8">
        <v>1.25</v>
      </c>
      <c r="E65" s="12">
        <v>13</v>
      </c>
      <c r="F65" s="8">
        <v>0.66</v>
      </c>
      <c r="G65" s="12">
        <v>31</v>
      </c>
      <c r="H65" s="8">
        <v>1.94</v>
      </c>
      <c r="I65" s="12">
        <v>0</v>
      </c>
    </row>
    <row r="66" spans="2:9" ht="15" customHeight="1" x14ac:dyDescent="0.2">
      <c r="B66" t="s">
        <v>114</v>
      </c>
      <c r="C66" s="12">
        <v>45</v>
      </c>
      <c r="D66" s="8">
        <v>1.25</v>
      </c>
      <c r="E66" s="12">
        <v>27</v>
      </c>
      <c r="F66" s="8">
        <v>1.38</v>
      </c>
      <c r="G66" s="12">
        <v>18</v>
      </c>
      <c r="H66" s="8">
        <v>1.1299999999999999</v>
      </c>
      <c r="I66" s="12">
        <v>0</v>
      </c>
    </row>
    <row r="68" spans="2:9" ht="15" customHeight="1" x14ac:dyDescent="0.2">
      <c r="B6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</vt:i4>
      </vt:variant>
    </vt:vector>
  </HeadingPairs>
  <TitlesOfParts>
    <vt:vector size="33" baseType="lpstr">
      <vt:lpstr>目次</vt:lpstr>
      <vt:lpstr>産業大分類</vt:lpstr>
      <vt:lpstr>産業中分類</vt:lpstr>
      <vt:lpstr>産業小分類</vt:lpstr>
      <vt:lpstr>栃木県</vt:lpstr>
      <vt:lpstr>宇都宮市</vt:lpstr>
      <vt:lpstr>足利市</vt:lpstr>
      <vt:lpstr>栃木市</vt:lpstr>
      <vt:lpstr>佐野市</vt:lpstr>
      <vt:lpstr>鹿沼市</vt:lpstr>
      <vt:lpstr>日光市</vt:lpstr>
      <vt:lpstr>小山市</vt:lpstr>
      <vt:lpstr>真岡市</vt:lpstr>
      <vt:lpstr>大田原市</vt:lpstr>
      <vt:lpstr>矢板市</vt:lpstr>
      <vt:lpstr>那須塩原市</vt:lpstr>
      <vt:lpstr>さくら市</vt:lpstr>
      <vt:lpstr>那須烏山市</vt:lpstr>
      <vt:lpstr>下野市</vt:lpstr>
      <vt:lpstr>河内郡上三川町</vt:lpstr>
      <vt:lpstr>芳賀郡益子町</vt:lpstr>
      <vt:lpstr>芳賀郡茂木町</vt:lpstr>
      <vt:lpstr>芳賀郡市貝町</vt:lpstr>
      <vt:lpstr>芳賀郡芳賀町</vt:lpstr>
      <vt:lpstr>下都賀郡壬生町</vt:lpstr>
      <vt:lpstr>下都賀郡野木町</vt:lpstr>
      <vt:lpstr>塩谷郡塩谷町</vt:lpstr>
      <vt:lpstr>塩谷郡高根沢町</vt:lpstr>
      <vt:lpstr>那須郡那須町</vt:lpstr>
      <vt:lpstr>那須郡那珂川町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2023-08-17T02:22:12Z</dcterms:created>
  <dcterms:modified xsi:type="dcterms:W3CDTF">2023-08-17T02:22:12Z</dcterms:modified>
</cp:coreProperties>
</file>