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ThisWorkbook" hidePivotFieldList="1"/>
  <xr:revisionPtr revIDLastSave="0" documentId="13_ncr:1_{81F05A29-A8DC-487D-BA45-FE9B4FBD0D74}" xr6:coauthVersionLast="47" xr6:coauthVersionMax="47" xr10:uidLastSave="{00000000-0000-0000-0000-000000000000}"/>
  <bookViews>
    <workbookView xWindow="792" yWindow="1284" windowWidth="17124" windowHeight="10680" xr2:uid="{00000000-000D-0000-FFFF-FFFF00000000}"/>
  </bookViews>
  <sheets>
    <sheet name="目次" sheetId="44" r:id="rId1"/>
    <sheet name="産業大分類" sheetId="5" r:id="rId2"/>
    <sheet name="産業中分類" sheetId="6" r:id="rId3"/>
    <sheet name="産業小分類" sheetId="7" r:id="rId4"/>
    <sheet name="山形県" sheetId="8" r:id="rId5"/>
    <sheet name="山形市" sheetId="9" r:id="rId6"/>
    <sheet name="米沢市" sheetId="10" r:id="rId7"/>
    <sheet name="鶴岡市" sheetId="11" r:id="rId8"/>
    <sheet name="酒田市" sheetId="12" r:id="rId9"/>
    <sheet name="新庄市" sheetId="13" r:id="rId10"/>
    <sheet name="寒河江市" sheetId="14" r:id="rId11"/>
    <sheet name="上山市" sheetId="15" r:id="rId12"/>
    <sheet name="村山市" sheetId="16" r:id="rId13"/>
    <sheet name="長井市" sheetId="17" r:id="rId14"/>
    <sheet name="天童市" sheetId="18" r:id="rId15"/>
    <sheet name="東根市" sheetId="19" r:id="rId16"/>
    <sheet name="尾花沢市" sheetId="20" r:id="rId17"/>
    <sheet name="南陽市" sheetId="21" r:id="rId18"/>
    <sheet name="東村山郡山辺町" sheetId="22" r:id="rId19"/>
    <sheet name="東村山郡中山町" sheetId="23" r:id="rId20"/>
    <sheet name="西村山郡河北町" sheetId="24" r:id="rId21"/>
    <sheet name="西村山郡西川町" sheetId="25" r:id="rId22"/>
    <sheet name="西村山郡朝日町" sheetId="26" r:id="rId23"/>
    <sheet name="西村山郡大江町" sheetId="27" r:id="rId24"/>
    <sheet name="北村山郡大石田町" sheetId="28" r:id="rId25"/>
    <sheet name="最上郡金山町" sheetId="29" r:id="rId26"/>
    <sheet name="最上郡最上町" sheetId="30" r:id="rId27"/>
    <sheet name="最上郡舟形町" sheetId="31" r:id="rId28"/>
    <sheet name="最上郡真室川町" sheetId="32" r:id="rId29"/>
    <sheet name="最上郡大蔵村" sheetId="33" r:id="rId30"/>
    <sheet name="最上郡鮭川村" sheetId="34" r:id="rId31"/>
    <sheet name="最上郡戸沢村" sheetId="35" r:id="rId32"/>
    <sheet name="東置賜郡高畠町" sheetId="36" r:id="rId33"/>
    <sheet name="東置賜郡川西町" sheetId="37" r:id="rId34"/>
    <sheet name="西置賜郡小国町" sheetId="38" r:id="rId35"/>
    <sheet name="西置賜郡白鷹町" sheetId="39" r:id="rId36"/>
    <sheet name="西置賜郡飯豊町" sheetId="40" r:id="rId37"/>
    <sheet name="東田川郡三川町" sheetId="41" r:id="rId38"/>
    <sheet name="東田川郡庄内町" sheetId="42" r:id="rId39"/>
    <sheet name="飽海郡遊佐町" sheetId="43" r:id="rId40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91029"/>
  <pivotCaches>
    <pivotCache cacheId="2143" r:id="rId41"/>
    <pivotCache cacheId="2144" r:id="rId42"/>
    <pivotCache cacheId="2145" r:id="rId4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43" l="1"/>
  <c r="G21" i="43"/>
  <c r="E21" i="43"/>
  <c r="I20" i="43"/>
  <c r="G20" i="43"/>
  <c r="E20" i="43"/>
  <c r="C20" i="43"/>
  <c r="I21" i="42"/>
  <c r="G21" i="42"/>
  <c r="E21" i="42"/>
  <c r="I20" i="42"/>
  <c r="G20" i="42"/>
  <c r="E20" i="42"/>
  <c r="C20" i="42"/>
  <c r="I21" i="41"/>
  <c r="G21" i="41"/>
  <c r="E21" i="41"/>
  <c r="I20" i="41"/>
  <c r="G20" i="41"/>
  <c r="E20" i="41"/>
  <c r="C20" i="41"/>
  <c r="I21" i="40"/>
  <c r="G21" i="40"/>
  <c r="E21" i="40"/>
  <c r="I20" i="40"/>
  <c r="G20" i="40"/>
  <c r="E20" i="40"/>
  <c r="C20" i="40"/>
  <c r="I21" i="39"/>
  <c r="G21" i="39"/>
  <c r="E21" i="39"/>
  <c r="I20" i="39"/>
  <c r="G20" i="39"/>
  <c r="E20" i="39"/>
  <c r="C20" i="39"/>
  <c r="I21" i="38"/>
  <c r="G21" i="38"/>
  <c r="E21" i="38"/>
  <c r="I20" i="38"/>
  <c r="G20" i="38"/>
  <c r="E20" i="38"/>
  <c r="C20" i="38"/>
  <c r="I21" i="37"/>
  <c r="G21" i="37"/>
  <c r="E21" i="37"/>
  <c r="I20" i="37"/>
  <c r="G20" i="37"/>
  <c r="E20" i="37"/>
  <c r="C20" i="37"/>
  <c r="I21" i="36"/>
  <c r="G21" i="36"/>
  <c r="E21" i="36"/>
  <c r="I20" i="36"/>
  <c r="G20" i="36"/>
  <c r="E20" i="36"/>
  <c r="C20" i="36"/>
  <c r="I21" i="35"/>
  <c r="G21" i="35"/>
  <c r="E21" i="35"/>
  <c r="I20" i="35"/>
  <c r="G20" i="35"/>
  <c r="E20" i="35"/>
  <c r="C20" i="35"/>
  <c r="I21" i="34"/>
  <c r="G21" i="34"/>
  <c r="E21" i="34"/>
  <c r="I20" i="34"/>
  <c r="G20" i="34"/>
  <c r="E20" i="34"/>
  <c r="C20" i="34"/>
  <c r="I21" i="33"/>
  <c r="G21" i="33"/>
  <c r="E21" i="33"/>
  <c r="I20" i="33"/>
  <c r="G20" i="33"/>
  <c r="E20" i="33"/>
  <c r="C20" i="33"/>
  <c r="I21" i="32"/>
  <c r="G21" i="32"/>
  <c r="E21" i="32"/>
  <c r="I20" i="32"/>
  <c r="G20" i="32"/>
  <c r="E20" i="32"/>
  <c r="C20" i="32"/>
  <c r="I21" i="31"/>
  <c r="G21" i="31"/>
  <c r="E21" i="31"/>
  <c r="I20" i="31"/>
  <c r="G20" i="31"/>
  <c r="E20" i="31"/>
  <c r="C20" i="31"/>
  <c r="I21" i="30"/>
  <c r="G21" i="30"/>
  <c r="E21" i="30"/>
  <c r="I20" i="30"/>
  <c r="G20" i="30"/>
  <c r="E20" i="30"/>
  <c r="C20" i="30"/>
  <c r="I21" i="29"/>
  <c r="G21" i="29"/>
  <c r="E21" i="29"/>
  <c r="I20" i="29"/>
  <c r="G20" i="29"/>
  <c r="E20" i="29"/>
  <c r="C20" i="29"/>
  <c r="I21" i="28"/>
  <c r="G21" i="28"/>
  <c r="E21" i="28"/>
  <c r="I20" i="28"/>
  <c r="G20" i="28"/>
  <c r="E20" i="28"/>
  <c r="C20" i="28"/>
  <c r="I21" i="27"/>
  <c r="G21" i="27"/>
  <c r="E21" i="27"/>
  <c r="I20" i="27"/>
  <c r="G20" i="27"/>
  <c r="E20" i="27"/>
  <c r="C20" i="27"/>
  <c r="I21" i="26"/>
  <c r="G21" i="26"/>
  <c r="E21" i="26"/>
  <c r="I20" i="26"/>
  <c r="G20" i="26"/>
  <c r="E20" i="26"/>
  <c r="C20" i="26"/>
  <c r="I21" i="25"/>
  <c r="G21" i="25"/>
  <c r="E21" i="25"/>
  <c r="I20" i="25"/>
  <c r="G20" i="25"/>
  <c r="E20" i="25"/>
  <c r="C20" i="25"/>
  <c r="I21" i="24"/>
  <c r="G21" i="24"/>
  <c r="E21" i="24"/>
  <c r="I20" i="24"/>
  <c r="G20" i="24"/>
  <c r="E20" i="24"/>
  <c r="C20" i="24"/>
  <c r="I21" i="23"/>
  <c r="G21" i="23"/>
  <c r="E21" i="23"/>
  <c r="I20" i="23"/>
  <c r="G20" i="23"/>
  <c r="E20" i="23"/>
  <c r="C20" i="23"/>
  <c r="I21" i="22"/>
  <c r="G21" i="22"/>
  <c r="E21" i="22"/>
  <c r="I20" i="22"/>
  <c r="G20" i="22"/>
  <c r="E20" i="22"/>
  <c r="C20" i="22"/>
  <c r="I21" i="21"/>
  <c r="G21" i="21"/>
  <c r="E21" i="21"/>
  <c r="I20" i="21"/>
  <c r="G20" i="21"/>
  <c r="E20" i="21"/>
  <c r="C20" i="21"/>
  <c r="I21" i="20"/>
  <c r="G21" i="20"/>
  <c r="E21" i="20"/>
  <c r="I20" i="20"/>
  <c r="G20" i="20"/>
  <c r="E20" i="20"/>
  <c r="C20" i="20"/>
  <c r="I21" i="19"/>
  <c r="G21" i="19"/>
  <c r="E21" i="19"/>
  <c r="I20" i="19"/>
  <c r="G20" i="19"/>
  <c r="E20" i="19"/>
  <c r="C20" i="19"/>
  <c r="I21" i="18"/>
  <c r="G21" i="18"/>
  <c r="E21" i="18"/>
  <c r="I20" i="18"/>
  <c r="G20" i="18"/>
  <c r="E20" i="18"/>
  <c r="C20" i="18"/>
  <c r="I21" i="17"/>
  <c r="G21" i="17"/>
  <c r="E21" i="17"/>
  <c r="I20" i="17"/>
  <c r="G20" i="17"/>
  <c r="E20" i="17"/>
  <c r="C20" i="17"/>
  <c r="I21" i="16"/>
  <c r="G21" i="16"/>
  <c r="E21" i="16"/>
  <c r="I20" i="16"/>
  <c r="G20" i="16"/>
  <c r="E20" i="16"/>
  <c r="C20" i="16"/>
  <c r="I21" i="15"/>
  <c r="G21" i="15"/>
  <c r="E21" i="15"/>
  <c r="I20" i="15"/>
  <c r="G20" i="15"/>
  <c r="E20" i="15"/>
  <c r="C20" i="15"/>
  <c r="I21" i="14"/>
  <c r="G21" i="14"/>
  <c r="E21" i="14"/>
  <c r="I20" i="14"/>
  <c r="G20" i="14"/>
  <c r="E20" i="14"/>
  <c r="C20" i="14"/>
  <c r="I21" i="13"/>
  <c r="G21" i="13"/>
  <c r="E21" i="13"/>
  <c r="I20" i="13"/>
  <c r="G20" i="13"/>
  <c r="E20" i="13"/>
  <c r="C20" i="13"/>
  <c r="I21" i="12"/>
  <c r="G21" i="12"/>
  <c r="E21" i="12"/>
  <c r="I20" i="12"/>
  <c r="G20" i="12"/>
  <c r="E20" i="12"/>
  <c r="C20" i="12"/>
  <c r="I21" i="11"/>
  <c r="G21" i="11"/>
  <c r="E21" i="11"/>
  <c r="I20" i="11"/>
  <c r="G20" i="11"/>
  <c r="E20" i="11"/>
  <c r="C20" i="11"/>
  <c r="I21" i="10"/>
  <c r="G21" i="10"/>
  <c r="E21" i="10"/>
  <c r="I20" i="10"/>
  <c r="G20" i="10"/>
  <c r="E20" i="10"/>
  <c r="C20" i="10"/>
  <c r="I21" i="9"/>
  <c r="G21" i="9"/>
  <c r="E21" i="9"/>
  <c r="I20" i="9"/>
  <c r="G20" i="9"/>
  <c r="E20" i="9"/>
  <c r="C20" i="9"/>
  <c r="I21" i="8"/>
  <c r="G21" i="8"/>
  <c r="E21" i="8"/>
  <c r="I20" i="8"/>
  <c r="G20" i="8"/>
  <c r="E20" i="8"/>
  <c r="C20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3000000}" name="ec2021 L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xr16:uid="{00000000-0015-0000-FFFF-FFFF06000000}" name="ec2021 M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xr16:uid="{00000000-0015-0000-FFFF-FFFF08000000}" name="ec2021 S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<sst xmlns="http://schemas.openxmlformats.org/spreadsheetml/2006/main" count="5594" uniqueCount="302">
  <si>
    <t>06000 山形県</t>
  </si>
  <si>
    <t>06201 山形市</t>
  </si>
  <si>
    <t>06202 米沢市</t>
  </si>
  <si>
    <t>06203 鶴岡市</t>
  </si>
  <si>
    <t>06204 酒田市</t>
  </si>
  <si>
    <t>06205 新庄市</t>
  </si>
  <si>
    <t>06206 寒河江市</t>
  </si>
  <si>
    <t>06207 上山市</t>
  </si>
  <si>
    <t>06208 村山市</t>
  </si>
  <si>
    <t>06209 長井市</t>
  </si>
  <si>
    <t>06210 天童市</t>
  </si>
  <si>
    <t>06211 東根市</t>
  </si>
  <si>
    <t>06212 尾花沢市</t>
  </si>
  <si>
    <t>06213 南陽市</t>
  </si>
  <si>
    <t>06301 東村山郡山辺町</t>
  </si>
  <si>
    <t>06302 東村山郡中山町</t>
  </si>
  <si>
    <t>06321 西村山郡河北町</t>
  </si>
  <si>
    <t>06322 西村山郡西川町</t>
  </si>
  <si>
    <t>06323 西村山郡朝日町</t>
  </si>
  <si>
    <t>06324 西村山郡大江町</t>
  </si>
  <si>
    <t>06341 北村山郡大石田町</t>
  </si>
  <si>
    <t>06361 最上郡金山町</t>
  </si>
  <si>
    <t>06362 最上郡最上町</t>
  </si>
  <si>
    <t>06363 最上郡舟形町</t>
  </si>
  <si>
    <t>06364 最上郡真室川町</t>
  </si>
  <si>
    <t>06365 最上郡大蔵村</t>
  </si>
  <si>
    <t>06366 最上郡鮭川村</t>
  </si>
  <si>
    <t>06367 最上郡戸沢村</t>
  </si>
  <si>
    <t>06381 東置賜郡高畠町</t>
  </si>
  <si>
    <t>06382 東置賜郡川西町</t>
  </si>
  <si>
    <t>06401 西置賜郡小国町</t>
  </si>
  <si>
    <t>06402 西置賜郡白鷹町</t>
  </si>
  <si>
    <t>06403 西置賜郡飯豊町</t>
  </si>
  <si>
    <t>06426 東田川郡三川町</t>
  </si>
  <si>
    <t>06428 東田川郡庄内町</t>
  </si>
  <si>
    <t>06461 飽海郡遊佐町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</si>
  <si>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</si>
  <si>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</si>
  <si>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</si>
  <si>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</si>
  <si>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</si>
  <si>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</si>
  <si>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</si>
  <si>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</si>
  <si>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</si>
  <si>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</si>
  <si>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</si>
  <si>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</si>
  <si>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</si>
  <si>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</si>
  <si>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</si>
  <si>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</si>
  <si>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</si>
  <si>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</si>
  <si>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</si>
  <si>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</si>
  <si>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</si>
  <si>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</si>
  <si>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</si>
  <si>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</si>
  <si>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</si>
  <si>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</si>
  <si>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09 食料品製造業</t>
  </si>
  <si>
    <t>53 建築材料，鉱物・金属材料等卸売業</t>
  </si>
  <si>
    <t>54 機械器具卸売業</t>
  </si>
  <si>
    <t>57 織物・衣服・身の回り品小売業</t>
  </si>
  <si>
    <t>58 飲食料品小売業</t>
  </si>
  <si>
    <t>59 機械器具小売業</t>
  </si>
  <si>
    <t>60 その他の小売業</t>
  </si>
  <si>
    <t>69 不動産賃貸業・管理業</t>
  </si>
  <si>
    <t>72 専門サービス業（他に分類されないもの）</t>
  </si>
  <si>
    <t>74 技術サービス業（他に分類されないもの）</t>
  </si>
  <si>
    <t>76 飲食店</t>
  </si>
  <si>
    <t>78 洗濯・理容・美容・浴場業</t>
  </si>
  <si>
    <t>79 その他の生活関連サービス業</t>
  </si>
  <si>
    <t>82 その他の教育，学習支援業</t>
  </si>
  <si>
    <t>83 医療業</t>
  </si>
  <si>
    <t>85 社会保険・社会福祉・介護事業</t>
  </si>
  <si>
    <t>89 自動車整備業</t>
  </si>
  <si>
    <t>55 その他の卸売業</t>
  </si>
  <si>
    <t>68 不動産取引業</t>
  </si>
  <si>
    <t>11 繊維工業</t>
  </si>
  <si>
    <t>75 宿泊業</t>
  </si>
  <si>
    <t>13 家具・装備品製造業</t>
  </si>
  <si>
    <t>24 金属製品製造業</t>
  </si>
  <si>
    <t>26 生産用機械器具製造業</t>
  </si>
  <si>
    <t>31 輸送用機械器具製造業</t>
  </si>
  <si>
    <t>25 はん用機械器具製造業</t>
  </si>
  <si>
    <t>77 持ち帰り・配達飲食サービス業</t>
  </si>
  <si>
    <t>95 その他のサービス業</t>
  </si>
  <si>
    <t>52 飲食料品卸売業</t>
  </si>
  <si>
    <t>61 無店舗小売業</t>
  </si>
  <si>
    <t>29 電気機械器具製造業</t>
  </si>
  <si>
    <t>80 娯楽業</t>
  </si>
  <si>
    <t>12 木材・木製品製造業（家具を除く）</t>
  </si>
  <si>
    <t>44 道路貨物運送業</t>
  </si>
  <si>
    <t>67 保険業（保険媒介代理業，保険サービス業を含む）</t>
  </si>
  <si>
    <t>88 廃棄物処理業</t>
  </si>
  <si>
    <t>10 飲料・たばこ・飼料製造業</t>
  </si>
  <si>
    <t>90 機械等修理業（別掲を除く）</t>
  </si>
  <si>
    <t>39 情報サービス業</t>
  </si>
  <si>
    <t>92 その他の事業サービス業</t>
  </si>
  <si>
    <t>36 水道業</t>
  </si>
  <si>
    <t>15 印刷・同関連業</t>
  </si>
  <si>
    <t>21 窯業・土石製品製造業</t>
  </si>
  <si>
    <t>05 鉱業，採石業，砂利採取業</t>
  </si>
  <si>
    <t>28 電子部品・デバイス・電子回路製造業</t>
  </si>
  <si>
    <t>32 その他の製造業</t>
  </si>
  <si>
    <t>41 映像・音声・文字情報制作業</t>
  </si>
  <si>
    <t>43 道路旅客運送業</t>
  </si>
  <si>
    <t>70 物品賃貸業</t>
  </si>
  <si>
    <t>48 運輸に附帯するサービス業</t>
  </si>
  <si>
    <t>33 電気業</t>
  </si>
  <si>
    <t>19 ゴム製品製造業</t>
  </si>
  <si>
    <t>20 なめし革・同製品・毛皮製造業</t>
  </si>
  <si>
    <t>22 鉄鋼業</t>
  </si>
  <si>
    <t>27 業務用機械器具製造業</t>
  </si>
  <si>
    <t>18 プラスチック製品製造業（別掲を除く）</t>
  </si>
  <si>
    <t>91 職業紹介・労働者派遣業</t>
  </si>
  <si>
    <t>自治体</t>
  </si>
  <si>
    <t>産業中分類</t>
  </si>
  <si>
    <t>062 土木工事業（舗装工事業を除く）</t>
  </si>
  <si>
    <t>064 建築工事業（木造建築工事業を除く）</t>
  </si>
  <si>
    <t>065 木造建築工事業</t>
  </si>
  <si>
    <t>083 管工事業（さく井工事業を除く）</t>
  </si>
  <si>
    <t>585 酒小売業</t>
  </si>
  <si>
    <t>586 菓子・パン小売業</t>
  </si>
  <si>
    <t>589 その他の飲食料品小売業</t>
  </si>
  <si>
    <t>591 自動車小売業</t>
  </si>
  <si>
    <t>603 医薬品・化粧品小売業</t>
  </si>
  <si>
    <t>609 他に分類されない小売業</t>
  </si>
  <si>
    <t>692 貸家業，貸間業</t>
  </si>
  <si>
    <t>742 土木建築サービス業</t>
  </si>
  <si>
    <t>762 専門料理店</t>
  </si>
  <si>
    <t>765 酒場，ビヤホール</t>
  </si>
  <si>
    <t>766 バー，キャバレー，ナイトクラブ</t>
  </si>
  <si>
    <t>782 理容業</t>
  </si>
  <si>
    <t>783 美容業</t>
  </si>
  <si>
    <t>824 教養・技能教授業</t>
  </si>
  <si>
    <t>835 療術業</t>
  </si>
  <si>
    <t>891 自動車整備業</t>
  </si>
  <si>
    <t>573 婦人・子供服小売業</t>
  </si>
  <si>
    <t>691 不動産賃貸業（貸家業，貸間業を除く）</t>
  </si>
  <si>
    <t>693 駐車場業</t>
  </si>
  <si>
    <t>112 織物業</t>
  </si>
  <si>
    <t>593 機械器具小売業（自動車，自転車を除く）</t>
  </si>
  <si>
    <t>761 食堂，レストラン（専門料理店を除く）</t>
  </si>
  <si>
    <t>781 洗濯業</t>
  </si>
  <si>
    <t>071 大工工事業</t>
  </si>
  <si>
    <t>081 電気工事業</t>
  </si>
  <si>
    <t>077 塗装工事業</t>
  </si>
  <si>
    <t>076 板金・金物工事業</t>
  </si>
  <si>
    <t>078 床・内装工事業</t>
  </si>
  <si>
    <t>133 建具製造業</t>
  </si>
  <si>
    <t>823 学習塾</t>
  </si>
  <si>
    <t>751 旅館，ホテル</t>
  </si>
  <si>
    <t>763 そば・うどん店</t>
  </si>
  <si>
    <t>767 喫茶店</t>
  </si>
  <si>
    <t>072 とび・土工・コンクリート工事業</t>
  </si>
  <si>
    <t>951 集会場</t>
  </si>
  <si>
    <t>521 農畜産物・水産物卸売業</t>
  </si>
  <si>
    <t>604 農耕用品小売業</t>
  </si>
  <si>
    <t>605 燃料小売業</t>
  </si>
  <si>
    <t>821 社会教育</t>
  </si>
  <si>
    <t>291 発電用・送電用・配電用電気機械器具製造業</t>
  </si>
  <si>
    <t>582 野菜・果実小売業</t>
  </si>
  <si>
    <t>079 その他の職別工事業</t>
  </si>
  <si>
    <t>113 ニット生地製造業</t>
  </si>
  <si>
    <t>116 外衣・シャツ製造業（和式を除く）</t>
  </si>
  <si>
    <t>772 配達飲食サービス業</t>
  </si>
  <si>
    <t>266 金属加工機械製造業</t>
  </si>
  <si>
    <t>674 保険媒介代理業</t>
  </si>
  <si>
    <t>722 公証人役場，司法書士事務所，土地家屋調査士事務所</t>
  </si>
  <si>
    <t>075 左官工事業</t>
  </si>
  <si>
    <t>531 建築材料卸売業</t>
  </si>
  <si>
    <t>601 家具・建具・畳小売業</t>
  </si>
  <si>
    <t>854 老人福祉・介護事業</t>
  </si>
  <si>
    <t>121 製材業，木製品製造業</t>
  </si>
  <si>
    <t>131 家具製造業</t>
  </si>
  <si>
    <t>244 建設用・建築用金属製品製造業（製缶板金業を含む）</t>
  </si>
  <si>
    <t>584 鮮魚小売業</t>
  </si>
  <si>
    <t>583 食肉小売業</t>
  </si>
  <si>
    <t>602 じゅう器小売業</t>
  </si>
  <si>
    <t>607 スポーツ用品・がん具・娯楽用品・楽器小売業</t>
  </si>
  <si>
    <t>833 歯科診療所</t>
  </si>
  <si>
    <t>929 他に分類されない事業サービス業</t>
  </si>
  <si>
    <t>099 その他の食料品製造業</t>
  </si>
  <si>
    <t>853 児童福祉事業</t>
  </si>
  <si>
    <t>073 鉄骨・鉄筋工事業</t>
  </si>
  <si>
    <t>097 パン・菓子製造業</t>
  </si>
  <si>
    <t>102 酒類製造業</t>
  </si>
  <si>
    <t>153 製本業，印刷物加工業</t>
  </si>
  <si>
    <t>218 骨材・石工品等製造業</t>
  </si>
  <si>
    <t>247 金属線製品製造業（ねじ類を除く）</t>
  </si>
  <si>
    <t>292 産業用電気機械器具製造業</t>
  </si>
  <si>
    <t>321 貴金属・宝石製品製造業</t>
  </si>
  <si>
    <t>331 電気業</t>
  </si>
  <si>
    <t>361 上水道業</t>
  </si>
  <si>
    <t>363 下水道業</t>
  </si>
  <si>
    <t>489 その他の運輸に附帯するサービス業</t>
  </si>
  <si>
    <t>551 家具・建具・じゅう器等卸売業</t>
  </si>
  <si>
    <t>559 他に分類されない卸売業</t>
  </si>
  <si>
    <t>579 その他の織物・衣服・身の回り品小売業</t>
  </si>
  <si>
    <t>681 建物売買業，土地売買業</t>
  </si>
  <si>
    <t>729 その他の専門サービス業</t>
  </si>
  <si>
    <t>785 その他の公衆浴場業</t>
  </si>
  <si>
    <t>791 旅行業</t>
  </si>
  <si>
    <t>796 冠婚葬祭業</t>
  </si>
  <si>
    <t>804 スポーツ施設提供業</t>
  </si>
  <si>
    <t>881 一般廃棄物処理業</t>
  </si>
  <si>
    <t>611 通信販売・訪問販売小売業</t>
  </si>
  <si>
    <t>289 その他の電子部品・デバイス・電子回路製造業</t>
  </si>
  <si>
    <t>749 その他の技術サービス業</t>
  </si>
  <si>
    <t>094 調味料製造業</t>
  </si>
  <si>
    <t>066 建築リフォーム工事業</t>
  </si>
  <si>
    <t>093 野菜缶詰・果実缶詰・農産保存食料品製造業</t>
  </si>
  <si>
    <t>606 書籍・文房具小売業</t>
  </si>
  <si>
    <t>799 他に分類されない生活関連サービス業</t>
  </si>
  <si>
    <t>267 半導体・フラットパネルディスプレイ製造装置製造業</t>
  </si>
  <si>
    <t>592 自転車小売業</t>
  </si>
  <si>
    <t>151 印刷業</t>
  </si>
  <si>
    <t>541 産業機械器具卸売業</t>
  </si>
  <si>
    <t>245 金属素形材製品製造業</t>
  </si>
  <si>
    <t>産業小分類</t>
  </si>
  <si>
    <t>06000　山形県</t>
  </si>
  <si>
    <t>産業大分類</t>
  </si>
  <si>
    <t>合計</t>
  </si>
  <si>
    <t>産業中分類上位２０</t>
    <phoneticPr fontId="1"/>
  </si>
  <si>
    <t>産業小分類上位２０</t>
    <phoneticPr fontId="1"/>
  </si>
  <si>
    <t>※当資料は『令和３年経済センサス-活動調査』の調査結果データより作成したものです。</t>
  </si>
  <si>
    <t>06201　山形市</t>
  </si>
  <si>
    <t>06202　米沢市</t>
  </si>
  <si>
    <t>06203　鶴岡市</t>
  </si>
  <si>
    <t>06204　酒田市</t>
  </si>
  <si>
    <t>06205　新庄市</t>
  </si>
  <si>
    <t>06206　寒河江市</t>
  </si>
  <si>
    <t>06207　上山市</t>
  </si>
  <si>
    <t>06208　村山市</t>
  </si>
  <si>
    <t>06209　長井市</t>
  </si>
  <si>
    <t>06210　天童市</t>
  </si>
  <si>
    <t>06211　東根市</t>
  </si>
  <si>
    <t>06212　尾花沢市</t>
  </si>
  <si>
    <t>06213　南陽市</t>
  </si>
  <si>
    <t>06301　東村山郡山辺町</t>
  </si>
  <si>
    <t>06302　東村山郡中山町</t>
  </si>
  <si>
    <t>06321　西村山郡河北町</t>
  </si>
  <si>
    <t>06322　西村山郡西川町</t>
  </si>
  <si>
    <t>06323　西村山郡朝日町</t>
  </si>
  <si>
    <t>06324　西村山郡大江町</t>
  </si>
  <si>
    <t>06341　北村山郡大石田町</t>
  </si>
  <si>
    <t>06361　最上郡金山町</t>
  </si>
  <si>
    <t>06362　最上郡最上町</t>
  </si>
  <si>
    <t>06363　最上郡舟形町</t>
  </si>
  <si>
    <t>06364　最上郡真室川町</t>
  </si>
  <si>
    <t>06365　最上郡大蔵村</t>
  </si>
  <si>
    <t>06366　最上郡鮭川村</t>
  </si>
  <si>
    <t>06367　最上郡戸沢村</t>
  </si>
  <si>
    <t>06381　東置賜郡高畠町</t>
  </si>
  <si>
    <t>06382　東置賜郡川西町</t>
  </si>
  <si>
    <t>06401　西置賜郡小国町</t>
  </si>
  <si>
    <t>06402　西置賜郡白鷹町</t>
  </si>
  <si>
    <t>06403　西置賜郡飯豊町</t>
  </si>
  <si>
    <t>06426　東田川郡三川町</t>
  </si>
  <si>
    <t>06428　東田川郡庄内町</t>
  </si>
  <si>
    <t>06461　飽海郡遊佐町</t>
  </si>
  <si>
    <t>山形県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</si>
  <si>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</si>
  <si>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</si>
  <si>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</si>
  <si>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</si>
  <si>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</si>
  <si>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</si>
  <si>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</si>
  <si>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</si>
  <si>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</si>
  <si>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</si>
  <si>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</si>
  <si>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</si>
  <si>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</si>
  <si>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東村山郡山辺町</t>
  </si>
  <si>
    <t>東村山郡中山町</t>
  </si>
  <si>
    <t>西村山郡河北町</t>
  </si>
  <si>
    <t>西村山郡西川町</t>
  </si>
  <si>
    <t>西村山郡朝日町</t>
  </si>
  <si>
    <t>西村山郡大江町</t>
  </si>
  <si>
    <t>北村山郡大石田町</t>
  </si>
  <si>
    <t>最上郡金山町</t>
  </si>
  <si>
    <t>最上郡最上町</t>
  </si>
  <si>
    <t>最上郡舟形町</t>
  </si>
  <si>
    <t>最上郡真室川町</t>
  </si>
  <si>
    <t>最上郡大蔵村</t>
  </si>
  <si>
    <t>最上郡鮭川村</t>
  </si>
  <si>
    <t>最上郡戸沢村</t>
  </si>
  <si>
    <t>東置賜郡高畠町</t>
  </si>
  <si>
    <t>東置賜郡川西町</t>
  </si>
  <si>
    <t>西置賜郡小国町</t>
  </si>
  <si>
    <t>西置賜郡白鷹町</t>
  </si>
  <si>
    <t>西置賜郡飯豊町</t>
  </si>
  <si>
    <t>東田川郡三川町</t>
  </si>
  <si>
    <t>東田川郡庄内町</t>
  </si>
  <si>
    <t>飽海郡遊佐町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</si>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</sst>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554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pivotCacheDefinition" Target="pivotCache/pivotCacheDefinition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pivotCacheDefinition" Target="pivotCache/pivotCacheDefinition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44484953703" createdVersion="5" refreshedVersion="8" minRefreshableVersion="3" recordCount="540" xr:uid="{6DDAFBBC-00F9-4F5B-8019-D42564877A53}">
  <cacheSource type="external" connectionId="1"/>
  <cacheFields count="11">
    <cacheField name="都道府県" numFmtId="0" sqlType="-9">
      <sharedItems count="1">
        <s v="06 山形県"/>
      </sharedItems>
    </cacheField>
    <cacheField name="自治体名" numFmtId="0" sqlType="-9">
      <sharedItems/>
    </cacheField>
    <cacheField name="自治体" numFmtId="0" sqlType="-9">
      <sharedItems count="36">
        <s v="06000 山形県"/>
        <s v="06201 山形市"/>
        <s v="06202 米沢市"/>
        <s v="06203 鶴岡市"/>
        <s v="06204 酒田市"/>
        <s v="06205 新庄市"/>
        <s v="06206 寒河江市"/>
        <s v="06207 上山市"/>
        <s v="06208 村山市"/>
        <s v="06209 長井市"/>
        <s v="06210 天童市"/>
        <s v="06211 東根市"/>
        <s v="06212 尾花沢市"/>
        <s v="06213 南陽市"/>
        <s v="06301 東村山郡山辺町"/>
        <s v="06302 東村山郡中山町"/>
        <s v="06321 西村山郡河北町"/>
        <s v="06322 西村山郡西川町"/>
        <s v="06323 西村山郡朝日町"/>
        <s v="06324 西村山郡大江町"/>
        <s v="06341 北村山郡大石田町"/>
        <s v="06361 最上郡金山町"/>
        <s v="06362 最上郡最上町"/>
        <s v="06363 最上郡舟形町"/>
        <s v="06364 最上郡真室川町"/>
        <s v="06365 最上郡大蔵村"/>
        <s v="06366 最上郡鮭川村"/>
        <s v="06367 最上郡戸沢村"/>
        <s v="06381 東置賜郡高畠町"/>
        <s v="06382 東置賜郡川西町"/>
        <s v="06401 西置賜郡小国町"/>
        <s v="06402 西置賜郡白鷹町"/>
        <s v="06403 西置賜郡飯豊町"/>
        <s v="06426 東田川郡三川町"/>
        <s v="06428 東田川郡庄内町"/>
        <s v="06461 飽海郡遊佐町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4">
      <sharedItems containsSemiMixedTypes="0" containsString="0" containsNumber="1" containsInteger="1" minValue="0" maxValue="7574"/>
    </cacheField>
    <cacheField name="構成比" numFmtId="0" sqlType="3">
      <sharedItems containsSemiMixedTypes="0" containsString="0" containsNumber="1" minValue="0" maxValue="30.95"/>
    </cacheField>
    <cacheField name="総数（個人）" numFmtId="0" sqlType="4">
      <sharedItems containsSemiMixedTypes="0" containsString="0" containsNumber="1" containsInteger="1" minValue="0" maxValue="4082"/>
    </cacheField>
    <cacheField name="構成比（個人）" numFmtId="0" sqlType="3">
      <sharedItems containsSemiMixedTypes="0" containsString="0" containsNumber="1" minValue="0" maxValue="38.14"/>
    </cacheField>
    <cacheField name="総数（法人）" numFmtId="0" sqlType="4">
      <sharedItems containsSemiMixedTypes="0" containsString="0" containsNumber="1" containsInteger="1" minValue="0" maxValue="3488"/>
    </cacheField>
    <cacheField name="構成比（法人）" numFmtId="0" sqlType="3">
      <sharedItems containsSemiMixedTypes="0" containsString="0" containsNumber="1" minValue="0" maxValue="46.15"/>
    </cacheField>
    <cacheField name="総数（法人以外の団体）" numFmtId="0" sqlType="4">
      <sharedItems containsSemiMixedTypes="0" containsString="0" containsNumber="1" containsInteger="1" minValue="0" maxValue="39" count="17">
        <n v="0"/>
        <n v="1"/>
        <n v="10"/>
        <n v="2"/>
        <n v="11"/>
        <n v="24"/>
        <n v="5"/>
        <n v="4"/>
        <n v="7"/>
        <n v="13"/>
        <n v="32"/>
        <n v="36"/>
        <n v="39"/>
        <n v="3"/>
        <n v="6"/>
        <n v="18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44608680555" createdVersion="5" refreshedVersion="8" minRefreshableVersion="3" recordCount="833" xr:uid="{4703AD05-BDB7-47D1-A23B-93A462146357}">
  <cacheSource type="external" connectionId="2"/>
  <cacheFields count="14">
    <cacheField name="都道府県" numFmtId="0" sqlType="-9">
      <sharedItems count="1">
        <s v="06 山形県"/>
      </sharedItems>
    </cacheField>
    <cacheField name="自治体名" numFmtId="0" sqlType="-9">
      <sharedItems count="36">
        <s v="山形県"/>
        <s v="山形市"/>
        <s v="米沢市"/>
        <s v="鶴岡市"/>
        <s v="酒田市"/>
        <s v="新庄市"/>
        <s v="寒河江市"/>
        <s v="上山市"/>
        <s v="村山市"/>
        <s v="長井市"/>
        <s v="天童市"/>
        <s v="東根市"/>
        <s v="尾花沢市"/>
        <s v="南陽市"/>
        <s v="東村山郡山辺町"/>
        <s v="東村山郡中山町"/>
        <s v="西村山郡河北町"/>
        <s v="西村山郡西川町"/>
        <s v="西村山郡朝日町"/>
        <s v="西村山郡大江町"/>
        <s v="北村山郡大石田町"/>
        <s v="最上郡金山町"/>
        <s v="最上郡最上町"/>
        <s v="最上郡舟形町"/>
        <s v="最上郡真室川町"/>
        <s v="最上郡大蔵村"/>
        <s v="最上郡鮭川村"/>
        <s v="最上郡戸沢村"/>
        <s v="東置賜郡高畠町"/>
        <s v="東置賜郡川西町"/>
        <s v="西置賜郡小国町"/>
        <s v="西置賜郡白鷹町"/>
        <s v="西置賜郡飯豊町"/>
        <s v="東田川郡三川町"/>
        <s v="東田川郡庄内町"/>
        <s v="飽海郡遊佐町"/>
      </sharedItems>
    </cacheField>
    <cacheField name="自治体" numFmtId="0" sqlType="-9">
      <sharedItems count="36">
        <s v="06000 山形県"/>
        <s v="06201 山形市"/>
        <s v="06202 米沢市"/>
        <s v="06203 鶴岡市"/>
        <s v="06204 酒田市"/>
        <s v="06205 新庄市"/>
        <s v="06206 寒河江市"/>
        <s v="06207 上山市"/>
        <s v="06208 村山市"/>
        <s v="06209 長井市"/>
        <s v="06210 天童市"/>
        <s v="06211 東根市"/>
        <s v="06212 尾花沢市"/>
        <s v="06213 南陽市"/>
        <s v="06301 東村山郡山辺町"/>
        <s v="06302 東村山郡中山町"/>
        <s v="06321 西村山郡河北町"/>
        <s v="06322 西村山郡西川町"/>
        <s v="06323 西村山郡朝日町"/>
        <s v="06324 西村山郡大江町"/>
        <s v="06341 北村山郡大石田町"/>
        <s v="06361 最上郡金山町"/>
        <s v="06362 最上郡最上町"/>
        <s v="06363 最上郡舟形町"/>
        <s v="06364 最上郡真室川町"/>
        <s v="06365 最上郡大蔵村"/>
        <s v="06366 最上郡鮭川村"/>
        <s v="06367 最上郡戸沢村"/>
        <s v="06381 東置賜郡高畠町"/>
        <s v="06382 東置賜郡川西町"/>
        <s v="06401 西置賜郡小国町"/>
        <s v="06402 西置賜郡白鷹町"/>
        <s v="06403 西置賜郡飯豊町"/>
        <s v="06426 東田川郡三川町"/>
        <s v="06428 東田川郡庄内町"/>
        <s v="06461 飽海郡遊佐町"/>
      </sharedItems>
    </cacheField>
    <cacheField name="産業分類コード" numFmtId="0" sqlType="-8">
      <sharedItems count="60">
        <s v="78"/>
        <s v="76"/>
        <s v="60"/>
        <s v="06"/>
        <s v="58"/>
        <s v="07"/>
        <s v="69"/>
        <s v="59"/>
        <s v="82"/>
        <s v="08"/>
        <s v="83"/>
        <s v="57"/>
        <s v="72"/>
        <s v="74"/>
        <s v="85"/>
        <s v="89"/>
        <s v="09"/>
        <s v="79"/>
        <s v="53"/>
        <s v="54"/>
        <s v="55"/>
        <s v="68"/>
        <s v="11"/>
        <s v="75"/>
        <s v="13"/>
        <s v="24"/>
        <s v="31"/>
        <s v="26"/>
        <s v="25"/>
        <s v="77"/>
        <s v="95"/>
        <s v="52"/>
        <s v="61"/>
        <s v="29"/>
        <s v="80"/>
        <s v="67"/>
        <s v="12"/>
        <s v="44"/>
        <s v="88"/>
        <s v="90"/>
        <s v="10"/>
        <s v="39"/>
        <s v="92"/>
        <s v="36"/>
        <s v="21"/>
        <s v="15"/>
        <s v="05"/>
        <s v="28"/>
        <s v="32"/>
        <s v="41"/>
        <s v="43"/>
        <s v="70"/>
        <s v="48"/>
        <s v="33"/>
        <s v="19"/>
        <s v="20"/>
        <s v="22"/>
        <s v="27"/>
        <s v="18"/>
        <s v="91"/>
      </sharedItems>
    </cacheField>
    <cacheField name="産業分類" numFmtId="0" sqlType="-9">
      <sharedItems count="60">
        <s v="洗濯・理容・美容・浴場業"/>
        <s v="飲食店"/>
        <s v="その他の小売業"/>
        <s v="総合工事業"/>
        <s v="飲食料品小売業"/>
        <s v="職別工事業（設備工事業を除く）"/>
        <s v="不動産賃貸業・管理業"/>
        <s v="機械器具小売業"/>
        <s v="その他の教育，学習支援業"/>
        <s v="設備工事業"/>
        <s v="医療業"/>
        <s v="織物・衣服・身の回り品小売業"/>
        <s v="専門サービス業（他に分類されないもの）"/>
        <s v="技術サービス業（他に分類されないもの）"/>
        <s v="社会保険・社会福祉・介護事業"/>
        <s v="自動車整備業"/>
        <s v="食料品製造業"/>
        <s v="その他の生活関連サービス業"/>
        <s v="建築材料，鉱物・金属材料等卸売業"/>
        <s v="機械器具卸売業"/>
        <s v="その他の卸売業"/>
        <s v="不動産取引業"/>
        <s v="繊維工業"/>
        <s v="宿泊業"/>
        <s v="家具・装備品製造業"/>
        <s v="金属製品製造業"/>
        <s v="輸送用機械器具製造業"/>
        <s v="生産用機械器具製造業"/>
        <s v="はん用機械器具製造業"/>
        <s v="持ち帰り・配達飲食サービス業"/>
        <s v="その他のサービス業"/>
        <s v="飲食料品卸売業"/>
        <s v="無店舗小売業"/>
        <s v="電気機械器具製造業"/>
        <s v="娯楽業"/>
        <s v="保険業（保険媒介代理業，保険サービス業を含む）"/>
        <s v="木材・木製品製造業（家具を除く）"/>
        <s v="道路貨物運送業"/>
        <s v="廃棄物処理業"/>
        <s v="機械等修理業（別掲を除く）"/>
        <s v="飲料・たばこ・飼料製造業"/>
        <s v="情報サービス業"/>
        <s v="その他の事業サービス業"/>
        <s v="水道業"/>
        <s v="窯業・土石製品製造業"/>
        <s v="印刷・同関連業"/>
        <s v="鉱業，採石業，砂利採取業"/>
        <s v="電子部品・デバイス・電子回路製造業"/>
        <s v="その他の製造業"/>
        <s v="映像・音声・文字情報制作業"/>
        <s v="道路旅客運送業"/>
        <s v="物品賃貸業"/>
        <s v="運輸に附帯するサービス業"/>
        <s v="電気業"/>
        <s v="ゴム製品製造業"/>
        <s v="なめし革・同製品・毛皮製造業"/>
        <s v="鉄鋼業"/>
        <s v="業務用機械器具製造業"/>
        <s v="プラスチック製品製造業（別掲を除く）"/>
        <s v="職業紹介・労働者派遣業"/>
      </sharedItems>
    </cacheField>
    <cacheField name="産業中分類" numFmtId="0" sqlType="-9">
      <sharedItems count="60">
        <s v="78 洗濯・理容・美容・浴場業"/>
        <s v="76 飲食店"/>
        <s v="60 その他の小売業"/>
        <s v="06 総合工事業"/>
        <s v="58 飲食料品小売業"/>
        <s v="07 職別工事業（設備工事業を除く）"/>
        <s v="69 不動産賃貸業・管理業"/>
        <s v="59 機械器具小売業"/>
        <s v="82 その他の教育，学習支援業"/>
        <s v="08 設備工事業"/>
        <s v="83 医療業"/>
        <s v="57 織物・衣服・身の回り品小売業"/>
        <s v="72 専門サービス業（他に分類されないもの）"/>
        <s v="74 技術サービス業（他に分類されないもの）"/>
        <s v="85 社会保険・社会福祉・介護事業"/>
        <s v="89 自動車整備業"/>
        <s v="09 食料品製造業"/>
        <s v="79 その他の生活関連サービス業"/>
        <s v="53 建築材料，鉱物・金属材料等卸売業"/>
        <s v="54 機械器具卸売業"/>
        <s v="55 その他の卸売業"/>
        <s v="68 不動産取引業"/>
        <s v="11 繊維工業"/>
        <s v="75 宿泊業"/>
        <s v="13 家具・装備品製造業"/>
        <s v="24 金属製品製造業"/>
        <s v="31 輸送用機械器具製造業"/>
        <s v="26 生産用機械器具製造業"/>
        <s v="25 はん用機械器具製造業"/>
        <s v="77 持ち帰り・配達飲食サービス業"/>
        <s v="95 その他のサービス業"/>
        <s v="52 飲食料品卸売業"/>
        <s v="61 無店舗小売業"/>
        <s v="29 電気機械器具製造業"/>
        <s v="80 娯楽業"/>
        <s v="67 保険業（保険媒介代理業，保険サービス業を含む）"/>
        <s v="12 木材・木製品製造業（家具を除く）"/>
        <s v="44 道路貨物運送業"/>
        <s v="88 廃棄物処理業"/>
        <s v="90 機械等修理業（別掲を除く）"/>
        <s v="10 飲料・たばこ・飼料製造業"/>
        <s v="39 情報サービス業"/>
        <s v="92 その他の事業サービス業"/>
        <s v="36 水道業"/>
        <s v="21 窯業・土石製品製造業"/>
        <s v="15 印刷・同関連業"/>
        <s v="05 鉱業，採石業，砂利採取業"/>
        <s v="28 電子部品・デバイス・電子回路製造業"/>
        <s v="32 その他の製造業"/>
        <s v="41 映像・音声・文字情報制作業"/>
        <s v="43 道路旅客運送業"/>
        <s v="70 物品賃貸業"/>
        <s v="48 運輸に附帯するサービス業"/>
        <s v="33 電気業"/>
        <s v="19 ゴム製品製造業"/>
        <s v="20 なめし革・同製品・毛皮製造業"/>
        <s v="22 鉄鋼業"/>
        <s v="27 業務用機械器具製造業"/>
        <s v="18 プラスチック製品製造業（別掲を除く）"/>
        <s v="91 職業紹介・労働者派遣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1" maxValue="4239" count="154">
        <n v="4239"/>
        <n v="3470"/>
        <n v="2278"/>
        <n v="1921"/>
        <n v="1876"/>
        <n v="1803"/>
        <n v="1697"/>
        <n v="1031"/>
        <n v="944"/>
        <n v="922"/>
        <n v="865"/>
        <n v="738"/>
        <n v="661"/>
        <n v="623"/>
        <n v="460"/>
        <n v="452"/>
        <n v="396"/>
        <n v="382"/>
        <n v="367"/>
        <n v="351"/>
        <n v="825"/>
        <n v="781"/>
        <n v="659"/>
        <n v="337"/>
        <n v="321"/>
        <n v="291"/>
        <n v="238"/>
        <n v="227"/>
        <n v="211"/>
        <n v="200"/>
        <n v="181"/>
        <n v="172"/>
        <n v="161"/>
        <n v="141"/>
        <n v="120"/>
        <n v="104"/>
        <n v="97"/>
        <n v="85"/>
        <n v="84"/>
        <n v="278"/>
        <n v="251"/>
        <n v="240"/>
        <n v="157"/>
        <n v="107"/>
        <n v="101"/>
        <n v="94"/>
        <n v="77"/>
        <n v="70"/>
        <n v="69"/>
        <n v="68"/>
        <n v="63"/>
        <n v="43"/>
        <n v="42"/>
        <n v="38"/>
        <n v="37"/>
        <n v="31"/>
        <n v="26"/>
        <n v="536"/>
        <n v="429"/>
        <n v="270"/>
        <n v="264"/>
        <n v="215"/>
        <n v="191"/>
        <n v="152"/>
        <n v="125"/>
        <n v="111"/>
        <n v="99"/>
        <n v="82"/>
        <n v="75"/>
        <n v="72"/>
        <n v="56"/>
        <n v="49"/>
        <n v="47"/>
        <n v="46"/>
        <n v="45"/>
        <n v="434"/>
        <n v="389"/>
        <n v="248"/>
        <n v="159"/>
        <n v="153"/>
        <n v="117"/>
        <n v="114"/>
        <n v="96"/>
        <n v="91"/>
        <n v="83"/>
        <n v="71"/>
        <n v="55"/>
        <n v="54"/>
        <n v="50"/>
        <n v="39"/>
        <n v="35"/>
        <n v="202"/>
        <n v="80"/>
        <n v="79"/>
        <n v="57"/>
        <n v="28"/>
        <n v="27"/>
        <n v="25"/>
        <n v="22"/>
        <n v="20"/>
        <n v="19"/>
        <n v="18"/>
        <n v="16"/>
        <n v="175"/>
        <n v="158"/>
        <n v="87"/>
        <n v="60"/>
        <n v="34"/>
        <n v="29"/>
        <n v="24"/>
        <n v="21"/>
        <n v="17"/>
        <n v="109"/>
        <n v="67"/>
        <n v="53"/>
        <n v="30"/>
        <n v="15"/>
        <n v="14"/>
        <n v="13"/>
        <n v="12"/>
        <n v="61"/>
        <n v="10"/>
        <n v="123"/>
        <n v="110"/>
        <n v="36"/>
        <n v="220"/>
        <n v="206"/>
        <n v="121"/>
        <n v="78"/>
        <n v="154"/>
        <n v="100"/>
        <n v="88"/>
        <n v="73"/>
        <n v="52"/>
        <n v="41"/>
        <n v="40"/>
        <n v="11"/>
        <n v="9"/>
        <n v="8"/>
        <n v="7"/>
        <n v="6"/>
        <n v="155"/>
        <n v="143"/>
        <n v="32"/>
        <n v="23"/>
        <n v="5"/>
        <n v="4"/>
        <n v="3"/>
        <n v="2"/>
        <n v="1"/>
        <n v="62"/>
        <n v="44"/>
        <n v="33"/>
        <n v="48"/>
      </sharedItems>
    </cacheField>
    <cacheField name="構成比" numFmtId="0" sqlType="3">
      <sharedItems containsSemiMixedTypes="0" containsString="0" containsNumber="1" minValue="0.54" maxValue="22.16" count="396">
        <n v="13.5"/>
        <n v="11.05"/>
        <n v="7.25"/>
        <n v="6.12"/>
        <n v="5.97"/>
        <n v="5.74"/>
        <n v="5.4"/>
        <n v="3.28"/>
        <n v="3.01"/>
        <n v="2.94"/>
        <n v="2.75"/>
        <n v="2.35"/>
        <n v="2.1"/>
        <n v="1.98"/>
        <n v="1.46"/>
        <n v="1.44"/>
        <n v="1.26"/>
        <n v="1.22"/>
        <n v="1.17"/>
        <n v="1.1200000000000001"/>
        <n v="11.68"/>
        <n v="11.06"/>
        <n v="9.33"/>
        <n v="6.4"/>
        <n v="4.7699999999999996"/>
        <n v="4.55"/>
        <n v="4.12"/>
        <n v="3.37"/>
        <n v="3.21"/>
        <n v="2.99"/>
        <n v="2.83"/>
        <n v="2.56"/>
        <n v="2.44"/>
        <n v="2.2799999999999998"/>
        <n v="2"/>
        <n v="1.7"/>
        <n v="1.47"/>
        <n v="1.37"/>
        <n v="1.2"/>
        <n v="1.19"/>
        <n v="11.74"/>
        <n v="10.6"/>
        <n v="10.14"/>
        <n v="6.63"/>
        <n v="4.5199999999999996"/>
        <n v="4.2699999999999996"/>
        <n v="3.97"/>
        <n v="3.25"/>
        <n v="2.96"/>
        <n v="2.91"/>
        <n v="2.87"/>
        <n v="2.66"/>
        <n v="1.82"/>
        <n v="1.77"/>
        <n v="1.6"/>
        <n v="1.56"/>
        <n v="1.31"/>
        <n v="1.1000000000000001"/>
        <n v="14.95"/>
        <n v="11.97"/>
        <n v="7.53"/>
        <n v="7.36"/>
        <n v="6"/>
        <n v="5.33"/>
        <n v="4.24"/>
        <n v="3.49"/>
        <n v="3.1"/>
        <n v="2.76"/>
        <n v="2.37"/>
        <n v="2.29"/>
        <n v="2.09"/>
        <n v="2.0099999999999998"/>
        <n v="1.28"/>
        <n v="13.97"/>
        <n v="12.52"/>
        <n v="7.98"/>
        <n v="5.83"/>
        <n v="5.12"/>
        <n v="4.92"/>
        <n v="3.86"/>
        <n v="3.77"/>
        <n v="3.67"/>
        <n v="3.09"/>
        <n v="2.93"/>
        <n v="2.67"/>
        <n v="1.8"/>
        <n v="1.74"/>
        <n v="1.61"/>
        <n v="1.1299999999999999"/>
        <n v="15.97"/>
        <n v="14.31"/>
        <n v="6.32"/>
        <n v="6.25"/>
        <n v="4.51"/>
        <n v="3.95"/>
        <n v="3.87"/>
        <n v="3.72"/>
        <n v="3.56"/>
        <n v="3.32"/>
        <n v="2.92"/>
        <n v="2.21"/>
        <n v="2.13"/>
        <n v="1.58"/>
        <n v="1.5"/>
        <n v="1.42"/>
        <n v="15.35"/>
        <n v="13.86"/>
        <n v="7.63"/>
        <n v="7.37"/>
        <n v="5.26"/>
        <n v="5"/>
        <n v="2.98"/>
        <n v="2.72"/>
        <n v="2.54"/>
        <n v="2.11"/>
        <n v="1.93"/>
        <n v="1.84"/>
        <n v="1.75"/>
        <n v="1.49"/>
        <n v="12.49"/>
        <n v="11.11"/>
        <n v="7.67"/>
        <n v="7.22"/>
        <n v="6.07"/>
        <n v="5.61"/>
        <n v="5.38"/>
        <n v="3.44"/>
        <n v="2.41"/>
        <n v="2.1800000000000002"/>
        <n v="2.06"/>
        <n v="1.95"/>
        <n v="1.72"/>
        <n v="14.55"/>
        <n v="9.17"/>
        <n v="8.26"/>
        <n v="7.99"/>
        <n v="7.47"/>
        <n v="3.15"/>
        <n v="2.62"/>
        <n v="2.36"/>
        <n v="1.97"/>
        <n v="1.57"/>
        <n v="13.14"/>
        <n v="11.75"/>
        <n v="8.23"/>
        <n v="7.16"/>
        <n v="6.52"/>
        <n v="5.77"/>
        <n v="3.85"/>
        <n v="2.88"/>
        <n v="2.2400000000000002"/>
        <n v="2.0299999999999998"/>
        <n v="1.71"/>
        <n v="12.85"/>
        <n v="12.03"/>
        <n v="7.07"/>
        <n v="6.83"/>
        <n v="5.9"/>
        <n v="4.8499999999999996"/>
        <n v="4.5599999999999996"/>
        <n v="4.03"/>
        <n v="3.68"/>
        <n v="2.86"/>
        <n v="1.99"/>
        <n v="1.81"/>
        <n v="1.64"/>
        <n v="1.05"/>
        <n v="15.51"/>
        <n v="10.07"/>
        <n v="8.86"/>
        <n v="6.95"/>
        <n v="6.34"/>
        <n v="5.64"/>
        <n v="3.73"/>
        <n v="3.63"/>
        <n v="3.42"/>
        <n v="3.02"/>
        <n v="1.91"/>
        <n v="1.41"/>
        <n v="1.21"/>
        <n v="14.04"/>
        <n v="10"/>
        <n v="8.27"/>
        <n v="8.08"/>
        <n v="7.88"/>
        <n v="7.69"/>
        <n v="4.8099999999999996"/>
        <n v="2.5"/>
        <n v="2.12"/>
        <n v="1.92"/>
        <n v="1.73"/>
        <n v="1.54"/>
        <n v="1.35"/>
        <n v="1.1499999999999999"/>
        <n v="14.08"/>
        <n v="12.99"/>
        <n v="7.27"/>
        <n v="6.81"/>
        <n v="6.36"/>
        <n v="6.09"/>
        <n v="4.72"/>
        <n v="3.27"/>
        <n v="1.36"/>
        <n v="1.27"/>
        <n v="1.18"/>
        <n v="11.18"/>
        <n v="9.9"/>
        <n v="8.31"/>
        <n v="4.79"/>
        <n v="4.1500000000000004"/>
        <n v="8.74"/>
        <n v="7.77"/>
        <n v="6.31"/>
        <n v="5.34"/>
        <n v="3.4"/>
        <n v="2.4300000000000002"/>
        <n v="1.94"/>
        <n v="13.21"/>
        <n v="9.0299999999999994"/>
        <n v="8.36"/>
        <n v="7.19"/>
        <n v="7.02"/>
        <n v="6.02"/>
        <n v="5.35"/>
        <n v="3.34"/>
        <n v="2.68"/>
        <n v="2.34"/>
        <n v="1.51"/>
        <n v="1.34"/>
        <n v="11.17"/>
        <n v="10.61"/>
        <n v="9.5"/>
        <n v="8.94"/>
        <n v="6.15"/>
        <n v="5.03"/>
        <n v="4.47"/>
        <n v="3.91"/>
        <n v="3.35"/>
        <n v="2.79"/>
        <n v="2.23"/>
        <n v="1.68"/>
        <n v="15.89"/>
        <n v="9.81"/>
        <n v="8.41"/>
        <n v="5.14"/>
        <n v="3.74"/>
        <n v="2.8"/>
        <n v="1.4"/>
        <n v="0.93"/>
        <n v="15.42"/>
        <n v="12.5"/>
        <n v="10.42"/>
        <n v="7.92"/>
        <n v="6.67"/>
        <n v="4.17"/>
        <n v="3.33"/>
        <n v="2.08"/>
        <n v="1.67"/>
        <n v="1.25"/>
        <n v="0.83"/>
        <n v="12.29"/>
        <n v="11.86"/>
        <n v="9.75"/>
        <n v="8.0500000000000007"/>
        <n v="7.2"/>
        <n v="4.66"/>
        <n v="3.81"/>
        <n v="1.69"/>
        <n v="0.85"/>
        <n v="16.350000000000001"/>
        <n v="15.09"/>
        <n v="10.06"/>
        <n v="8.81"/>
        <n v="6.92"/>
        <n v="3.14"/>
        <n v="2.52"/>
        <n v="1.89"/>
        <n v="0.63"/>
        <n v="14.23"/>
        <n v="10.67"/>
        <n v="8.6999999999999993"/>
        <n v="8.3000000000000007"/>
        <n v="3.16"/>
        <n v="2.77"/>
        <n v="16.670000000000002"/>
        <n v="14.29"/>
        <n v="11.9"/>
        <n v="8.73"/>
        <n v="7.94"/>
        <n v="3.17"/>
        <n v="2.38"/>
        <n v="1.59"/>
        <n v="22.16"/>
        <n v="10.81"/>
        <n v="9.19"/>
        <n v="8.65"/>
        <n v="8.11"/>
        <n v="4.32"/>
        <n v="3.24"/>
        <n v="2.7"/>
        <n v="2.16"/>
        <n v="1.08"/>
        <n v="0.54"/>
        <n v="15.93"/>
        <n v="11.5"/>
        <n v="9.73"/>
        <n v="8.85"/>
        <n v="7.08"/>
        <n v="6.19"/>
        <n v="5.31"/>
        <n v="3.54"/>
        <n v="2.65"/>
        <n v="0.88"/>
        <n v="15.63"/>
        <n v="8.33"/>
        <n v="7.29"/>
        <n v="3.13"/>
        <n v="1.04"/>
        <n v="19.55"/>
        <n v="13.53"/>
        <n v="11.28"/>
        <n v="9.77"/>
        <n v="3.76"/>
        <n v="2.2599999999999998"/>
        <n v="0.75"/>
        <n v="12.97"/>
        <n v="9.24"/>
        <n v="7"/>
        <n v="6.26"/>
        <n v="5.66"/>
        <n v="2.5299999999999998"/>
        <n v="18.45"/>
        <n v="11.61"/>
        <n v="7.14"/>
        <n v="5.65"/>
        <n v="1.79"/>
        <n v="0.89"/>
        <n v="18.88"/>
        <n v="12.45"/>
        <n v="9.01"/>
        <n v="8.58"/>
        <n v="6.87"/>
        <n v="5.58"/>
        <n v="3"/>
        <n v="2.58"/>
        <n v="2.15"/>
        <n v="1.29"/>
        <n v="0.86"/>
        <n v="15.52"/>
        <n v="8.3699999999999992"/>
        <n v="8.1300000000000008"/>
        <n v="7.64"/>
        <n v="7.39"/>
        <n v="5.67"/>
        <n v="4.43"/>
        <n v="3.2"/>
        <n v="2.71"/>
        <n v="2.46"/>
        <n v="2.2200000000000002"/>
        <n v="1.48"/>
        <n v="1.23"/>
        <n v="0.99"/>
        <n v="14.53"/>
        <n v="9.8800000000000008"/>
        <n v="8.14"/>
        <n v="5.81"/>
        <n v="4.6500000000000004"/>
        <n v="4.07"/>
        <n v="2.33"/>
        <n v="1.1599999999999999"/>
        <n v="13.72"/>
        <n v="7.96"/>
        <n v="6.64"/>
        <n v="4.87"/>
        <n v="3.98"/>
        <n v="1.33"/>
        <n v="16.760000000000002"/>
        <n v="8.57"/>
        <n v="8.3800000000000008"/>
        <n v="8.19"/>
        <n v="6.48"/>
        <n v="2.48"/>
        <n v="1.9"/>
        <n v="1.52"/>
        <n v="1.1399999999999999"/>
        <n v="0.95"/>
        <n v="13.45"/>
        <n v="10.64"/>
        <n v="8.9600000000000009"/>
        <n v="8.4"/>
        <n v="6.72"/>
        <n v="4.4800000000000004"/>
        <n v="3.92"/>
        <n v="3.64"/>
        <n v="3.08"/>
        <n v="1.96"/>
      </sharedItems>
    </cacheField>
    <cacheField name="総数（個人）" numFmtId="0" sqlType="4">
      <sharedItems containsSemiMixedTypes="0" containsString="0" containsNumber="1" containsInteger="1" minValue="0" maxValue="3862" count="128">
        <n v="3862"/>
        <n v="2975"/>
        <n v="1206"/>
        <n v="863"/>
        <n v="1419"/>
        <n v="1140"/>
        <n v="941"/>
        <n v="652"/>
        <n v="619"/>
        <n v="311"/>
        <n v="789"/>
        <n v="357"/>
        <n v="489"/>
        <n v="15"/>
        <n v="331"/>
        <n v="169"/>
        <n v="171"/>
        <n v="104"/>
        <n v="52"/>
        <n v="719"/>
        <n v="628"/>
        <n v="334"/>
        <n v="187"/>
        <n v="79"/>
        <n v="205"/>
        <n v="125"/>
        <n v="153"/>
        <n v="199"/>
        <n v="31"/>
        <n v="132"/>
        <n v="102"/>
        <n v="75"/>
        <n v="63"/>
        <n v="12"/>
        <n v="17"/>
        <n v="10"/>
        <n v="5"/>
        <n v="28"/>
        <n v="229"/>
        <n v="204"/>
        <n v="150"/>
        <n v="70"/>
        <n v="61"/>
        <n v="73"/>
        <n v="48"/>
        <n v="26"/>
        <n v="30"/>
        <n v="49"/>
        <n v="60"/>
        <n v="22"/>
        <n v="18"/>
        <n v="2"/>
        <n v="4"/>
        <n v="6"/>
        <n v="490"/>
        <n v="377"/>
        <n v="154"/>
        <n v="212"/>
        <n v="121"/>
        <n v="92"/>
        <n v="106"/>
        <n v="94"/>
        <n v="51"/>
        <n v="43"/>
        <n v="78"/>
        <n v="46"/>
        <n v="1"/>
        <n v="29"/>
        <n v="33"/>
        <n v="394"/>
        <n v="318"/>
        <n v="118"/>
        <n v="128"/>
        <n v="87"/>
        <n v="57"/>
        <n v="72"/>
        <n v="27"/>
        <n v="88"/>
        <n v="74"/>
        <n v="64"/>
        <n v="13"/>
        <n v="11"/>
        <n v="37"/>
        <n v="36"/>
        <n v="41"/>
        <n v="34"/>
        <n v="7"/>
        <n v="19"/>
        <n v="21"/>
        <n v="0"/>
        <n v="8"/>
        <n v="9"/>
        <n v="161"/>
        <n v="135"/>
        <n v="45"/>
        <n v="23"/>
        <n v="42"/>
        <n v="20"/>
        <n v="16"/>
        <n v="100"/>
        <n v="80"/>
        <n v="25"/>
        <n v="40"/>
        <n v="3"/>
        <n v="108"/>
        <n v="59"/>
        <n v="54"/>
        <n v="14"/>
        <n v="109"/>
        <n v="103"/>
        <n v="55"/>
        <n v="185"/>
        <n v="81"/>
        <n v="32"/>
        <n v="58"/>
        <n v="44"/>
        <n v="143"/>
        <n v="90"/>
        <n v="53"/>
        <n v="24"/>
        <n v="69"/>
        <n v="126"/>
        <n v="47"/>
        <n v="38"/>
        <n v="35"/>
        <n v="83"/>
        <n v="62"/>
        <n v="39"/>
      </sharedItems>
    </cacheField>
    <cacheField name="構成比（個人）" numFmtId="0" sqlType="3">
      <sharedItems containsSemiMixedTypes="0" containsString="0" containsNumber="1" minValue="0" maxValue="29.71" count="393">
        <n v="20.5"/>
        <n v="15.79"/>
        <n v="6.4"/>
        <n v="4.58"/>
        <n v="7.53"/>
        <n v="6.05"/>
        <n v="4.99"/>
        <n v="3.46"/>
        <n v="3.29"/>
        <n v="1.65"/>
        <n v="4.1900000000000004"/>
        <n v="1.89"/>
        <n v="2.6"/>
        <n v="0.08"/>
        <n v="1.76"/>
        <n v="0.9"/>
        <n v="0.91"/>
        <n v="0.55000000000000004"/>
        <n v="0.28000000000000003"/>
        <n v="20.39"/>
        <n v="17.809999999999999"/>
        <n v="9.4700000000000006"/>
        <n v="5.3"/>
        <n v="2.2400000000000002"/>
        <n v="5.81"/>
        <n v="3.54"/>
        <n v="4.34"/>
        <n v="5.64"/>
        <n v="0.88"/>
        <n v="3.74"/>
        <n v="2.89"/>
        <n v="2.13"/>
        <n v="1.79"/>
        <n v="0.34"/>
        <n v="0.48"/>
        <n v="0.14000000000000001"/>
        <n v="0.79"/>
        <n v="17.41"/>
        <n v="15.51"/>
        <n v="11.41"/>
        <n v="5.32"/>
        <n v="2.36"/>
        <n v="4.6399999999999997"/>
        <n v="5.55"/>
        <n v="3.65"/>
        <n v="1.98"/>
        <n v="2.2799999999999998"/>
        <n v="3.73"/>
        <n v="4.5599999999999996"/>
        <n v="1.67"/>
        <n v="1.37"/>
        <n v="0.15"/>
        <n v="1.29"/>
        <n v="0.3"/>
        <n v="0.46"/>
        <n v="21.36"/>
        <n v="16.43"/>
        <n v="6.71"/>
        <n v="9.24"/>
        <n v="5.27"/>
        <n v="4.01"/>
        <n v="4.62"/>
        <n v="4.0999999999999996"/>
        <n v="2.2200000000000002"/>
        <n v="1.87"/>
        <n v="3.4"/>
        <n v="1.35"/>
        <n v="2.09"/>
        <n v="2.27"/>
        <n v="2.0099999999999998"/>
        <n v="0.04"/>
        <n v="1.26"/>
        <n v="0.96"/>
        <n v="0.22"/>
        <n v="1.44"/>
        <n v="22.1"/>
        <n v="17.84"/>
        <n v="6.62"/>
        <n v="7.18"/>
        <n v="4.88"/>
        <n v="3.2"/>
        <n v="4.04"/>
        <n v="1.51"/>
        <n v="2.69"/>
        <n v="4.9400000000000004"/>
        <n v="4.1500000000000004"/>
        <n v="3.59"/>
        <n v="1.68"/>
        <n v="0.06"/>
        <n v="0.73"/>
        <n v="0.62"/>
        <n v="2.08"/>
        <n v="0.84"/>
        <n v="23.03"/>
        <n v="20.81"/>
        <n v="4.43"/>
        <n v="6.28"/>
        <n v="5.05"/>
        <n v="2.71"/>
        <n v="4.0599999999999996"/>
        <n v="0.86"/>
        <n v="2.34"/>
        <n v="2.59"/>
        <n v="0"/>
        <n v="0.99"/>
        <n v="1.1100000000000001"/>
        <n v="0.49"/>
        <n v="23.07"/>
        <n v="19.34"/>
        <n v="7.31"/>
        <n v="6.45"/>
        <n v="3.3"/>
        <n v="6.02"/>
        <n v="2.72"/>
        <n v="3.72"/>
        <n v="2.15"/>
        <n v="2.87"/>
        <n v="0.72"/>
        <n v="2.29"/>
        <n v="1.43"/>
        <n v="1.72"/>
        <n v="0.56999999999999995"/>
        <n v="19.53"/>
        <n v="15.63"/>
        <n v="7.81"/>
        <n v="7.23"/>
        <n v="3.13"/>
        <n v="3.32"/>
        <n v="3.71"/>
        <n v="1.17"/>
        <n v="0.59"/>
        <n v="0.98"/>
        <n v="0.2"/>
        <n v="0.78"/>
        <n v="20.260000000000002"/>
        <n v="11.07"/>
        <n v="10.69"/>
        <n v="6.38"/>
        <n v="7.69"/>
        <n v="10.130000000000001"/>
        <n v="2.25"/>
        <n v="2.63"/>
        <n v="1.69"/>
        <n v="3.19"/>
        <n v="0.94"/>
        <n v="2.44"/>
        <n v="0.56000000000000005"/>
        <n v="2.06"/>
        <n v="1.5"/>
        <n v="1.31"/>
        <n v="18.2"/>
        <n v="17.2"/>
        <n v="6.68"/>
        <n v="9.18"/>
        <n v="5.68"/>
        <n v="3.01"/>
        <n v="2"/>
        <n v="2.5"/>
        <n v="0.83"/>
        <n v="1.84"/>
        <n v="2.84"/>
        <n v="1"/>
        <n v="2.17"/>
        <n v="18.95"/>
        <n v="5.23"/>
        <n v="8.3000000000000007"/>
        <n v="3.28"/>
        <n v="4.3"/>
        <n v="5.94"/>
        <n v="4.51"/>
        <n v="1.64"/>
        <n v="2.97"/>
        <n v="4.71"/>
        <n v="2.56"/>
        <n v="0.51"/>
        <n v="1.1299999999999999"/>
        <n v="0.1"/>
        <n v="0.61"/>
        <n v="22.63"/>
        <n v="14.24"/>
        <n v="8.6999999999999993"/>
        <n v="5.22"/>
        <n v="8.39"/>
        <n v="5.7"/>
        <n v="3.64"/>
        <n v="3.8"/>
        <n v="4.2699999999999996"/>
        <n v="2.37"/>
        <n v="1.27"/>
        <n v="2.5299999999999998"/>
        <n v="1.42"/>
        <n v="0.95"/>
        <n v="0.16"/>
        <n v="19.010000000000002"/>
        <n v="8.82"/>
        <n v="10.19"/>
        <n v="6.06"/>
        <n v="9.3699999999999992"/>
        <n v="3.03"/>
        <n v="2.2000000000000002"/>
        <n v="1.93"/>
        <n v="1.38"/>
        <n v="1.1000000000000001"/>
        <n v="19.3"/>
        <n v="17"/>
        <n v="7.83"/>
        <n v="6.34"/>
        <n v="7.96"/>
        <n v="5.13"/>
        <n v="4.8600000000000003"/>
        <n v="3.24"/>
        <n v="4.45"/>
        <n v="1.21"/>
        <n v="1.75"/>
        <n v="0.13"/>
        <n v="1.08"/>
        <n v="0.54"/>
        <n v="1.48"/>
        <n v="1.62"/>
        <n v="18.13"/>
        <n v="3.85"/>
        <n v="8.24"/>
        <n v="12.09"/>
        <n v="4.4000000000000004"/>
        <n v="7.14"/>
        <n v="22.83"/>
        <n v="9.4499999999999993"/>
        <n v="6.3"/>
        <n v="3.15"/>
        <n v="7.09"/>
        <n v="3.94"/>
        <n v="7.87"/>
        <n v="1.57"/>
        <n v="4.72"/>
        <n v="17.87"/>
        <n v="8.94"/>
        <n v="7.97"/>
        <n v="5.56"/>
        <n v="2.9"/>
        <n v="3.86"/>
        <n v="3.38"/>
        <n v="2.42"/>
        <n v="2.66"/>
        <n v="1.45"/>
        <n v="13.68"/>
        <n v="16.239999999999998"/>
        <n v="10.26"/>
        <n v="9.4"/>
        <n v="8.5500000000000007"/>
        <n v="1.71"/>
        <n v="0.85"/>
        <n v="19.88"/>
        <n v="9.36"/>
        <n v="11.11"/>
        <n v="9.94"/>
        <n v="8.19"/>
        <n v="10.53"/>
        <n v="2.92"/>
        <n v="4.68"/>
        <n v="3.51"/>
        <n v="0.57999999999999996"/>
        <n v="21.43"/>
        <n v="16.07"/>
        <n v="11.9"/>
        <n v="5.36"/>
        <n v="6.55"/>
        <n v="2.98"/>
        <n v="4.76"/>
        <n v="2.38"/>
        <n v="1.19"/>
        <n v="0.6"/>
        <n v="16.670000000000002"/>
        <n v="11.83"/>
        <n v="11.29"/>
        <n v="6.99"/>
        <n v="5.38"/>
        <n v="14.06"/>
        <n v="17.97"/>
        <n v="10.94"/>
        <n v="8.59"/>
        <n v="1.56"/>
        <n v="20.11"/>
        <n v="9.1999999999999993"/>
        <n v="10.34"/>
        <n v="10.92"/>
        <n v="12.07"/>
        <n v="8.0500000000000007"/>
        <n v="4.0199999999999996"/>
        <n v="2.2999999999999998"/>
        <n v="1.1499999999999999"/>
        <n v="17.89"/>
        <n v="8.42"/>
        <n v="3.16"/>
        <n v="4.21"/>
        <n v="2.11"/>
        <n v="1.05"/>
        <n v="29.71"/>
        <n v="13.77"/>
        <n v="12.32"/>
        <n v="6.52"/>
        <n v="7.25"/>
        <n v="10.87"/>
        <n v="17.28"/>
        <n v="14.81"/>
        <n v="13.58"/>
        <n v="9.8800000000000008"/>
        <n v="7.41"/>
        <n v="3.7"/>
        <n v="1.23"/>
        <n v="2.4700000000000002"/>
        <n v="23.08"/>
        <n v="18.46"/>
        <n v="10.77"/>
        <n v="3.08"/>
        <n v="1.54"/>
        <n v="25.77"/>
        <n v="18.559999999999999"/>
        <n v="10.31"/>
        <n v="11.34"/>
        <n v="8.25"/>
        <n v="4.12"/>
        <n v="3.09"/>
        <n v="5.15"/>
        <n v="1.03"/>
        <n v="19.48"/>
        <n v="10.09"/>
        <n v="8.69"/>
        <n v="12.21"/>
        <n v="6.81"/>
        <n v="7.75"/>
        <n v="5.16"/>
        <n v="2.35"/>
        <n v="1.88"/>
        <n v="0.47"/>
        <n v="0.7"/>
        <n v="0.23"/>
        <n v="1.41"/>
        <n v="26.2"/>
        <n v="9.17"/>
        <n v="10.039999999999999"/>
        <n v="7.42"/>
        <n v="2.1800000000000002"/>
        <n v="3.06"/>
        <n v="0.87"/>
        <n v="0.44"/>
        <n v="25.44"/>
        <n v="15.98"/>
        <n v="8.8800000000000008"/>
        <n v="4.7300000000000004"/>
        <n v="6.51"/>
        <n v="1.78"/>
        <n v="1.18"/>
        <n v="23.66"/>
        <n v="9.92"/>
        <n v="6.11"/>
        <n v="7.63"/>
        <n v="8.4"/>
        <n v="5.34"/>
        <n v="2.67"/>
        <n v="1.91"/>
        <n v="3.05"/>
        <n v="1.53"/>
        <n v="0.76"/>
        <n v="22.32"/>
        <n v="11.61"/>
        <n v="8.0399999999999991"/>
        <n v="3.57"/>
        <n v="0.89"/>
        <n v="4.46"/>
        <n v="2.68"/>
        <n v="8.77"/>
        <n v="23.68"/>
        <n v="12.28"/>
        <n v="5.26"/>
        <n v="7.02"/>
        <n v="23.06"/>
        <n v="10.83"/>
        <n v="7.22"/>
        <n v="9.44"/>
        <n v="7.78"/>
        <n v="2.78"/>
        <n v="1.94"/>
        <n v="18.600000000000001"/>
        <n v="11.16"/>
        <n v="11.57"/>
        <n v="8.68"/>
        <n v="7.85"/>
        <n v="4.13"/>
        <n v="2.0699999999999998"/>
        <n v="4.55"/>
        <n v="2.48"/>
        <n v="1.24"/>
        <n v="0.41"/>
      </sharedItems>
    </cacheField>
    <cacheField name="総数（法人）" numFmtId="0" sqlType="4">
      <sharedItems containsSemiMixedTypes="0" containsString="0" containsNumber="1" containsInteger="1" minValue="0" maxValue="1066" count="98">
        <n v="373"/>
        <n v="487"/>
        <n v="1066"/>
        <n v="1057"/>
        <n v="441"/>
        <n v="663"/>
        <n v="748"/>
        <n v="379"/>
        <n v="177"/>
        <n v="611"/>
        <n v="75"/>
        <n v="380"/>
        <n v="169"/>
        <n v="294"/>
        <n v="371"/>
        <n v="121"/>
        <n v="221"/>
        <n v="205"/>
        <n v="263"/>
        <n v="299"/>
        <n v="106"/>
        <n v="153"/>
        <n v="323"/>
        <n v="265"/>
        <n v="258"/>
        <n v="114"/>
        <n v="166"/>
        <n v="65"/>
        <n v="28"/>
        <n v="180"/>
        <n v="67"/>
        <n v="79"/>
        <n v="97"/>
        <n v="98"/>
        <n v="129"/>
        <n v="102"/>
        <n v="94"/>
        <n v="85"/>
        <n v="69"/>
        <n v="56"/>
        <n v="48"/>
        <n v="46"/>
        <n v="88"/>
        <n v="86"/>
        <n v="76"/>
        <n v="40"/>
        <n v="14"/>
        <n v="44"/>
        <n v="39"/>
        <n v="19"/>
        <n v="3"/>
        <n v="20"/>
        <n v="24"/>
        <n v="34"/>
        <n v="13"/>
        <n v="22"/>
        <n v="51"/>
        <n v="115"/>
        <n v="49"/>
        <n v="99"/>
        <n v="21"/>
        <n v="60"/>
        <n v="7"/>
        <n v="25"/>
        <n v="10"/>
        <n v="41"/>
        <n v="12"/>
        <n v="71"/>
        <n v="130"/>
        <n v="47"/>
        <n v="72"/>
        <n v="95"/>
        <n v="90"/>
        <n v="66"/>
        <n v="8"/>
        <n v="18"/>
        <n v="27"/>
        <n v="26"/>
        <n v="15"/>
        <n v="43"/>
        <n v="16"/>
        <n v="2"/>
        <n v="35"/>
        <n v="23"/>
        <n v="36"/>
        <n v="37"/>
        <n v="9"/>
        <n v="4"/>
        <n v="17"/>
        <n v="5"/>
        <n v="38"/>
        <n v="6"/>
        <n v="11"/>
        <n v="1"/>
        <n v="0"/>
        <n v="70"/>
        <n v="33"/>
        <n v="29"/>
      </sharedItems>
    </cacheField>
    <cacheField name="構成比（法人）" numFmtId="0" sqlType="3">
      <sharedItems containsSemiMixedTypes="0" containsString="0" containsNumber="1" minValue="0" maxValue="27.59" count="287">
        <n v="3.08"/>
        <n v="4.0199999999999996"/>
        <n v="8.7899999999999991"/>
        <n v="8.7200000000000006"/>
        <n v="3.64"/>
        <n v="5.47"/>
        <n v="6.17"/>
        <n v="3.13"/>
        <n v="1.46"/>
        <n v="5.04"/>
        <n v="0.62"/>
        <n v="1.39"/>
        <n v="2.42"/>
        <n v="3.06"/>
        <n v="1"/>
        <n v="1.82"/>
        <n v="1.69"/>
        <n v="2.17"/>
        <n v="2.4700000000000002"/>
        <n v="3.05"/>
        <n v="4.41"/>
        <n v="9.3000000000000007"/>
        <n v="7.63"/>
        <n v="7.43"/>
        <n v="3.28"/>
        <n v="4.78"/>
        <n v="1.87"/>
        <n v="0.81"/>
        <n v="5.18"/>
        <n v="1.93"/>
        <n v="2.2799999999999998"/>
        <n v="2.79"/>
        <n v="2.82"/>
        <n v="3.72"/>
        <n v="2.94"/>
        <n v="2.71"/>
        <n v="2.4500000000000002"/>
        <n v="1.99"/>
        <n v="1.61"/>
        <n v="4.6500000000000004"/>
        <n v="4.45"/>
        <n v="8.52"/>
        <n v="8.33"/>
        <n v="7.36"/>
        <n v="3.87"/>
        <n v="1.36"/>
        <n v="4.26"/>
        <n v="3.78"/>
        <n v="1.84"/>
        <n v="0.28999999999999998"/>
        <n v="1.94"/>
        <n v="2.3199999999999998"/>
        <n v="3.29"/>
        <n v="1.26"/>
        <n v="2.13"/>
        <n v="3.69"/>
        <n v="4.09"/>
        <n v="9.2100000000000009"/>
        <n v="3.93"/>
        <n v="7.53"/>
        <n v="7.93"/>
        <n v="1.68"/>
        <n v="4.8099999999999996"/>
        <n v="4.49"/>
        <n v="0.56000000000000005"/>
        <n v="2"/>
        <n v="1.52"/>
        <n v="0.8"/>
        <n v="0.96"/>
        <n v="3.01"/>
        <n v="10.02"/>
        <n v="3.62"/>
        <n v="5.55"/>
        <n v="7.32"/>
        <n v="3.7"/>
        <n v="6.94"/>
        <n v="5.09"/>
        <n v="3.16"/>
        <n v="2.08"/>
        <n v="1.54"/>
        <n v="3.39"/>
        <n v="9.73"/>
        <n v="6.33"/>
        <n v="3.17"/>
        <n v="0.45"/>
        <n v="7.92"/>
        <n v="4.07"/>
        <n v="1.58"/>
        <n v="0.68"/>
        <n v="4.75"/>
        <n v="1.81"/>
        <n v="2.2599999999999998"/>
        <n v="3.3"/>
        <n v="5.42"/>
        <n v="8.49"/>
        <n v="8.73"/>
        <n v="3.54"/>
        <n v="2.12"/>
        <n v="2.83"/>
        <n v="0.71"/>
        <n v="0.94"/>
        <n v="4.01"/>
        <n v="1.18"/>
        <n v="3.07"/>
        <n v="2.36"/>
        <n v="1.65"/>
        <n v="2.59"/>
        <n v="4.9000000000000004"/>
        <n v="9.8000000000000007"/>
        <n v="10.95"/>
        <n v="3.75"/>
        <n v="3.46"/>
        <n v="4.6100000000000003"/>
        <n v="4.03"/>
        <n v="5.48"/>
        <n v="2.88"/>
        <n v="1.44"/>
        <n v="0.57999999999999996"/>
        <n v="1.73"/>
        <n v="2.31"/>
        <n v="1.4"/>
        <n v="5.12"/>
        <n v="1.86"/>
        <n v="12.56"/>
        <n v="5.58"/>
        <n v="0.47"/>
        <n v="0.93"/>
        <n v="3.26"/>
        <n v="4.2699999999999996"/>
        <n v="11.28"/>
        <n v="3.66"/>
        <n v="8.23"/>
        <n v="3.35"/>
        <n v="5.49"/>
        <n v="3.96"/>
        <n v="1.83"/>
        <n v="4.88"/>
        <n v="2.44"/>
        <n v="0.91"/>
        <n v="0"/>
        <n v="0.61"/>
        <n v="2.74"/>
        <n v="2.96"/>
        <n v="9.8699999999999992"/>
        <n v="5.08"/>
        <n v="5.78"/>
        <n v="1.55"/>
        <n v="5.36"/>
        <n v="3.53"/>
        <n v="0.42"/>
        <n v="1.27"/>
        <n v="3.1"/>
        <n v="3.24"/>
        <n v="2.54"/>
        <n v="2.4"/>
        <n v="9.51"/>
        <n v="10.37"/>
        <n v="5.19"/>
        <n v="0.86"/>
        <n v="13.7"/>
        <n v="4.1100000000000003"/>
        <n v="6.16"/>
        <n v="2.0499999999999998"/>
        <n v="1.37"/>
        <n v="3.42"/>
        <n v="5.01"/>
        <n v="6.49"/>
        <n v="8.26"/>
        <n v="2.95"/>
        <n v="8.5500000000000007"/>
        <n v="4.72"/>
        <n v="1.47"/>
        <n v="0.88"/>
        <n v="2.65"/>
        <n v="1.77"/>
        <n v="4.13"/>
        <n v="1.67"/>
        <n v="14.17"/>
        <n v="15.83"/>
        <n v="9.17"/>
        <n v="6.67"/>
        <n v="4.17"/>
        <n v="5"/>
        <n v="2.5"/>
        <n v="0.83"/>
        <n v="7.89"/>
        <n v="10.53"/>
        <n v="11.84"/>
        <n v="3.95"/>
        <n v="6.58"/>
        <n v="1.32"/>
        <n v="2.63"/>
        <n v="2.86"/>
        <n v="9.7100000000000009"/>
        <n v="6.86"/>
        <n v="5.71"/>
        <n v="3.43"/>
        <n v="11.43"/>
        <n v="1.1399999999999999"/>
        <n v="2.29"/>
        <n v="4"/>
        <n v="0.56999999999999995"/>
        <n v="1.71"/>
        <n v="7.55"/>
        <n v="9.43"/>
        <n v="11.32"/>
        <n v="1.89"/>
        <n v="5.66"/>
        <n v="3.77"/>
        <n v="12.82"/>
        <n v="5.13"/>
        <n v="2.56"/>
        <n v="10.26"/>
        <n v="15.38"/>
        <n v="3.23"/>
        <n v="6.45"/>
        <n v="16.13"/>
        <n v="11.29"/>
        <n v="8.06"/>
        <n v="4.84"/>
        <n v="15.22"/>
        <n v="13.04"/>
        <n v="4.3499999999999996"/>
        <n v="10.87"/>
        <n v="8.6999999999999993"/>
        <n v="27.59"/>
        <n v="3.45"/>
        <n v="6.9"/>
        <n v="10.34"/>
        <n v="15.49"/>
        <n v="5.63"/>
        <n v="4.2300000000000004"/>
        <n v="1.41"/>
        <n v="9.86"/>
        <n v="26.92"/>
        <n v="3.85"/>
        <n v="7.69"/>
        <n v="19.510000000000002"/>
        <n v="14.63"/>
        <n v="9.76"/>
        <n v="17.39"/>
        <n v="10.71"/>
        <n v="3.57"/>
        <n v="7.14"/>
        <n v="12.5"/>
        <n v="6.25"/>
        <n v="9.3800000000000008"/>
        <n v="1.75"/>
        <n v="8.3000000000000007"/>
        <n v="10.039999999999999"/>
        <n v="7.86"/>
        <n v="3.49"/>
        <n v="6.99"/>
        <n v="0.87"/>
        <n v="1.31"/>
        <n v="0.44"/>
        <n v="2.62"/>
        <n v="1.92"/>
        <n v="17.309999999999999"/>
        <n v="9.6199999999999992"/>
        <n v="1.72"/>
        <n v="8.6199999999999992"/>
        <n v="12.07"/>
        <n v="5.17"/>
        <n v="12.14"/>
        <n v="4.29"/>
        <n v="1.43"/>
        <n v="2.14"/>
        <n v="8"/>
        <n v="10"/>
        <n v="12"/>
        <n v="19.27"/>
        <n v="3.67"/>
        <n v="15.6"/>
        <n v="0.92"/>
        <n v="2.75"/>
        <n v="4.59"/>
        <n v="3.14"/>
        <n v="6.29"/>
        <n v="4.4000000000000004"/>
        <n v="2.52"/>
        <n v="0.63"/>
        <n v="2.73"/>
        <n v="8.18"/>
        <n v="5.45"/>
        <n v="6.36"/>
        <n v="4.55"/>
      </sharedItems>
    </cacheField>
    <cacheField name="総数（法人以外の団体）" numFmtId="0" sqlType="4">
      <sharedItems containsSemiMixedTypes="0" containsString="0" containsNumber="1" containsInteger="1" minValue="0" maxValue="36" count="12">
        <n v="4"/>
        <n v="7"/>
        <n v="6"/>
        <n v="1"/>
        <n v="14"/>
        <n v="0"/>
        <n v="5"/>
        <n v="32"/>
        <n v="3"/>
        <n v="36"/>
        <n v="2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44743171298" createdVersion="5" refreshedVersion="8" minRefreshableVersion="3" recordCount="851" xr:uid="{F74148D0-E3E2-4D83-A0F1-7BDB47CB4E1A}">
  <cacheSource type="external" connectionId="3"/>
  <cacheFields count="14">
    <cacheField name="都道府県" numFmtId="0" sqlType="-9">
      <sharedItems count="1">
        <s v="06 山形県"/>
      </sharedItems>
    </cacheField>
    <cacheField name="自治体名" numFmtId="0" sqlType="-9">
      <sharedItems count="36">
        <s v="山形県"/>
        <s v="山形市"/>
        <s v="米沢市"/>
        <s v="鶴岡市"/>
        <s v="酒田市"/>
        <s v="新庄市"/>
        <s v="寒河江市"/>
        <s v="上山市"/>
        <s v="村山市"/>
        <s v="長井市"/>
        <s v="天童市"/>
        <s v="東根市"/>
        <s v="尾花沢市"/>
        <s v="南陽市"/>
        <s v="東村山郡山辺町"/>
        <s v="東村山郡中山町"/>
        <s v="西村山郡河北町"/>
        <s v="西村山郡西川町"/>
        <s v="西村山郡朝日町"/>
        <s v="西村山郡大江町"/>
        <s v="北村山郡大石田町"/>
        <s v="最上郡金山町"/>
        <s v="最上郡最上町"/>
        <s v="最上郡舟形町"/>
        <s v="最上郡真室川町"/>
        <s v="最上郡大蔵村"/>
        <s v="最上郡鮭川村"/>
        <s v="最上郡戸沢村"/>
        <s v="東置賜郡高畠町"/>
        <s v="東置賜郡川西町"/>
        <s v="西置賜郡小国町"/>
        <s v="西置賜郡白鷹町"/>
        <s v="西置賜郡飯豊町"/>
        <s v="東田川郡三川町"/>
        <s v="東田川郡庄内町"/>
        <s v="飽海郡遊佐町"/>
      </sharedItems>
    </cacheField>
    <cacheField name="自治体" numFmtId="0" sqlType="-9">
      <sharedItems count="36">
        <s v="06000 山形県"/>
        <s v="06201 山形市"/>
        <s v="06202 米沢市"/>
        <s v="06203 鶴岡市"/>
        <s v="06204 酒田市"/>
        <s v="06205 新庄市"/>
        <s v="06206 寒河江市"/>
        <s v="06207 上山市"/>
        <s v="06208 村山市"/>
        <s v="06209 長井市"/>
        <s v="06210 天童市"/>
        <s v="06211 東根市"/>
        <s v="06212 尾花沢市"/>
        <s v="06213 南陽市"/>
        <s v="06301 東村山郡山辺町"/>
        <s v="06302 東村山郡中山町"/>
        <s v="06321 西村山郡河北町"/>
        <s v="06322 西村山郡西川町"/>
        <s v="06323 西村山郡朝日町"/>
        <s v="06324 西村山郡大江町"/>
        <s v="06341 北村山郡大石田町"/>
        <s v="06361 最上郡金山町"/>
        <s v="06362 最上郡最上町"/>
        <s v="06363 最上郡舟形町"/>
        <s v="06364 最上郡真室川町"/>
        <s v="06365 最上郡大蔵村"/>
        <s v="06366 最上郡鮭川村"/>
        <s v="06367 最上郡戸沢村"/>
        <s v="06381 東置賜郡高畠町"/>
        <s v="06382 東置賜郡川西町"/>
        <s v="06401 西置賜郡小国町"/>
        <s v="06402 西置賜郡白鷹町"/>
        <s v="06403 西置賜郡飯豊町"/>
        <s v="06426 東田川郡三川町"/>
        <s v="06428 東田川郡庄内町"/>
        <s v="06461 飽海郡遊佐町"/>
      </sharedItems>
    </cacheField>
    <cacheField name="産業分類コード" numFmtId="0" sqlType="-8">
      <sharedItems count="102">
        <s v="783"/>
        <s v="782"/>
        <s v="692"/>
        <s v="762"/>
        <s v="766"/>
        <s v="065"/>
        <s v="765"/>
        <s v="835"/>
        <s v="609"/>
        <s v="591"/>
        <s v="589"/>
        <s v="824"/>
        <s v="062"/>
        <s v="603"/>
        <s v="891"/>
        <s v="586"/>
        <s v="083"/>
        <s v="585"/>
        <s v="742"/>
        <s v="064"/>
        <s v="691"/>
        <s v="693"/>
        <s v="573"/>
        <s v="112"/>
        <s v="761"/>
        <s v="593"/>
        <s v="781"/>
        <s v="071"/>
        <s v="081"/>
        <s v="077"/>
        <s v="078"/>
        <s v="133"/>
        <s v="823"/>
        <s v="076"/>
        <s v="751"/>
        <s v="767"/>
        <s v="763"/>
        <s v="072"/>
        <s v="951"/>
        <s v="521"/>
        <s v="605"/>
        <s v="604"/>
        <s v="821"/>
        <s v="291"/>
        <s v="582"/>
        <s v="772"/>
        <s v="079"/>
        <s v="113"/>
        <s v="116"/>
        <s v="674"/>
        <s v="722"/>
        <s v="266"/>
        <s v="075"/>
        <s v="531"/>
        <s v="601"/>
        <s v="854"/>
        <s v="121"/>
        <s v="131"/>
        <s v="244"/>
        <s v="584"/>
        <s v="583"/>
        <s v="602"/>
        <s v="607"/>
        <s v="833"/>
        <s v="929"/>
        <s v="099"/>
        <s v="853"/>
        <s v="559"/>
        <s v="073"/>
        <s v="097"/>
        <s v="102"/>
        <s v="153"/>
        <s v="218"/>
        <s v="247"/>
        <s v="292"/>
        <s v="321"/>
        <s v="331"/>
        <s v="361"/>
        <s v="363"/>
        <s v="489"/>
        <s v="551"/>
        <s v="579"/>
        <s v="681"/>
        <s v="729"/>
        <s v="785"/>
        <s v="791"/>
        <s v="796"/>
        <s v="804"/>
        <s v="881"/>
        <s v="611"/>
        <s v="289"/>
        <s v="749"/>
        <s v="094"/>
        <s v="093"/>
        <s v="066"/>
        <s v="606"/>
        <s v="799"/>
        <s v="267"/>
        <s v="592"/>
        <s v="151"/>
        <s v="541"/>
        <s v="245"/>
      </sharedItems>
    </cacheField>
    <cacheField name="産業分類" numFmtId="0" sqlType="-9">
      <sharedItems count="102">
        <s v="美容業"/>
        <s v="理容業"/>
        <s v="貸家業，貸間業"/>
        <s v="専門料理店"/>
        <s v="バー，キャバレー，ナイトクラブ"/>
        <s v="木造建築工事業"/>
        <s v="酒場，ビヤホール"/>
        <s v="療術業"/>
        <s v="他に分類されない小売業"/>
        <s v="自動車小売業"/>
        <s v="その他の飲食料品小売業"/>
        <s v="教養・技能教授業"/>
        <s v="土木工事業（舗装工事業を除く）"/>
        <s v="医薬品・化粧品小売業"/>
        <s v="自動車整備業"/>
        <s v="菓子・パン小売業"/>
        <s v="管工事業（さく井工事業を除く）"/>
        <s v="酒小売業"/>
        <s v="土木建築サービス業"/>
        <s v="建築工事業（木造建築工事業を除く）"/>
        <s v="不動産賃貸業（貸家業，貸間業を除く）"/>
        <s v="駐車場業"/>
        <s v="婦人・子供服小売業"/>
        <s v="織物業"/>
        <s v="食堂，レストラン（専門料理店を除く）"/>
        <s v="機械器具小売業（自動車，自転車を除く）"/>
        <s v="洗濯業"/>
        <s v="大工工事業"/>
        <s v="電気工事業"/>
        <s v="塗装工事業"/>
        <s v="床・内装工事業"/>
        <s v="建具製造業"/>
        <s v="学習塾"/>
        <s v="板金・金物工事業"/>
        <s v="旅館，ホテル"/>
        <s v="喫茶店"/>
        <s v="そば・うどん店"/>
        <s v="とび・土工・コンクリート工事業"/>
        <s v="集会場"/>
        <s v="農畜産物・水産物卸売業"/>
        <s v="燃料小売業"/>
        <s v="農耕用品小売業"/>
        <s v="社会教育"/>
        <s v="発電用・送電用・配電用電気機械器具製造業"/>
        <s v="野菜・果実小売業"/>
        <s v="配達飲食サービス業"/>
        <s v="その他の職別工事業"/>
        <s v="ニット生地製造業"/>
        <s v="外衣・シャツ製造業（和式を除く）"/>
        <s v="保険媒介代理業"/>
        <s v="公証人役場，司法書士事務所，土地家屋調査士事務所"/>
        <s v="金属加工機械製造業"/>
        <s v="左官工事業"/>
        <s v="建築材料卸売業"/>
        <s v="家具・建具・畳小売業"/>
        <s v="老人福祉・介護事業"/>
        <s v="製材業，木製品製造業"/>
        <s v="家具製造業"/>
        <s v="建設用・建築用金属製品製造業（製缶板金業を含む）"/>
        <s v="鮮魚小売業"/>
        <s v="食肉小売業"/>
        <s v="じゅう器小売業"/>
        <s v="スポーツ用品・がん具・娯楽用品・楽器小売業"/>
        <s v="歯科診療所"/>
        <s v="他に分類されない事業サービス業"/>
        <s v="その他の食料品製造業"/>
        <s v="児童福祉事業"/>
        <s v="他に分類されない卸売業"/>
        <s v="鉄骨・鉄筋工事業"/>
        <s v="パン・菓子製造業"/>
        <s v="酒類製造業"/>
        <s v="製本業，印刷物加工業"/>
        <s v="骨材・石工品等製造業"/>
        <s v="金属線製品製造業（ねじ類を除く）"/>
        <s v="産業用電気機械器具製造業"/>
        <s v="貴金属・宝石製品製造業"/>
        <s v="電気業"/>
        <s v="上水道業"/>
        <s v="下水道業"/>
        <s v="その他の運輸に附帯するサービス業"/>
        <s v="家具・建具・じゅう器等卸売業"/>
        <s v="その他の織物・衣服・身の回り品小売業"/>
        <s v="建物売買業，土地売買業"/>
        <s v="その他の専門サービス業"/>
        <s v="その他の公衆浴場業"/>
        <s v="旅行業"/>
        <s v="冠婚葬祭業"/>
        <s v="スポーツ施設提供業"/>
        <s v="一般廃棄物処理業"/>
        <s v="通信販売・訪問販売小売業"/>
        <s v="その他の電子部品・デバイス・電子回路製造業"/>
        <s v="その他の技術サービス業"/>
        <s v="調味料製造業"/>
        <s v="野菜缶詰・果実缶詰・農産保存食料品製造業"/>
        <s v="建築リフォーム工事業"/>
        <s v="書籍・文房具小売業"/>
        <s v="他に分類されない生活関連サービス業"/>
        <s v="半導体・フラットパネルディスプレイ製造装置製造業"/>
        <s v="自転車小売業"/>
        <s v="印刷業"/>
        <s v="産業機械器具卸売業"/>
        <s v="金属素形材製品製造業"/>
      </sharedItems>
    </cacheField>
    <cacheField name="産業小分類" numFmtId="0" sqlType="-9">
      <sharedItems count="102">
        <s v="783 美容業"/>
        <s v="782 理容業"/>
        <s v="692 貸家業，貸間業"/>
        <s v="762 専門料理店"/>
        <s v="766 バー，キャバレー，ナイトクラブ"/>
        <s v="065 木造建築工事業"/>
        <s v="765 酒場，ビヤホール"/>
        <s v="835 療術業"/>
        <s v="609 他に分類されない小売業"/>
        <s v="591 自動車小売業"/>
        <s v="589 その他の飲食料品小売業"/>
        <s v="824 教養・技能教授業"/>
        <s v="062 土木工事業（舗装工事業を除く）"/>
        <s v="603 医薬品・化粧品小売業"/>
        <s v="891 自動車整備業"/>
        <s v="586 菓子・パン小売業"/>
        <s v="083 管工事業（さく井工事業を除く）"/>
        <s v="585 酒小売業"/>
        <s v="742 土木建築サービス業"/>
        <s v="064 建築工事業（木造建築工事業を除く）"/>
        <s v="691 不動産賃貸業（貸家業，貸間業を除く）"/>
        <s v="693 駐車場業"/>
        <s v="573 婦人・子供服小売業"/>
        <s v="112 織物業"/>
        <s v="761 食堂，レストラン（専門料理店を除く）"/>
        <s v="593 機械器具小売業（自動車，自転車を除く）"/>
        <s v="781 洗濯業"/>
        <s v="071 大工工事業"/>
        <s v="081 電気工事業"/>
        <s v="077 塗装工事業"/>
        <s v="078 床・内装工事業"/>
        <s v="133 建具製造業"/>
        <s v="823 学習塾"/>
        <s v="076 板金・金物工事業"/>
        <s v="751 旅館，ホテル"/>
        <s v="767 喫茶店"/>
        <s v="763 そば・うどん店"/>
        <s v="072 とび・土工・コンクリート工事業"/>
        <s v="951 集会場"/>
        <s v="521 農畜産物・水産物卸売業"/>
        <s v="605 燃料小売業"/>
        <s v="604 農耕用品小売業"/>
        <s v="821 社会教育"/>
        <s v="291 発電用・送電用・配電用電気機械器具製造業"/>
        <s v="582 野菜・果実小売業"/>
        <s v="772 配達飲食サービス業"/>
        <s v="079 その他の職別工事業"/>
        <s v="113 ニット生地製造業"/>
        <s v="116 外衣・シャツ製造業（和式を除く）"/>
        <s v="674 保険媒介代理業"/>
        <s v="722 公証人役場，司法書士事務所，土地家屋調査士事務所"/>
        <s v="266 金属加工機械製造業"/>
        <s v="075 左官工事業"/>
        <s v="531 建築材料卸売業"/>
        <s v="601 家具・建具・畳小売業"/>
        <s v="854 老人福祉・介護事業"/>
        <s v="121 製材業，木製品製造業"/>
        <s v="131 家具製造業"/>
        <s v="244 建設用・建築用金属製品製造業（製缶板金業を含む）"/>
        <s v="584 鮮魚小売業"/>
        <s v="583 食肉小売業"/>
        <s v="602 じゅう器小売業"/>
        <s v="607 スポーツ用品・がん具・娯楽用品・楽器小売業"/>
        <s v="833 歯科診療所"/>
        <s v="929 他に分類されない事業サービス業"/>
        <s v="099 その他の食料品製造業"/>
        <s v="853 児童福祉事業"/>
        <s v="559 他に分類されない卸売業"/>
        <s v="073 鉄骨・鉄筋工事業"/>
        <s v="097 パン・菓子製造業"/>
        <s v="102 酒類製造業"/>
        <s v="153 製本業，印刷物加工業"/>
        <s v="218 骨材・石工品等製造業"/>
        <s v="247 金属線製品製造業（ねじ類を除く）"/>
        <s v="292 産業用電気機械器具製造業"/>
        <s v="321 貴金属・宝石製品製造業"/>
        <s v="331 電気業"/>
        <s v="361 上水道業"/>
        <s v="363 下水道業"/>
        <s v="489 その他の運輸に附帯するサービス業"/>
        <s v="551 家具・建具・じゅう器等卸売業"/>
        <s v="579 その他の織物・衣服・身の回り品小売業"/>
        <s v="681 建物売買業，土地売買業"/>
        <s v="729 その他の専門サービス業"/>
        <s v="785 その他の公衆浴場業"/>
        <s v="791 旅行業"/>
        <s v="796 冠婚葬祭業"/>
        <s v="804 スポーツ施設提供業"/>
        <s v="881 一般廃棄物処理業"/>
        <s v="611 通信販売・訪問販売小売業"/>
        <s v="289 その他の電子部品・デバイス・電子回路製造業"/>
        <s v="749 その他の技術サービス業"/>
        <s v="094 調味料製造業"/>
        <s v="093 野菜缶詰・果実缶詰・農産保存食料品製造業"/>
        <s v="066 建築リフォーム工事業"/>
        <s v="606 書籍・文房具小売業"/>
        <s v="799 他に分類されない生活関連サービス業"/>
        <s v="267 半導体・フラットパネルディスプレイ製造装置製造業"/>
        <s v="592 自転車小売業"/>
        <s v="151 印刷業"/>
        <s v="541 産業機械器具卸売業"/>
        <s v="245 金属素形材製品製造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1" maxValue="2066" count="121">
        <n v="2066"/>
        <n v="1641"/>
        <n v="1078"/>
        <n v="903"/>
        <n v="798"/>
        <n v="772"/>
        <n v="758"/>
        <n v="664"/>
        <n v="563"/>
        <n v="548"/>
        <n v="541"/>
        <n v="532"/>
        <n v="510"/>
        <n v="474"/>
        <n v="452"/>
        <n v="451"/>
        <n v="401"/>
        <n v="399"/>
        <n v="390"/>
        <n v="372"/>
        <n v="422"/>
        <n v="385"/>
        <n v="278"/>
        <n v="190"/>
        <n v="183"/>
        <n v="180"/>
        <n v="170"/>
        <n v="140"/>
        <n v="138"/>
        <n v="125"/>
        <n v="114"/>
        <n v="112"/>
        <n v="105"/>
        <n v="98"/>
        <n v="97"/>
        <n v="94"/>
        <n v="92"/>
        <n v="91"/>
        <n v="88"/>
        <n v="85"/>
        <n v="186"/>
        <n v="128"/>
        <n v="103"/>
        <n v="75"/>
        <n v="57"/>
        <n v="54"/>
        <n v="53"/>
        <n v="43"/>
        <n v="40"/>
        <n v="37"/>
        <n v="36"/>
        <n v="35"/>
        <n v="34"/>
        <n v="33"/>
        <n v="32"/>
        <n v="31"/>
        <n v="259"/>
        <n v="208"/>
        <n v="111"/>
        <n v="106"/>
        <n v="89"/>
        <n v="79"/>
        <n v="76"/>
        <n v="73"/>
        <n v="67"/>
        <n v="65"/>
        <n v="56"/>
        <n v="55"/>
        <n v="50"/>
        <n v="49"/>
        <n v="47"/>
        <n v="209"/>
        <n v="163"/>
        <n v="72"/>
        <n v="71"/>
        <n v="60"/>
        <n v="48"/>
        <n v="45"/>
        <n v="44"/>
        <n v="42"/>
        <n v="41"/>
        <n v="59"/>
        <n v="24"/>
        <n v="22"/>
        <n v="20"/>
        <n v="19"/>
        <n v="18"/>
        <n v="17"/>
        <n v="16"/>
        <n v="15"/>
        <n v="14"/>
        <n v="81"/>
        <n v="69"/>
        <n v="13"/>
        <n v="26"/>
        <n v="23"/>
        <n v="21"/>
        <n v="11"/>
        <n v="10"/>
        <n v="27"/>
        <n v="12"/>
        <n v="77"/>
        <n v="66"/>
        <n v="30"/>
        <n v="29"/>
        <n v="28"/>
        <n v="61"/>
        <n v="25"/>
        <n v="9"/>
        <n v="8"/>
        <n v="7"/>
        <n v="62"/>
        <n v="52"/>
        <n v="6"/>
        <n v="5"/>
        <n v="4"/>
        <n v="3"/>
        <n v="38"/>
        <n v="2"/>
        <n v="1"/>
        <n v="46"/>
      </sharedItems>
    </cacheField>
    <cacheField name="構成比" numFmtId="0" sqlType="3">
      <sharedItems containsSemiMixedTypes="0" containsString="0" containsNumber="1" minValue="0.88" maxValue="11.95" count="256">
        <n v="6.58"/>
        <n v="5.23"/>
        <n v="3.43"/>
        <n v="2.88"/>
        <n v="2.54"/>
        <n v="2.46"/>
        <n v="2.41"/>
        <n v="2.11"/>
        <n v="1.79"/>
        <n v="1.75"/>
        <n v="1.72"/>
        <n v="1.69"/>
        <n v="1.62"/>
        <n v="1.51"/>
        <n v="1.44"/>
        <n v="1.28"/>
        <n v="1.27"/>
        <n v="1.24"/>
        <n v="1.18"/>
        <n v="5.98"/>
        <n v="5.45"/>
        <n v="3.94"/>
        <n v="2.69"/>
        <n v="2.59"/>
        <n v="2.5499999999999998"/>
        <n v="1.98"/>
        <n v="1.95"/>
        <n v="1.77"/>
        <n v="1.61"/>
        <n v="1.59"/>
        <n v="1.49"/>
        <n v="1.39"/>
        <n v="1.37"/>
        <n v="1.33"/>
        <n v="1.3"/>
        <n v="1.29"/>
        <n v="1.25"/>
        <n v="1.2"/>
        <n v="7.85"/>
        <n v="5.41"/>
        <n v="4.3499999999999996"/>
        <n v="3.17"/>
        <n v="2.2799999999999998"/>
        <n v="2.2400000000000002"/>
        <n v="1.82"/>
        <n v="1.56"/>
        <n v="1.52"/>
        <n v="1.48"/>
        <n v="1.35"/>
        <n v="1.31"/>
        <n v="7.22"/>
        <n v="5.8"/>
        <n v="3.1"/>
        <n v="2.96"/>
        <n v="2.62"/>
        <n v="2.48"/>
        <n v="2.2000000000000002"/>
        <n v="2.12"/>
        <n v="2.04"/>
        <n v="1.87"/>
        <n v="1.81"/>
        <n v="1.53"/>
        <n v="6.73"/>
        <n v="5.25"/>
        <n v="3.38"/>
        <n v="3.12"/>
        <n v="2.3199999999999998"/>
        <n v="2.29"/>
        <n v="2.09"/>
        <n v="1.93"/>
        <n v="1.71"/>
        <n v="1.54"/>
        <n v="1.45"/>
        <n v="1.42"/>
        <n v="1.32"/>
        <n v="7.27"/>
        <n v="5.61"/>
        <n v="4.66"/>
        <n v="4.51"/>
        <n v="3.79"/>
        <n v="3.24"/>
        <n v="2.61"/>
        <n v="1.9"/>
        <n v="1.74"/>
        <n v="1.58"/>
        <n v="1.5"/>
        <n v="1.34"/>
        <n v="1.26"/>
        <n v="1.19"/>
        <n v="1.1100000000000001"/>
        <n v="7.11"/>
        <n v="6.05"/>
        <n v="4.12"/>
        <n v="3.51"/>
        <n v="2.72"/>
        <n v="1.67"/>
        <n v="1.4"/>
        <n v="1.23"/>
        <n v="1.1399999999999999"/>
        <n v="6.41"/>
        <n v="4.7"/>
        <n v="3.78"/>
        <n v="2.98"/>
        <n v="2.63"/>
        <n v="2.52"/>
        <n v="1.83"/>
        <n v="1.6"/>
        <n v="7.34"/>
        <n v="6.16"/>
        <n v="3.41"/>
        <n v="3.01"/>
        <n v="2.23"/>
        <n v="2.1"/>
        <n v="1.97"/>
        <n v="6.94"/>
        <n v="4.8099999999999996"/>
        <n v="3.74"/>
        <n v="3.42"/>
        <n v="2.56"/>
        <n v="2.0299999999999998"/>
        <n v="6.54"/>
        <n v="5.32"/>
        <n v="4.5"/>
        <n v="3.86"/>
        <n v="2.8"/>
        <n v="2.4500000000000002"/>
        <n v="2.34"/>
        <n v="1.64"/>
        <n v="1.17"/>
        <n v="7.96"/>
        <n v="6.14"/>
        <n v="4.7300000000000004"/>
        <n v="2.92"/>
        <n v="1.91"/>
        <n v="1.41"/>
        <n v="6.35"/>
        <n v="5.96"/>
        <n v="3.46"/>
        <n v="2.5"/>
        <n v="2.31"/>
        <n v="1.92"/>
        <n v="1.73"/>
        <n v="5.99"/>
        <n v="5.63"/>
        <n v="5.36"/>
        <n v="4.72"/>
        <n v="4.45"/>
        <n v="2.27"/>
        <n v="2"/>
        <n v="1.63"/>
        <n v="1.36"/>
        <n v="5.43"/>
        <n v="4.1500000000000004"/>
        <n v="3.83"/>
        <n v="8.25"/>
        <n v="5.34"/>
        <n v="2.91"/>
        <n v="2.4300000000000002"/>
        <n v="1.94"/>
        <n v="1.46"/>
        <n v="5.18"/>
        <n v="3.85"/>
        <n v="2.84"/>
        <n v="2.5099999999999998"/>
        <n v="2.17"/>
        <n v="2.0099999999999998"/>
        <n v="1.84"/>
        <n v="11.17"/>
        <n v="5.59"/>
        <n v="5.03"/>
        <n v="4.47"/>
        <n v="3.35"/>
        <n v="2.79"/>
        <n v="1.68"/>
        <n v="7.48"/>
        <n v="6.07"/>
        <n v="4.21"/>
        <n v="3.27"/>
        <n v="8.75"/>
        <n v="5.83"/>
        <n v="3.75"/>
        <n v="2.08"/>
        <n v="8.4700000000000006"/>
        <n v="6.36"/>
        <n v="4.24"/>
        <n v="3.39"/>
        <n v="2.97"/>
        <n v="11.95"/>
        <n v="7.55"/>
        <n v="6.29"/>
        <n v="4.4000000000000004"/>
        <n v="3.77"/>
        <n v="3.14"/>
        <n v="1.89"/>
        <n v="5.14"/>
        <n v="3.56"/>
        <n v="2.77"/>
        <n v="2.37"/>
        <n v="5.56"/>
        <n v="4.76"/>
        <n v="3.97"/>
        <n v="2.38"/>
        <n v="10.27"/>
        <n v="8.65"/>
        <n v="4.8600000000000003"/>
        <n v="2.7"/>
        <n v="2.16"/>
        <n v="8.85"/>
        <n v="5.31"/>
        <n v="4.42"/>
        <n v="3.54"/>
        <n v="2.65"/>
        <n v="0.88"/>
        <n v="9.3800000000000008"/>
        <n v="6.25"/>
        <n v="4.17"/>
        <n v="3.13"/>
        <n v="7.52"/>
        <n v="6.77"/>
        <n v="6.02"/>
        <n v="5.26"/>
        <n v="3.76"/>
        <n v="2.2599999999999998"/>
        <n v="6.86"/>
        <n v="5.07"/>
        <n v="4.7699999999999996"/>
        <n v="4.32"/>
        <n v="9.52"/>
        <n v="7.44"/>
        <n v="3.57"/>
        <n v="9.8699999999999992"/>
        <n v="7.3"/>
        <n v="5.15"/>
        <n v="2.58"/>
        <n v="2.15"/>
        <n v="8.1300000000000008"/>
        <n v="5.91"/>
        <n v="2.2200000000000002"/>
        <n v="8.14"/>
        <n v="5.81"/>
        <n v="4.07"/>
        <n v="3.49"/>
        <n v="2.33"/>
        <n v="6.19"/>
        <n v="5.75"/>
        <n v="3.98"/>
        <n v="2.21"/>
        <n v="8.19"/>
        <n v="7.62"/>
        <n v="2.86"/>
        <n v="2.67"/>
        <n v="7"/>
        <n v="5.88"/>
        <n v="3.36"/>
        <n v="3.08"/>
        <n v="1.96"/>
      </sharedItems>
    </cacheField>
    <cacheField name="総数（個人）" numFmtId="0" sqlType="4">
      <sharedItems containsSemiMixedTypes="0" containsString="0" containsNumber="1" containsInteger="1" minValue="0" maxValue="1964" count="105">
        <n v="1964"/>
        <n v="1589"/>
        <n v="710"/>
        <n v="739"/>
        <n v="760"/>
        <n v="509"/>
        <n v="674"/>
        <n v="619"/>
        <n v="373"/>
        <n v="325"/>
        <n v="400"/>
        <n v="447"/>
        <n v="124"/>
        <n v="164"/>
        <n v="331"/>
        <n v="309"/>
        <n v="140"/>
        <n v="335"/>
        <n v="178"/>
        <n v="131"/>
        <n v="387"/>
        <n v="240"/>
        <n v="266"/>
        <n v="130"/>
        <n v="168"/>
        <n v="152"/>
        <n v="87"/>
        <n v="112"/>
        <n v="24"/>
        <n v="39"/>
        <n v="57"/>
        <n v="63"/>
        <n v="33"/>
        <n v="18"/>
        <n v="51"/>
        <n v="68"/>
        <n v="37"/>
        <n v="16"/>
        <n v="129"/>
        <n v="118"/>
        <n v="91"/>
        <n v="56"/>
        <n v="52"/>
        <n v="32"/>
        <n v="10"/>
        <n v="17"/>
        <n v="6"/>
        <n v="23"/>
        <n v="28"/>
        <n v="19"/>
        <n v="243"/>
        <n v="204"/>
        <n v="94"/>
        <n v="96"/>
        <n v="88"/>
        <n v="54"/>
        <n v="59"/>
        <n v="64"/>
        <n v="44"/>
        <n v="27"/>
        <n v="22"/>
        <n v="200"/>
        <n v="157"/>
        <n v="93"/>
        <n v="86"/>
        <n v="69"/>
        <n v="42"/>
        <n v="34"/>
        <n v="53"/>
        <n v="25"/>
        <n v="11"/>
        <n v="12"/>
        <n v="13"/>
        <n v="30"/>
        <n v="70"/>
        <n v="36"/>
        <n v="3"/>
        <n v="8"/>
        <n v="14"/>
        <n v="9"/>
        <n v="2"/>
        <n v="80"/>
        <n v="67"/>
        <n v="47"/>
        <n v="21"/>
        <n v="5"/>
        <n v="1"/>
        <n v="7"/>
        <n v="29"/>
        <n v="4"/>
        <n v="0"/>
        <n v="43"/>
        <n v="15"/>
        <n v="106"/>
        <n v="72"/>
        <n v="75"/>
        <n v="66"/>
        <n v="31"/>
        <n v="77"/>
        <n v="60"/>
        <n v="62"/>
        <n v="50"/>
        <n v="45"/>
        <n v="26"/>
        <n v="20"/>
      </sharedItems>
    </cacheField>
    <cacheField name="構成比（個人）" numFmtId="0" sqlType="3">
      <sharedItems containsSemiMixedTypes="0" containsString="0" containsNumber="1" minValue="0" maxValue="13.85" count="333">
        <n v="10.42"/>
        <n v="8.43"/>
        <n v="3.77"/>
        <n v="3.92"/>
        <n v="4.03"/>
        <n v="2.7"/>
        <n v="3.58"/>
        <n v="3.29"/>
        <n v="1.98"/>
        <n v="1.72"/>
        <n v="2.12"/>
        <n v="2.37"/>
        <n v="0.66"/>
        <n v="0.87"/>
        <n v="1.76"/>
        <n v="1.64"/>
        <n v="0.74"/>
        <n v="1.78"/>
        <n v="0.94"/>
        <n v="0.7"/>
        <n v="10.97"/>
        <n v="6.8"/>
        <n v="7.54"/>
        <n v="4.6500000000000004"/>
        <n v="3.69"/>
        <n v="4.76"/>
        <n v="4.3099999999999996"/>
        <n v="2.4700000000000002"/>
        <n v="3.18"/>
        <n v="0.68"/>
        <n v="1.1100000000000001"/>
        <n v="1.62"/>
        <n v="1.79"/>
        <n v="0.51"/>
        <n v="1.45"/>
        <n v="1.93"/>
        <n v="1.05"/>
        <n v="0.45"/>
        <n v="9.81"/>
        <n v="8.9700000000000006"/>
        <n v="6.92"/>
        <n v="4.26"/>
        <n v="3.88"/>
        <n v="3.95"/>
        <n v="1.83"/>
        <n v="2.4300000000000002"/>
        <n v="0.76"/>
        <n v="1.29"/>
        <n v="1.22"/>
        <n v="0.46"/>
        <n v="1.75"/>
        <n v="2.13"/>
        <n v="1.44"/>
        <n v="10.59"/>
        <n v="8.89"/>
        <n v="4.0999999999999996"/>
        <n v="4.18"/>
        <n v="3.84"/>
        <n v="2.35"/>
        <n v="2.57"/>
        <n v="2.79"/>
        <n v="1.92"/>
        <n v="2.75"/>
        <n v="2.27"/>
        <n v="1.7"/>
        <n v="1.61"/>
        <n v="1.18"/>
        <n v="0.96"/>
        <n v="11.22"/>
        <n v="8.81"/>
        <n v="5.22"/>
        <n v="4.82"/>
        <n v="3.87"/>
        <n v="3.81"/>
        <n v="2.36"/>
        <n v="1.91"/>
        <n v="2.97"/>
        <n v="1.4"/>
        <n v="2.08"/>
        <n v="0.62"/>
        <n v="0.67"/>
        <n v="0.73"/>
        <n v="1.85"/>
        <n v="1.51"/>
        <n v="1.68"/>
        <n v="10.84"/>
        <n v="8.6199999999999992"/>
        <n v="7.02"/>
        <n v="6.53"/>
        <n v="4.43"/>
        <n v="4.5599999999999996"/>
        <n v="3.94"/>
        <n v="2.09"/>
        <n v="2.34"/>
        <n v="0.37"/>
        <n v="0.99"/>
        <n v="1.23"/>
        <n v="1.48"/>
        <n v="1.35"/>
        <n v="0.25"/>
        <n v="1.6"/>
        <n v="11.46"/>
        <n v="9.6"/>
        <n v="6.73"/>
        <n v="4.58"/>
        <n v="3.01"/>
        <n v="4.01"/>
        <n v="1.58"/>
        <n v="0.72"/>
        <n v="2.44"/>
        <n v="0.14000000000000001"/>
        <n v="1.43"/>
        <n v="1"/>
        <n v="0.86"/>
        <n v="1.1499999999999999"/>
        <n v="10.35"/>
        <n v="7.62"/>
        <n v="5.66"/>
        <n v="3.13"/>
        <n v="0.78"/>
        <n v="3.52"/>
        <n v="2.15"/>
        <n v="3.71"/>
        <n v="0.98"/>
        <n v="2.54"/>
        <n v="0.59"/>
        <n v="1.17"/>
        <n v="2.73"/>
        <n v="1.37"/>
        <n v="1.56"/>
        <n v="10.51"/>
        <n v="8.82"/>
        <n v="4.13"/>
        <n v="1.1299999999999999"/>
        <n v="3"/>
        <n v="2.63"/>
        <n v="1.31"/>
        <n v="1.5"/>
        <n v="1.69"/>
        <n v="0.38"/>
        <n v="1.88"/>
        <n v="0"/>
        <n v="9.85"/>
        <n v="7.18"/>
        <n v="5.51"/>
        <n v="5.34"/>
        <n v="2.5"/>
        <n v="2"/>
        <n v="0.83"/>
        <n v="1.84"/>
        <n v="2.17"/>
        <n v="1.67"/>
        <n v="10.86"/>
        <n v="7.38"/>
        <n v="7.68"/>
        <n v="6.76"/>
        <n v="4"/>
        <n v="2.25"/>
        <n v="3.79"/>
        <n v="0.61"/>
        <n v="0.92"/>
        <n v="0.82"/>
        <n v="1.02"/>
        <n v="0.31"/>
        <n v="12.18"/>
        <n v="9.49"/>
        <n v="5.38"/>
        <n v="3.64"/>
        <n v="3.96"/>
        <n v="2.69"/>
        <n v="2.06"/>
        <n v="2.5299999999999998"/>
        <n v="1.42"/>
        <n v="0.63"/>
        <n v="1.9"/>
        <n v="0.79"/>
        <n v="8.5399999999999991"/>
        <n v="3.03"/>
        <n v="1.65"/>
        <n v="2.48"/>
        <n v="1.38"/>
        <n v="0.55000000000000004"/>
        <n v="2.2000000000000002"/>
        <n v="8.3699999999999992"/>
        <n v="7.96"/>
        <n v="7.15"/>
        <n v="6.75"/>
        <n v="6.07"/>
        <n v="3.24"/>
        <n v="3.51"/>
        <n v="0.81"/>
        <n v="2.16"/>
        <n v="1.08"/>
        <n v="9.34"/>
        <n v="7.14"/>
        <n v="3.85"/>
        <n v="4.4000000000000004"/>
        <n v="1.1000000000000001"/>
        <n v="13.39"/>
        <n v="8.66"/>
        <n v="4.72"/>
        <n v="1.57"/>
        <n v="3.15"/>
        <n v="8.94"/>
        <n v="7.25"/>
        <n v="4.83"/>
        <n v="3.38"/>
        <n v="2.66"/>
        <n v="2.9"/>
        <n v="1.21"/>
        <n v="2.42"/>
        <n v="0.97"/>
        <n v="13.68"/>
        <n v="8.5500000000000007"/>
        <n v="7.69"/>
        <n v="6.84"/>
        <n v="1.71"/>
        <n v="4.2699999999999996"/>
        <n v="0.85"/>
        <n v="2.56"/>
        <n v="3.42"/>
        <n v="9.36"/>
        <n v="8.19"/>
        <n v="5.85"/>
        <n v="5.26"/>
        <n v="4.09"/>
        <n v="2.92"/>
        <n v="12.5"/>
        <n v="8.33"/>
        <n v="5.36"/>
        <n v="2.38"/>
        <n v="4.17"/>
        <n v="3.57"/>
        <n v="1.19"/>
        <n v="0.6"/>
        <n v="10.75"/>
        <n v="7.53"/>
        <n v="4.84"/>
        <n v="3.23"/>
        <n v="0.54"/>
        <n v="9.3800000000000008"/>
        <n v="7.81"/>
        <n v="5.47"/>
        <n v="4.6900000000000004"/>
        <n v="10.34"/>
        <n v="2.2999999999999998"/>
        <n v="7.47"/>
        <n v="4.5999999999999996"/>
        <n v="3.45"/>
        <n v="4.0199999999999996"/>
        <n v="2.87"/>
        <n v="0.56999999999999995"/>
        <n v="8.42"/>
        <n v="7.37"/>
        <n v="6.32"/>
        <n v="3.16"/>
        <n v="4.21"/>
        <n v="2.11"/>
        <n v="13.77"/>
        <n v="11.59"/>
        <n v="6.52"/>
        <n v="3.62"/>
        <n v="9.8800000000000008"/>
        <n v="7.41"/>
        <n v="6.17"/>
        <n v="4.9400000000000004"/>
        <n v="3.7"/>
        <n v="13.85"/>
        <n v="9.23"/>
        <n v="6.15"/>
        <n v="3.08"/>
        <n v="4.62"/>
        <n v="1.54"/>
        <n v="10.31"/>
        <n v="8.25"/>
        <n v="5.15"/>
        <n v="3.09"/>
        <n v="4.12"/>
        <n v="1.03"/>
        <n v="10.33"/>
        <n v="7.75"/>
        <n v="4.93"/>
        <n v="5.16"/>
        <n v="5.87"/>
        <n v="1.41"/>
        <n v="0.47"/>
        <n v="13.54"/>
        <n v="10.92"/>
        <n v="4.37"/>
        <n v="3.49"/>
        <n v="3.06"/>
        <n v="2.1800000000000002"/>
        <n v="2.62"/>
        <n v="0.44"/>
        <n v="13.61"/>
        <n v="10.06"/>
        <n v="6.51"/>
        <n v="4.1399999999999997"/>
        <n v="4.7300000000000004"/>
        <n v="3.55"/>
        <n v="2.96"/>
        <n v="12.6"/>
        <n v="9.16"/>
        <n v="3.05"/>
        <n v="2.67"/>
        <n v="1.53"/>
        <n v="2.29"/>
        <n v="8.93"/>
        <n v="4.46"/>
        <n v="2.68"/>
        <n v="0.89"/>
        <n v="12.28"/>
        <n v="11.4"/>
        <n v="0.88"/>
        <n v="4.3899999999999997"/>
        <n v="11.94"/>
        <n v="10.83"/>
        <n v="3.61"/>
        <n v="3.89"/>
        <n v="1.39"/>
        <n v="2.78"/>
        <n v="1.94"/>
        <n v="2.2200000000000002"/>
        <n v="0.56000000000000005"/>
        <n v="9.92"/>
        <n v="8.26"/>
        <n v="5.79"/>
        <n v="4.55"/>
        <n v="2.89"/>
        <n v="3.72"/>
        <n v="3.31"/>
        <n v="2.0699999999999998"/>
        <n v="0.41"/>
      </sharedItems>
    </cacheField>
    <cacheField name="総数（法人）" numFmtId="0" sqlType="4">
      <sharedItems containsSemiMixedTypes="0" containsString="0" containsNumber="1" containsInteger="1" minValue="0" maxValue="386" count="64">
        <n v="102"/>
        <n v="51"/>
        <n v="366"/>
        <n v="164"/>
        <n v="37"/>
        <n v="263"/>
        <n v="84"/>
        <n v="45"/>
        <n v="188"/>
        <n v="223"/>
        <n v="135"/>
        <n v="79"/>
        <n v="386"/>
        <n v="309"/>
        <n v="121"/>
        <n v="139"/>
        <n v="261"/>
        <n v="64"/>
        <n v="196"/>
        <n v="241"/>
        <n v="35"/>
        <n v="145"/>
        <n v="12"/>
        <n v="26"/>
        <n v="53"/>
        <n v="18"/>
        <n v="101"/>
        <n v="90"/>
        <n v="73"/>
        <n v="48"/>
        <n v="34"/>
        <n v="76"/>
        <n v="41"/>
        <n v="22"/>
        <n v="69"/>
        <n v="57"/>
        <n v="10"/>
        <n v="19"/>
        <n v="6"/>
        <n v="1"/>
        <n v="29"/>
        <n v="2"/>
        <n v="11"/>
        <n v="30"/>
        <n v="20"/>
        <n v="5"/>
        <n v="13"/>
        <n v="16"/>
        <n v="21"/>
        <n v="4"/>
        <n v="17"/>
        <n v="28"/>
        <n v="25"/>
        <n v="9"/>
        <n v="23"/>
        <n v="31"/>
        <n v="7"/>
        <n v="36"/>
        <n v="33"/>
        <n v="3"/>
        <n v="14"/>
        <n v="0"/>
        <n v="8"/>
        <n v="15"/>
      </sharedItems>
    </cacheField>
    <cacheField name="構成比（法人）" numFmtId="0" sqlType="3">
      <sharedItems containsSemiMixedTypes="0" containsString="0" containsNumber="1" minValue="0" maxValue="14.63" count="207">
        <n v="0.84"/>
        <n v="0.42"/>
        <n v="3.02"/>
        <n v="1.35"/>
        <n v="0.31"/>
        <n v="2.17"/>
        <n v="0.69"/>
        <n v="0.37"/>
        <n v="1.55"/>
        <n v="1.84"/>
        <n v="1.1100000000000001"/>
        <n v="0.65"/>
        <n v="3.18"/>
        <n v="2.5499999999999998"/>
        <n v="1"/>
        <n v="1.1499999999999999"/>
        <n v="2.15"/>
        <n v="0.53"/>
        <n v="1.62"/>
        <n v="1.99"/>
        <n v="1.01"/>
        <n v="4.18"/>
        <n v="0.35"/>
        <n v="0.75"/>
        <n v="1.53"/>
        <n v="0.52"/>
        <n v="2.91"/>
        <n v="2.59"/>
        <n v="2.1"/>
        <n v="1.38"/>
        <n v="0.98"/>
        <n v="2.19"/>
        <n v="1.18"/>
        <n v="0.63"/>
        <n v="1.47"/>
        <n v="5.52"/>
        <n v="0.97"/>
        <n v="1.1599999999999999"/>
        <n v="0.57999999999999996"/>
        <n v="0.1"/>
        <n v="2.81"/>
        <n v="0.19"/>
        <n v="1.06"/>
        <n v="2.9"/>
        <n v="1.94"/>
        <n v="2.52"/>
        <n v="0.48"/>
        <n v="1.26"/>
        <n v="2.0299999999999998"/>
        <n v="1.28"/>
        <n v="0.32"/>
        <n v="1.36"/>
        <n v="0.8"/>
        <n v="2.8"/>
        <n v="1.52"/>
        <n v="0.88"/>
        <n v="2.3199999999999998"/>
        <n v="1.68"/>
        <n v="2.2400000000000002"/>
        <n v="1.76"/>
        <n v="2"/>
        <n v="0.4"/>
        <n v="0.39"/>
        <n v="0.93"/>
        <n v="0.85"/>
        <n v="1.77"/>
        <n v="2.39"/>
        <n v="0.54"/>
        <n v="2.31"/>
        <n v="2.78"/>
        <n v="2.54"/>
        <n v="1.46"/>
        <n v="0.77"/>
        <n v="0.9"/>
        <n v="0.23"/>
        <n v="0.45"/>
        <n v="2.71"/>
        <n v="1.58"/>
        <n v="0.68"/>
        <n v="3.85"/>
        <n v="3.17"/>
        <n v="2.4900000000000002"/>
        <n v="2.04"/>
        <n v="1.1299999999999999"/>
        <n v="0.24"/>
        <n v="0.47"/>
        <n v="0"/>
        <n v="1.89"/>
        <n v="2.36"/>
        <n v="0.71"/>
        <n v="3.07"/>
        <n v="1.65"/>
        <n v="3.54"/>
        <n v="1.42"/>
        <n v="0.94"/>
        <n v="0.86"/>
        <n v="2.88"/>
        <n v="5.48"/>
        <n v="1.73"/>
        <n v="0.28999999999999998"/>
        <n v="2.02"/>
        <n v="3.46"/>
        <n v="1.44"/>
        <n v="1.86"/>
        <n v="6.51"/>
        <n v="1.4"/>
        <n v="3.72"/>
        <n v="4.1900000000000004"/>
        <n v="1.83"/>
        <n v="0.61"/>
        <n v="0.91"/>
        <n v="2.74"/>
        <n v="0.3"/>
        <n v="3.35"/>
        <n v="1.22"/>
        <n v="2.13"/>
        <n v="2.68"/>
        <n v="0.28000000000000003"/>
        <n v="1.27"/>
        <n v="2.82"/>
        <n v="2.4"/>
        <n v="3.53"/>
        <n v="0.99"/>
        <n v="1.69"/>
        <n v="1.41"/>
        <n v="1.37"/>
        <n v="2.0499999999999998"/>
        <n v="7.53"/>
        <n v="4.1100000000000003"/>
        <n v="4.79"/>
        <n v="0.59"/>
        <n v="3.24"/>
        <n v="4.17"/>
        <n v="3.33"/>
        <n v="1.67"/>
        <n v="5"/>
        <n v="0.83"/>
        <n v="2.5"/>
        <n v="3.95"/>
        <n v="2.63"/>
        <n v="1.32"/>
        <n v="0.56999999999999995"/>
        <n v="1.71"/>
        <n v="5.14"/>
        <n v="2.29"/>
        <n v="2.86"/>
        <n v="3.43"/>
        <n v="1.1399999999999999"/>
        <n v="4"/>
        <n v="7.55"/>
        <n v="5.66"/>
        <n v="3.77"/>
        <n v="7.69"/>
        <n v="5.13"/>
        <n v="2.56"/>
        <n v="10.26"/>
        <n v="4.84"/>
        <n v="3.23"/>
        <n v="6.45"/>
        <n v="1.61"/>
        <n v="4.3499999999999996"/>
        <n v="8.6999999999999993"/>
        <n v="6.52"/>
        <n v="10.34"/>
        <n v="13.79"/>
        <n v="6.9"/>
        <n v="3.45"/>
        <n v="12.68"/>
        <n v="4.2300000000000004"/>
        <n v="5.63"/>
        <n v="14.63"/>
        <n v="4.88"/>
        <n v="2.44"/>
        <n v="7.32"/>
        <n v="7.14"/>
        <n v="10.71"/>
        <n v="3.57"/>
        <n v="3.13"/>
        <n v="6.25"/>
        <n v="0.87"/>
        <n v="0.44"/>
        <n v="4.8"/>
        <n v="3.06"/>
        <n v="1.31"/>
        <n v="3.49"/>
        <n v="2.62"/>
        <n v="1.75"/>
        <n v="0.96"/>
        <n v="1.92"/>
        <n v="1.72"/>
        <n v="5.17"/>
        <n v="6.43"/>
        <n v="1.43"/>
        <n v="2.14"/>
        <n v="6"/>
        <n v="0.92"/>
        <n v="4.59"/>
        <n v="8.26"/>
        <n v="7.34"/>
        <n v="6.42"/>
        <n v="5.5"/>
        <n v="2.75"/>
        <n v="3.14"/>
        <n v="2.73"/>
        <n v="3.64"/>
        <n v="1.82"/>
        <n v="4.55"/>
      </sharedItems>
    </cacheField>
    <cacheField name="総数（法人以外の団体）" numFmtId="0" sqlType="4">
      <sharedItems containsSemiMixedTypes="0" containsString="0" containsNumber="1" containsInteger="1" minValue="0" maxValue="6" count="7">
        <n v="0"/>
        <n v="1"/>
        <n v="2"/>
        <n v="6"/>
        <n v="5"/>
        <n v="3"/>
        <n v="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40">
  <r>
    <x v="0"/>
    <s v="山形県"/>
    <x v="0"/>
    <x v="0"/>
    <n v="5"/>
    <n v="0.02"/>
    <n v="0"/>
    <n v="0"/>
    <n v="5"/>
    <n v="0.04"/>
    <x v="0"/>
  </r>
  <r>
    <x v="0"/>
    <s v="山形県"/>
    <x v="0"/>
    <x v="1"/>
    <n v="4646"/>
    <n v="14.8"/>
    <n v="2314"/>
    <n v="12.28"/>
    <n v="2331"/>
    <n v="19.22"/>
    <x v="1"/>
  </r>
  <r>
    <x v="0"/>
    <s v="山形県"/>
    <x v="0"/>
    <x v="2"/>
    <n v="2747"/>
    <n v="8.75"/>
    <n v="1239"/>
    <n v="6.58"/>
    <n v="1498"/>
    <n v="12.35"/>
    <x v="2"/>
  </r>
  <r>
    <x v="0"/>
    <s v="山形県"/>
    <x v="0"/>
    <x v="3"/>
    <n v="36"/>
    <n v="0.11"/>
    <n v="0"/>
    <n v="0"/>
    <n v="27"/>
    <n v="0.22"/>
    <x v="0"/>
  </r>
  <r>
    <x v="0"/>
    <s v="山形県"/>
    <x v="0"/>
    <x v="4"/>
    <n v="198"/>
    <n v="0.63"/>
    <n v="29"/>
    <n v="0.15"/>
    <n v="167"/>
    <n v="1.38"/>
    <x v="3"/>
  </r>
  <r>
    <x v="0"/>
    <s v="山形県"/>
    <x v="0"/>
    <x v="5"/>
    <n v="244"/>
    <n v="0.78"/>
    <n v="66"/>
    <n v="0.35"/>
    <n v="161"/>
    <n v="1.33"/>
    <x v="4"/>
  </r>
  <r>
    <x v="0"/>
    <s v="山形県"/>
    <x v="0"/>
    <x v="6"/>
    <n v="7574"/>
    <n v="24.12"/>
    <n v="4060"/>
    <n v="21.55"/>
    <n v="3488"/>
    <n v="28.76"/>
    <x v="5"/>
  </r>
  <r>
    <x v="0"/>
    <s v="山形県"/>
    <x v="0"/>
    <x v="7"/>
    <n v="243"/>
    <n v="0.77"/>
    <n v="53"/>
    <n v="0.28000000000000003"/>
    <n v="189"/>
    <n v="1.56"/>
    <x v="1"/>
  </r>
  <r>
    <x v="0"/>
    <s v="山形県"/>
    <x v="0"/>
    <x v="8"/>
    <n v="2130"/>
    <n v="6.78"/>
    <n v="1021"/>
    <n v="5.42"/>
    <n v="1101"/>
    <n v="9.08"/>
    <x v="6"/>
  </r>
  <r>
    <x v="0"/>
    <s v="山形県"/>
    <x v="0"/>
    <x v="9"/>
    <n v="1321"/>
    <n v="4.21"/>
    <n v="803"/>
    <n v="4.26"/>
    <n v="494"/>
    <n v="4.07"/>
    <x v="7"/>
  </r>
  <r>
    <x v="0"/>
    <s v="山形県"/>
    <x v="0"/>
    <x v="10"/>
    <n v="4052"/>
    <n v="12.9"/>
    <n v="3223"/>
    <n v="17.11"/>
    <n v="808"/>
    <n v="6.66"/>
    <x v="8"/>
  </r>
  <r>
    <x v="0"/>
    <s v="山形県"/>
    <x v="0"/>
    <x v="11"/>
    <n v="4791"/>
    <n v="15.26"/>
    <n v="4082"/>
    <n v="21.66"/>
    <n v="686"/>
    <n v="5.66"/>
    <x v="9"/>
  </r>
  <r>
    <x v="0"/>
    <s v="山形県"/>
    <x v="0"/>
    <x v="12"/>
    <n v="944"/>
    <n v="3.01"/>
    <n v="619"/>
    <n v="3.29"/>
    <n v="177"/>
    <n v="1.46"/>
    <x v="10"/>
  </r>
  <r>
    <x v="0"/>
    <s v="山形県"/>
    <x v="0"/>
    <x v="13"/>
    <n v="1325"/>
    <n v="4.22"/>
    <n v="804"/>
    <n v="4.2699999999999996"/>
    <n v="446"/>
    <n v="3.68"/>
    <x v="11"/>
  </r>
  <r>
    <x v="0"/>
    <s v="山形県"/>
    <x v="0"/>
    <x v="14"/>
    <n v="1146"/>
    <n v="3.65"/>
    <n v="529"/>
    <n v="2.81"/>
    <n v="549"/>
    <n v="4.53"/>
    <x v="12"/>
  </r>
  <r>
    <x v="0"/>
    <s v="山形市"/>
    <x v="1"/>
    <x v="0"/>
    <n v="0"/>
    <n v="0"/>
    <n v="0"/>
    <n v="0"/>
    <n v="0"/>
    <n v="0"/>
    <x v="0"/>
  </r>
  <r>
    <x v="0"/>
    <s v="山形市"/>
    <x v="1"/>
    <x v="1"/>
    <n v="839"/>
    <n v="11.88"/>
    <n v="235"/>
    <n v="6.66"/>
    <n v="604"/>
    <n v="17.399999999999999"/>
    <x v="0"/>
  </r>
  <r>
    <x v="0"/>
    <s v="山形市"/>
    <x v="1"/>
    <x v="2"/>
    <n v="531"/>
    <n v="7.52"/>
    <n v="217"/>
    <n v="6.15"/>
    <n v="314"/>
    <n v="9.0399999999999991"/>
    <x v="0"/>
  </r>
  <r>
    <x v="0"/>
    <s v="山形市"/>
    <x v="1"/>
    <x v="3"/>
    <n v="3"/>
    <n v="0.04"/>
    <n v="0"/>
    <n v="0"/>
    <n v="3"/>
    <n v="0.09"/>
    <x v="0"/>
  </r>
  <r>
    <x v="0"/>
    <s v="山形市"/>
    <x v="1"/>
    <x v="4"/>
    <n v="68"/>
    <n v="0.96"/>
    <n v="9"/>
    <n v="0.26"/>
    <n v="58"/>
    <n v="1.67"/>
    <x v="1"/>
  </r>
  <r>
    <x v="0"/>
    <s v="山形市"/>
    <x v="1"/>
    <x v="5"/>
    <n v="70"/>
    <n v="0.99"/>
    <n v="25"/>
    <n v="0.71"/>
    <n v="44"/>
    <n v="1.27"/>
    <x v="1"/>
  </r>
  <r>
    <x v="0"/>
    <s v="山形市"/>
    <x v="1"/>
    <x v="6"/>
    <n v="1636"/>
    <n v="23.17"/>
    <n v="631"/>
    <n v="17.89"/>
    <n v="1002"/>
    <n v="28.86"/>
    <x v="13"/>
  </r>
  <r>
    <x v="0"/>
    <s v="山形市"/>
    <x v="1"/>
    <x v="7"/>
    <n v="70"/>
    <n v="0.99"/>
    <n v="8"/>
    <n v="0.23"/>
    <n v="61"/>
    <n v="1.76"/>
    <x v="1"/>
  </r>
  <r>
    <x v="0"/>
    <s v="山形市"/>
    <x v="1"/>
    <x v="8"/>
    <n v="792"/>
    <n v="11.21"/>
    <n v="348"/>
    <n v="9.8699999999999992"/>
    <n v="442"/>
    <n v="12.73"/>
    <x v="3"/>
  </r>
  <r>
    <x v="0"/>
    <s v="山形市"/>
    <x v="1"/>
    <x v="9"/>
    <n v="379"/>
    <n v="5.37"/>
    <n v="197"/>
    <n v="5.59"/>
    <n v="179"/>
    <n v="5.16"/>
    <x v="1"/>
  </r>
  <r>
    <x v="0"/>
    <s v="山形市"/>
    <x v="1"/>
    <x v="10"/>
    <n v="895"/>
    <n v="12.67"/>
    <n v="651"/>
    <n v="18.46"/>
    <n v="244"/>
    <n v="7.03"/>
    <x v="0"/>
  </r>
  <r>
    <x v="0"/>
    <s v="山形市"/>
    <x v="1"/>
    <x v="11"/>
    <n v="953"/>
    <n v="13.49"/>
    <n v="759"/>
    <n v="21.52"/>
    <n v="194"/>
    <n v="5.59"/>
    <x v="0"/>
  </r>
  <r>
    <x v="0"/>
    <s v="山形市"/>
    <x v="1"/>
    <x v="12"/>
    <n v="238"/>
    <n v="3.37"/>
    <n v="153"/>
    <n v="4.34"/>
    <n v="65"/>
    <n v="1.87"/>
    <x v="7"/>
  </r>
  <r>
    <x v="0"/>
    <s v="山形市"/>
    <x v="1"/>
    <x v="13"/>
    <n v="312"/>
    <n v="4.42"/>
    <n v="204"/>
    <n v="5.78"/>
    <n v="97"/>
    <n v="2.79"/>
    <x v="14"/>
  </r>
  <r>
    <x v="0"/>
    <s v="山形市"/>
    <x v="1"/>
    <x v="14"/>
    <n v="276"/>
    <n v="3.91"/>
    <n v="90"/>
    <n v="2.5499999999999998"/>
    <n v="165"/>
    <n v="4.75"/>
    <x v="15"/>
  </r>
  <r>
    <x v="0"/>
    <s v="米沢市"/>
    <x v="2"/>
    <x v="0"/>
    <n v="0"/>
    <n v="0"/>
    <n v="0"/>
    <n v="0"/>
    <n v="0"/>
    <n v="0"/>
    <x v="0"/>
  </r>
  <r>
    <x v="0"/>
    <s v="米沢市"/>
    <x v="2"/>
    <x v="1"/>
    <n v="278"/>
    <n v="11.74"/>
    <n v="118"/>
    <n v="8.9700000000000006"/>
    <n v="160"/>
    <n v="15.49"/>
    <x v="0"/>
  </r>
  <r>
    <x v="0"/>
    <s v="米沢市"/>
    <x v="2"/>
    <x v="2"/>
    <n v="249"/>
    <n v="10.52"/>
    <n v="98"/>
    <n v="7.45"/>
    <n v="150"/>
    <n v="14.52"/>
    <x v="1"/>
  </r>
  <r>
    <x v="0"/>
    <s v="米沢市"/>
    <x v="2"/>
    <x v="3"/>
    <n v="3"/>
    <n v="0.13"/>
    <n v="0"/>
    <n v="0"/>
    <n v="3"/>
    <n v="0.28999999999999998"/>
    <x v="0"/>
  </r>
  <r>
    <x v="0"/>
    <s v="米沢市"/>
    <x v="2"/>
    <x v="4"/>
    <n v="23"/>
    <n v="0.97"/>
    <n v="3"/>
    <n v="0.23"/>
    <n v="20"/>
    <n v="1.94"/>
    <x v="0"/>
  </r>
  <r>
    <x v="0"/>
    <s v="米沢市"/>
    <x v="2"/>
    <x v="5"/>
    <n v="10"/>
    <n v="0.42"/>
    <n v="2"/>
    <n v="0.15"/>
    <n v="8"/>
    <n v="0.77"/>
    <x v="0"/>
  </r>
  <r>
    <x v="0"/>
    <s v="米沢市"/>
    <x v="2"/>
    <x v="6"/>
    <n v="514"/>
    <n v="21.71"/>
    <n v="244"/>
    <n v="18.559999999999999"/>
    <n v="269"/>
    <n v="26.04"/>
    <x v="1"/>
  </r>
  <r>
    <x v="0"/>
    <s v="米沢市"/>
    <x v="2"/>
    <x v="7"/>
    <n v="17"/>
    <n v="0.72"/>
    <n v="2"/>
    <n v="0.15"/>
    <n v="15"/>
    <n v="1.45"/>
    <x v="0"/>
  </r>
  <r>
    <x v="0"/>
    <s v="米沢市"/>
    <x v="2"/>
    <x v="8"/>
    <n v="280"/>
    <n v="11.82"/>
    <n v="156"/>
    <n v="11.86"/>
    <n v="122"/>
    <n v="11.81"/>
    <x v="3"/>
  </r>
  <r>
    <x v="0"/>
    <s v="米沢市"/>
    <x v="2"/>
    <x v="9"/>
    <n v="116"/>
    <n v="4.9000000000000004"/>
    <n v="71"/>
    <n v="5.4"/>
    <n v="44"/>
    <n v="4.26"/>
    <x v="0"/>
  </r>
  <r>
    <x v="0"/>
    <s v="米沢市"/>
    <x v="2"/>
    <x v="10"/>
    <n v="293"/>
    <n v="12.37"/>
    <n v="223"/>
    <n v="16.96"/>
    <n v="69"/>
    <n v="6.68"/>
    <x v="1"/>
  </r>
  <r>
    <x v="0"/>
    <s v="米沢市"/>
    <x v="2"/>
    <x v="11"/>
    <n v="316"/>
    <n v="13.34"/>
    <n v="246"/>
    <n v="18.71"/>
    <n v="68"/>
    <n v="6.58"/>
    <x v="3"/>
  </r>
  <r>
    <x v="0"/>
    <s v="米沢市"/>
    <x v="2"/>
    <x v="12"/>
    <n v="77"/>
    <n v="3.25"/>
    <n v="61"/>
    <n v="4.6399999999999997"/>
    <n v="14"/>
    <n v="1.36"/>
    <x v="3"/>
  </r>
  <r>
    <x v="0"/>
    <s v="米沢市"/>
    <x v="2"/>
    <x v="13"/>
    <n v="101"/>
    <n v="4.2699999999999996"/>
    <n v="62"/>
    <n v="4.71"/>
    <n v="37"/>
    <n v="3.58"/>
    <x v="1"/>
  </r>
  <r>
    <x v="0"/>
    <s v="米沢市"/>
    <x v="2"/>
    <x v="14"/>
    <n v="91"/>
    <n v="3.84"/>
    <n v="29"/>
    <n v="2.21"/>
    <n v="54"/>
    <n v="5.23"/>
    <x v="8"/>
  </r>
  <r>
    <x v="0"/>
    <s v="鶴岡市"/>
    <x v="3"/>
    <x v="0"/>
    <n v="0"/>
    <n v="0"/>
    <n v="0"/>
    <n v="0"/>
    <n v="0"/>
    <n v="0"/>
    <x v="0"/>
  </r>
  <r>
    <x v="0"/>
    <s v="鶴岡市"/>
    <x v="3"/>
    <x v="1"/>
    <n v="488"/>
    <n v="13.61"/>
    <n v="244"/>
    <n v="10.64"/>
    <n v="244"/>
    <n v="19.55"/>
    <x v="0"/>
  </r>
  <r>
    <x v="0"/>
    <s v="鶴岡市"/>
    <x v="3"/>
    <x v="2"/>
    <n v="243"/>
    <n v="6.78"/>
    <n v="110"/>
    <n v="4.8"/>
    <n v="131"/>
    <n v="10.5"/>
    <x v="3"/>
  </r>
  <r>
    <x v="0"/>
    <s v="鶴岡市"/>
    <x v="3"/>
    <x v="3"/>
    <n v="1"/>
    <n v="0.03"/>
    <n v="0"/>
    <n v="0"/>
    <n v="1"/>
    <n v="0.08"/>
    <x v="0"/>
  </r>
  <r>
    <x v="0"/>
    <s v="鶴岡市"/>
    <x v="3"/>
    <x v="4"/>
    <n v="24"/>
    <n v="0.67"/>
    <n v="6"/>
    <n v="0.26"/>
    <n v="18"/>
    <n v="1.44"/>
    <x v="0"/>
  </r>
  <r>
    <x v="0"/>
    <s v="鶴岡市"/>
    <x v="3"/>
    <x v="5"/>
    <n v="17"/>
    <n v="0.47"/>
    <n v="2"/>
    <n v="0.09"/>
    <n v="12"/>
    <n v="0.96"/>
    <x v="13"/>
  </r>
  <r>
    <x v="0"/>
    <s v="鶴岡市"/>
    <x v="3"/>
    <x v="6"/>
    <n v="974"/>
    <n v="27.17"/>
    <n v="579"/>
    <n v="25.24"/>
    <n v="391"/>
    <n v="31.33"/>
    <x v="7"/>
  </r>
  <r>
    <x v="0"/>
    <s v="鶴岡市"/>
    <x v="3"/>
    <x v="7"/>
    <n v="38"/>
    <n v="1.06"/>
    <n v="15"/>
    <n v="0.65"/>
    <n v="23"/>
    <n v="1.84"/>
    <x v="0"/>
  </r>
  <r>
    <x v="0"/>
    <s v="鶴岡市"/>
    <x v="3"/>
    <x v="8"/>
    <n v="142"/>
    <n v="3.96"/>
    <n v="58"/>
    <n v="2.5299999999999998"/>
    <n v="84"/>
    <n v="6.73"/>
    <x v="0"/>
  </r>
  <r>
    <x v="0"/>
    <s v="鶴岡市"/>
    <x v="3"/>
    <x v="9"/>
    <n v="151"/>
    <n v="4.21"/>
    <n v="100"/>
    <n v="4.3600000000000003"/>
    <n v="48"/>
    <n v="3.85"/>
    <x v="1"/>
  </r>
  <r>
    <x v="0"/>
    <s v="鶴岡市"/>
    <x v="3"/>
    <x v="10"/>
    <n v="515"/>
    <n v="14.37"/>
    <n v="431"/>
    <n v="18.79"/>
    <n v="79"/>
    <n v="6.33"/>
    <x v="1"/>
  </r>
  <r>
    <x v="0"/>
    <s v="鶴岡市"/>
    <x v="3"/>
    <x v="11"/>
    <n v="608"/>
    <n v="16.96"/>
    <n v="522"/>
    <n v="22.76"/>
    <n v="85"/>
    <n v="6.81"/>
    <x v="0"/>
  </r>
  <r>
    <x v="0"/>
    <s v="鶴岡市"/>
    <x v="3"/>
    <x v="12"/>
    <n v="125"/>
    <n v="3.49"/>
    <n v="94"/>
    <n v="4.0999999999999996"/>
    <n v="21"/>
    <n v="1.68"/>
    <x v="13"/>
  </r>
  <r>
    <x v="0"/>
    <s v="鶴岡市"/>
    <x v="3"/>
    <x v="13"/>
    <n v="141"/>
    <n v="3.93"/>
    <n v="79"/>
    <n v="3.44"/>
    <n v="56"/>
    <n v="4.49"/>
    <x v="14"/>
  </r>
  <r>
    <x v="0"/>
    <s v="鶴岡市"/>
    <x v="3"/>
    <x v="14"/>
    <n v="118"/>
    <n v="3.29"/>
    <n v="54"/>
    <n v="2.35"/>
    <n v="55"/>
    <n v="4.41"/>
    <x v="8"/>
  </r>
  <r>
    <x v="0"/>
    <s v="酒田市"/>
    <x v="4"/>
    <x v="0"/>
    <n v="1"/>
    <n v="0.03"/>
    <n v="0"/>
    <n v="0"/>
    <n v="1"/>
    <n v="0.08"/>
    <x v="0"/>
  </r>
  <r>
    <x v="0"/>
    <s v="酒田市"/>
    <x v="4"/>
    <x v="1"/>
    <n v="429"/>
    <n v="13.81"/>
    <n v="171"/>
    <n v="9.59"/>
    <n v="257"/>
    <n v="19.809999999999999"/>
    <x v="1"/>
  </r>
  <r>
    <x v="0"/>
    <s v="酒田市"/>
    <x v="4"/>
    <x v="2"/>
    <n v="181"/>
    <n v="5.83"/>
    <n v="78"/>
    <n v="4.37"/>
    <n v="102"/>
    <n v="7.86"/>
    <x v="1"/>
  </r>
  <r>
    <x v="0"/>
    <s v="酒田市"/>
    <x v="4"/>
    <x v="3"/>
    <n v="7"/>
    <n v="0.23"/>
    <n v="0"/>
    <n v="0"/>
    <n v="7"/>
    <n v="0.54"/>
    <x v="0"/>
  </r>
  <r>
    <x v="0"/>
    <s v="酒田市"/>
    <x v="4"/>
    <x v="4"/>
    <n v="23"/>
    <n v="0.74"/>
    <n v="1"/>
    <n v="0.06"/>
    <n v="22"/>
    <n v="1.7"/>
    <x v="0"/>
  </r>
  <r>
    <x v="0"/>
    <s v="酒田市"/>
    <x v="4"/>
    <x v="5"/>
    <n v="20"/>
    <n v="0.64"/>
    <n v="3"/>
    <n v="0.17"/>
    <n v="16"/>
    <n v="1.23"/>
    <x v="0"/>
  </r>
  <r>
    <x v="0"/>
    <s v="酒田市"/>
    <x v="4"/>
    <x v="6"/>
    <n v="830"/>
    <n v="26.71"/>
    <n v="404"/>
    <n v="22.66"/>
    <n v="419"/>
    <n v="32.31"/>
    <x v="14"/>
  </r>
  <r>
    <x v="0"/>
    <s v="酒田市"/>
    <x v="4"/>
    <x v="7"/>
    <n v="31"/>
    <n v="1"/>
    <n v="5"/>
    <n v="0.28000000000000003"/>
    <n v="26"/>
    <n v="2"/>
    <x v="0"/>
  </r>
  <r>
    <x v="0"/>
    <s v="酒田市"/>
    <x v="4"/>
    <x v="8"/>
    <n v="158"/>
    <n v="5.09"/>
    <n v="56"/>
    <n v="3.14"/>
    <n v="102"/>
    <n v="7.86"/>
    <x v="0"/>
  </r>
  <r>
    <x v="0"/>
    <s v="酒田市"/>
    <x v="4"/>
    <x v="9"/>
    <n v="142"/>
    <n v="4.57"/>
    <n v="91"/>
    <n v="5.0999999999999996"/>
    <n v="48"/>
    <n v="3.7"/>
    <x v="1"/>
  </r>
  <r>
    <x v="0"/>
    <s v="酒田市"/>
    <x v="4"/>
    <x v="10"/>
    <n v="437"/>
    <n v="14.07"/>
    <n v="340"/>
    <n v="19.07"/>
    <n v="97"/>
    <n v="7.48"/>
    <x v="0"/>
  </r>
  <r>
    <x v="0"/>
    <s v="酒田市"/>
    <x v="4"/>
    <x v="11"/>
    <n v="478"/>
    <n v="15.38"/>
    <n v="411"/>
    <n v="23.05"/>
    <n v="65"/>
    <n v="5.01"/>
    <x v="1"/>
  </r>
  <r>
    <x v="0"/>
    <s v="酒田市"/>
    <x v="4"/>
    <x v="12"/>
    <n v="91"/>
    <n v="2.93"/>
    <n v="74"/>
    <n v="4.1500000000000004"/>
    <n v="13"/>
    <n v="1"/>
    <x v="0"/>
  </r>
  <r>
    <x v="0"/>
    <s v="酒田市"/>
    <x v="4"/>
    <x v="13"/>
    <n v="152"/>
    <n v="4.8899999999999997"/>
    <n v="89"/>
    <n v="4.99"/>
    <n v="59"/>
    <n v="4.55"/>
    <x v="0"/>
  </r>
  <r>
    <x v="0"/>
    <s v="酒田市"/>
    <x v="4"/>
    <x v="14"/>
    <n v="127"/>
    <n v="4.09"/>
    <n v="60"/>
    <n v="3.37"/>
    <n v="63"/>
    <n v="4.8600000000000003"/>
    <x v="0"/>
  </r>
  <r>
    <x v="0"/>
    <s v="新庄市"/>
    <x v="5"/>
    <x v="0"/>
    <n v="0"/>
    <n v="0"/>
    <n v="0"/>
    <n v="0"/>
    <n v="0"/>
    <n v="0"/>
    <x v="0"/>
  </r>
  <r>
    <x v="0"/>
    <s v="新庄市"/>
    <x v="5"/>
    <x v="1"/>
    <n v="141"/>
    <n v="11.15"/>
    <n v="63"/>
    <n v="7.76"/>
    <n v="78"/>
    <n v="17.649999999999999"/>
    <x v="0"/>
  </r>
  <r>
    <x v="0"/>
    <s v="新庄市"/>
    <x v="5"/>
    <x v="2"/>
    <n v="87"/>
    <n v="6.88"/>
    <n v="42"/>
    <n v="5.17"/>
    <n v="44"/>
    <n v="9.9499999999999993"/>
    <x v="1"/>
  </r>
  <r>
    <x v="0"/>
    <s v="新庄市"/>
    <x v="5"/>
    <x v="3"/>
    <n v="1"/>
    <n v="0.08"/>
    <n v="0"/>
    <n v="0"/>
    <n v="1"/>
    <n v="0.23"/>
    <x v="0"/>
  </r>
  <r>
    <x v="0"/>
    <s v="新庄市"/>
    <x v="5"/>
    <x v="4"/>
    <n v="5"/>
    <n v="0.4"/>
    <n v="0"/>
    <n v="0"/>
    <n v="5"/>
    <n v="1.1299999999999999"/>
    <x v="0"/>
  </r>
  <r>
    <x v="0"/>
    <s v="新庄市"/>
    <x v="5"/>
    <x v="5"/>
    <n v="5"/>
    <n v="0.4"/>
    <n v="1"/>
    <n v="0.12"/>
    <n v="4"/>
    <n v="0.9"/>
    <x v="0"/>
  </r>
  <r>
    <x v="0"/>
    <s v="新庄市"/>
    <x v="5"/>
    <x v="6"/>
    <n v="286"/>
    <n v="22.61"/>
    <n v="148"/>
    <n v="18.23"/>
    <n v="137"/>
    <n v="31"/>
    <x v="1"/>
  </r>
  <r>
    <x v="0"/>
    <s v="新庄市"/>
    <x v="5"/>
    <x v="7"/>
    <n v="14"/>
    <n v="1.1100000000000001"/>
    <n v="3"/>
    <n v="0.37"/>
    <n v="11"/>
    <n v="2.4900000000000002"/>
    <x v="0"/>
  </r>
  <r>
    <x v="0"/>
    <s v="新庄市"/>
    <x v="5"/>
    <x v="8"/>
    <n v="96"/>
    <n v="7.59"/>
    <n v="52"/>
    <n v="6.4"/>
    <n v="44"/>
    <n v="9.9499999999999993"/>
    <x v="0"/>
  </r>
  <r>
    <x v="0"/>
    <s v="新庄市"/>
    <x v="5"/>
    <x v="9"/>
    <n v="49"/>
    <n v="3.87"/>
    <n v="32"/>
    <n v="3.94"/>
    <n v="16"/>
    <n v="3.62"/>
    <x v="0"/>
  </r>
  <r>
    <x v="0"/>
    <s v="新庄市"/>
    <x v="5"/>
    <x v="10"/>
    <n v="226"/>
    <n v="17.87"/>
    <n v="195"/>
    <n v="24.01"/>
    <n v="31"/>
    <n v="7.01"/>
    <x v="0"/>
  </r>
  <r>
    <x v="0"/>
    <s v="新庄市"/>
    <x v="5"/>
    <x v="11"/>
    <n v="210"/>
    <n v="16.600000000000001"/>
    <n v="179"/>
    <n v="22.04"/>
    <n v="31"/>
    <n v="7.01"/>
    <x v="0"/>
  </r>
  <r>
    <x v="0"/>
    <s v="新庄市"/>
    <x v="5"/>
    <x v="12"/>
    <n v="27"/>
    <n v="2.13"/>
    <n v="22"/>
    <n v="2.71"/>
    <n v="3"/>
    <n v="0.68"/>
    <x v="0"/>
  </r>
  <r>
    <x v="0"/>
    <s v="新庄市"/>
    <x v="5"/>
    <x v="13"/>
    <n v="70"/>
    <n v="5.53"/>
    <n v="43"/>
    <n v="5.3"/>
    <n v="23"/>
    <n v="5.2"/>
    <x v="13"/>
  </r>
  <r>
    <x v="0"/>
    <s v="新庄市"/>
    <x v="5"/>
    <x v="14"/>
    <n v="48"/>
    <n v="3.79"/>
    <n v="32"/>
    <n v="3.94"/>
    <n v="14"/>
    <n v="3.17"/>
    <x v="3"/>
  </r>
  <r>
    <x v="0"/>
    <s v="寒河江市"/>
    <x v="6"/>
    <x v="0"/>
    <n v="0"/>
    <n v="0"/>
    <n v="0"/>
    <n v="0"/>
    <n v="0"/>
    <n v="0"/>
    <x v="0"/>
  </r>
  <r>
    <x v="0"/>
    <s v="寒河江市"/>
    <x v="6"/>
    <x v="1"/>
    <n v="168"/>
    <n v="14.74"/>
    <n v="83"/>
    <n v="11.89"/>
    <n v="85"/>
    <n v="20.05"/>
    <x v="0"/>
  </r>
  <r>
    <x v="0"/>
    <s v="寒河江市"/>
    <x v="6"/>
    <x v="2"/>
    <n v="132"/>
    <n v="11.58"/>
    <n v="65"/>
    <n v="9.31"/>
    <n v="67"/>
    <n v="15.8"/>
    <x v="0"/>
  </r>
  <r>
    <x v="0"/>
    <s v="寒河江市"/>
    <x v="6"/>
    <x v="3"/>
    <n v="0"/>
    <n v="0"/>
    <n v="0"/>
    <n v="0"/>
    <n v="0"/>
    <n v="0"/>
    <x v="0"/>
  </r>
  <r>
    <x v="0"/>
    <s v="寒河江市"/>
    <x v="6"/>
    <x v="4"/>
    <n v="5"/>
    <n v="0.44"/>
    <n v="2"/>
    <n v="0.28999999999999998"/>
    <n v="3"/>
    <n v="0.71"/>
    <x v="0"/>
  </r>
  <r>
    <x v="0"/>
    <s v="寒河江市"/>
    <x v="6"/>
    <x v="5"/>
    <n v="6"/>
    <n v="0.53"/>
    <n v="1"/>
    <n v="0.14000000000000001"/>
    <n v="5"/>
    <n v="1.18"/>
    <x v="0"/>
  </r>
  <r>
    <x v="0"/>
    <s v="寒河江市"/>
    <x v="6"/>
    <x v="6"/>
    <n v="240"/>
    <n v="21.05"/>
    <n v="129"/>
    <n v="18.48"/>
    <n v="109"/>
    <n v="25.71"/>
    <x v="3"/>
  </r>
  <r>
    <x v="0"/>
    <s v="寒河江市"/>
    <x v="6"/>
    <x v="7"/>
    <n v="7"/>
    <n v="0.61"/>
    <n v="2"/>
    <n v="0.28999999999999998"/>
    <n v="5"/>
    <n v="1.18"/>
    <x v="0"/>
  </r>
  <r>
    <x v="0"/>
    <s v="寒河江市"/>
    <x v="6"/>
    <x v="8"/>
    <n v="48"/>
    <n v="4.21"/>
    <n v="9"/>
    <n v="1.29"/>
    <n v="39"/>
    <n v="9.1999999999999993"/>
    <x v="0"/>
  </r>
  <r>
    <x v="0"/>
    <s v="寒河江市"/>
    <x v="6"/>
    <x v="9"/>
    <n v="50"/>
    <n v="4.3899999999999997"/>
    <n v="35"/>
    <n v="5.01"/>
    <n v="13"/>
    <n v="3.07"/>
    <x v="0"/>
  </r>
  <r>
    <x v="0"/>
    <s v="寒河江市"/>
    <x v="6"/>
    <x v="10"/>
    <n v="169"/>
    <n v="14.82"/>
    <n v="137"/>
    <n v="19.63"/>
    <n v="32"/>
    <n v="7.55"/>
    <x v="0"/>
  </r>
  <r>
    <x v="0"/>
    <s v="寒河江市"/>
    <x v="6"/>
    <x v="11"/>
    <n v="197"/>
    <n v="17.28"/>
    <n v="172"/>
    <n v="24.64"/>
    <n v="24"/>
    <n v="5.66"/>
    <x v="1"/>
  </r>
  <r>
    <x v="0"/>
    <s v="寒河江市"/>
    <x v="6"/>
    <x v="12"/>
    <n v="34"/>
    <n v="2.98"/>
    <n v="19"/>
    <n v="2.72"/>
    <n v="9"/>
    <n v="2.12"/>
    <x v="0"/>
  </r>
  <r>
    <x v="0"/>
    <s v="寒河江市"/>
    <x v="6"/>
    <x v="13"/>
    <n v="50"/>
    <n v="4.3899999999999997"/>
    <n v="27"/>
    <n v="3.87"/>
    <n v="16"/>
    <n v="3.77"/>
    <x v="6"/>
  </r>
  <r>
    <x v="0"/>
    <s v="寒河江市"/>
    <x v="6"/>
    <x v="14"/>
    <n v="34"/>
    <n v="2.98"/>
    <n v="17"/>
    <n v="2.44"/>
    <n v="17"/>
    <n v="4.01"/>
    <x v="0"/>
  </r>
  <r>
    <x v="0"/>
    <s v="上山市"/>
    <x v="7"/>
    <x v="0"/>
    <n v="0"/>
    <n v="0"/>
    <n v="0"/>
    <n v="0"/>
    <n v="0"/>
    <n v="0"/>
    <x v="0"/>
  </r>
  <r>
    <x v="0"/>
    <s v="上山市"/>
    <x v="7"/>
    <x v="1"/>
    <n v="138"/>
    <n v="15.81"/>
    <n v="65"/>
    <n v="12.7"/>
    <n v="73"/>
    <n v="21.04"/>
    <x v="0"/>
  </r>
  <r>
    <x v="0"/>
    <s v="上山市"/>
    <x v="7"/>
    <x v="2"/>
    <n v="102"/>
    <n v="11.68"/>
    <n v="41"/>
    <n v="8.01"/>
    <n v="61"/>
    <n v="17.579999999999998"/>
    <x v="0"/>
  </r>
  <r>
    <x v="0"/>
    <s v="上山市"/>
    <x v="7"/>
    <x v="3"/>
    <n v="2"/>
    <n v="0.23"/>
    <n v="0"/>
    <n v="0"/>
    <n v="2"/>
    <n v="0.57999999999999996"/>
    <x v="0"/>
  </r>
  <r>
    <x v="0"/>
    <s v="上山市"/>
    <x v="7"/>
    <x v="4"/>
    <n v="4"/>
    <n v="0.46"/>
    <n v="0"/>
    <n v="0"/>
    <n v="4"/>
    <n v="1.1499999999999999"/>
    <x v="0"/>
  </r>
  <r>
    <x v="0"/>
    <s v="上山市"/>
    <x v="7"/>
    <x v="5"/>
    <n v="8"/>
    <n v="0.92"/>
    <n v="1"/>
    <n v="0.2"/>
    <n v="7"/>
    <n v="2.02"/>
    <x v="0"/>
  </r>
  <r>
    <x v="0"/>
    <s v="上山市"/>
    <x v="7"/>
    <x v="6"/>
    <n v="198"/>
    <n v="22.68"/>
    <n v="115"/>
    <n v="22.46"/>
    <n v="83"/>
    <n v="23.92"/>
    <x v="0"/>
  </r>
  <r>
    <x v="0"/>
    <s v="上山市"/>
    <x v="7"/>
    <x v="7"/>
    <n v="1"/>
    <n v="0.11"/>
    <n v="0"/>
    <n v="0"/>
    <n v="1"/>
    <n v="0.28999999999999998"/>
    <x v="0"/>
  </r>
  <r>
    <x v="0"/>
    <s v="上山市"/>
    <x v="7"/>
    <x v="8"/>
    <n v="56"/>
    <n v="6.41"/>
    <n v="37"/>
    <n v="7.23"/>
    <n v="19"/>
    <n v="5.48"/>
    <x v="0"/>
  </r>
  <r>
    <x v="0"/>
    <s v="上山市"/>
    <x v="7"/>
    <x v="9"/>
    <n v="27"/>
    <n v="3.09"/>
    <n v="10"/>
    <n v="1.95"/>
    <n v="17"/>
    <n v="4.9000000000000004"/>
    <x v="0"/>
  </r>
  <r>
    <x v="0"/>
    <s v="上山市"/>
    <x v="7"/>
    <x v="10"/>
    <n v="127"/>
    <n v="14.55"/>
    <n v="97"/>
    <n v="18.95"/>
    <n v="29"/>
    <n v="8.36"/>
    <x v="0"/>
  </r>
  <r>
    <x v="0"/>
    <s v="上山市"/>
    <x v="7"/>
    <x v="11"/>
    <n v="120"/>
    <n v="13.75"/>
    <n v="105"/>
    <n v="20.51"/>
    <n v="15"/>
    <n v="4.32"/>
    <x v="0"/>
  </r>
  <r>
    <x v="0"/>
    <s v="上山市"/>
    <x v="7"/>
    <x v="12"/>
    <n v="26"/>
    <n v="2.98"/>
    <n v="11"/>
    <n v="2.15"/>
    <n v="5"/>
    <n v="1.44"/>
    <x v="8"/>
  </r>
  <r>
    <x v="0"/>
    <s v="上山市"/>
    <x v="7"/>
    <x v="13"/>
    <n v="35"/>
    <n v="4.01"/>
    <n v="19"/>
    <n v="3.71"/>
    <n v="15"/>
    <n v="4.32"/>
    <x v="0"/>
  </r>
  <r>
    <x v="0"/>
    <s v="上山市"/>
    <x v="7"/>
    <x v="14"/>
    <n v="29"/>
    <n v="3.32"/>
    <n v="11"/>
    <n v="2.15"/>
    <n v="16"/>
    <n v="4.6100000000000003"/>
    <x v="1"/>
  </r>
  <r>
    <x v="0"/>
    <s v="村山市"/>
    <x v="8"/>
    <x v="0"/>
    <n v="0"/>
    <n v="0"/>
    <n v="0"/>
    <n v="0"/>
    <n v="0"/>
    <n v="0"/>
    <x v="0"/>
  </r>
  <r>
    <x v="0"/>
    <s v="村山市"/>
    <x v="8"/>
    <x v="1"/>
    <n v="151"/>
    <n v="19.79"/>
    <n v="107"/>
    <n v="20.079999999999998"/>
    <n v="44"/>
    <n v="20.47"/>
    <x v="0"/>
  </r>
  <r>
    <x v="0"/>
    <s v="村山市"/>
    <x v="8"/>
    <x v="2"/>
    <n v="100"/>
    <n v="13.11"/>
    <n v="64"/>
    <n v="12.01"/>
    <n v="36"/>
    <n v="16.739999999999998"/>
    <x v="0"/>
  </r>
  <r>
    <x v="0"/>
    <s v="村山市"/>
    <x v="8"/>
    <x v="3"/>
    <n v="1"/>
    <n v="0.13"/>
    <n v="0"/>
    <n v="0"/>
    <n v="1"/>
    <n v="0.47"/>
    <x v="0"/>
  </r>
  <r>
    <x v="0"/>
    <s v="村山市"/>
    <x v="8"/>
    <x v="4"/>
    <n v="3"/>
    <n v="0.39"/>
    <n v="0"/>
    <n v="0"/>
    <n v="3"/>
    <n v="1.4"/>
    <x v="0"/>
  </r>
  <r>
    <x v="0"/>
    <s v="村山市"/>
    <x v="8"/>
    <x v="5"/>
    <n v="7"/>
    <n v="0.92"/>
    <n v="2"/>
    <n v="0.38"/>
    <n v="5"/>
    <n v="2.33"/>
    <x v="0"/>
  </r>
  <r>
    <x v="0"/>
    <s v="村山市"/>
    <x v="8"/>
    <x v="6"/>
    <n v="175"/>
    <n v="22.94"/>
    <n v="125"/>
    <n v="23.45"/>
    <n v="50"/>
    <n v="23.26"/>
    <x v="0"/>
  </r>
  <r>
    <x v="0"/>
    <s v="村山市"/>
    <x v="8"/>
    <x v="7"/>
    <n v="2"/>
    <n v="0.26"/>
    <n v="0"/>
    <n v="0"/>
    <n v="2"/>
    <n v="0.93"/>
    <x v="0"/>
  </r>
  <r>
    <x v="0"/>
    <s v="村山市"/>
    <x v="8"/>
    <x v="8"/>
    <n v="28"/>
    <n v="3.67"/>
    <n v="9"/>
    <n v="1.69"/>
    <n v="19"/>
    <n v="8.84"/>
    <x v="0"/>
  </r>
  <r>
    <x v="0"/>
    <s v="村山市"/>
    <x v="8"/>
    <x v="9"/>
    <n v="31"/>
    <n v="4.0599999999999996"/>
    <n v="16"/>
    <n v="3"/>
    <n v="15"/>
    <n v="6.98"/>
    <x v="0"/>
  </r>
  <r>
    <x v="0"/>
    <s v="村山市"/>
    <x v="8"/>
    <x v="10"/>
    <n v="76"/>
    <n v="9.9600000000000009"/>
    <n v="62"/>
    <n v="11.63"/>
    <n v="12"/>
    <n v="5.58"/>
    <x v="3"/>
  </r>
  <r>
    <x v="0"/>
    <s v="村山市"/>
    <x v="8"/>
    <x v="11"/>
    <n v="122"/>
    <n v="15.99"/>
    <n v="112"/>
    <n v="21.01"/>
    <n v="9"/>
    <n v="4.1900000000000004"/>
    <x v="1"/>
  </r>
  <r>
    <x v="0"/>
    <s v="村山市"/>
    <x v="8"/>
    <x v="12"/>
    <n v="10"/>
    <n v="1.31"/>
    <n v="7"/>
    <n v="1.31"/>
    <n v="1"/>
    <n v="0.47"/>
    <x v="0"/>
  </r>
  <r>
    <x v="0"/>
    <s v="村山市"/>
    <x v="8"/>
    <x v="13"/>
    <n v="16"/>
    <n v="2.1"/>
    <n v="11"/>
    <n v="2.06"/>
    <n v="4"/>
    <n v="1.86"/>
    <x v="1"/>
  </r>
  <r>
    <x v="0"/>
    <s v="村山市"/>
    <x v="8"/>
    <x v="14"/>
    <n v="41"/>
    <n v="5.37"/>
    <n v="18"/>
    <n v="3.38"/>
    <n v="14"/>
    <n v="6.51"/>
    <x v="0"/>
  </r>
  <r>
    <x v="0"/>
    <s v="長井市"/>
    <x v="9"/>
    <x v="0"/>
    <n v="0"/>
    <n v="0"/>
    <n v="0"/>
    <n v="0"/>
    <n v="0"/>
    <n v="0"/>
    <x v="0"/>
  </r>
  <r>
    <x v="0"/>
    <s v="長井市"/>
    <x v="9"/>
    <x v="1"/>
    <n v="149"/>
    <n v="15.92"/>
    <n v="94"/>
    <n v="15.69"/>
    <n v="55"/>
    <n v="16.77"/>
    <x v="0"/>
  </r>
  <r>
    <x v="0"/>
    <s v="長井市"/>
    <x v="9"/>
    <x v="2"/>
    <n v="105"/>
    <n v="11.22"/>
    <n v="49"/>
    <n v="8.18"/>
    <n v="56"/>
    <n v="17.07"/>
    <x v="0"/>
  </r>
  <r>
    <x v="0"/>
    <s v="長井市"/>
    <x v="9"/>
    <x v="3"/>
    <n v="0"/>
    <n v="0"/>
    <n v="0"/>
    <n v="0"/>
    <n v="0"/>
    <n v="0"/>
    <x v="0"/>
  </r>
  <r>
    <x v="0"/>
    <s v="長井市"/>
    <x v="9"/>
    <x v="4"/>
    <n v="7"/>
    <n v="0.75"/>
    <n v="2"/>
    <n v="0.33"/>
    <n v="5"/>
    <n v="1.52"/>
    <x v="0"/>
  </r>
  <r>
    <x v="0"/>
    <s v="長井市"/>
    <x v="9"/>
    <x v="5"/>
    <n v="4"/>
    <n v="0.43"/>
    <n v="1"/>
    <n v="0.17"/>
    <n v="2"/>
    <n v="0.61"/>
    <x v="0"/>
  </r>
  <r>
    <x v="0"/>
    <s v="長井市"/>
    <x v="9"/>
    <x v="6"/>
    <n v="219"/>
    <n v="23.4"/>
    <n v="122"/>
    <n v="20.37"/>
    <n v="97"/>
    <n v="29.57"/>
    <x v="0"/>
  </r>
  <r>
    <x v="0"/>
    <s v="長井市"/>
    <x v="9"/>
    <x v="7"/>
    <n v="11"/>
    <n v="1.18"/>
    <n v="2"/>
    <n v="0.33"/>
    <n v="9"/>
    <n v="2.74"/>
    <x v="0"/>
  </r>
  <r>
    <x v="0"/>
    <s v="長井市"/>
    <x v="9"/>
    <x v="8"/>
    <n v="54"/>
    <n v="5.77"/>
    <n v="21"/>
    <n v="3.51"/>
    <n v="33"/>
    <n v="10.06"/>
    <x v="0"/>
  </r>
  <r>
    <x v="0"/>
    <s v="長井市"/>
    <x v="9"/>
    <x v="9"/>
    <n v="44"/>
    <n v="4.7"/>
    <n v="28"/>
    <n v="4.67"/>
    <n v="14"/>
    <n v="4.2699999999999996"/>
    <x v="0"/>
  </r>
  <r>
    <x v="0"/>
    <s v="長井市"/>
    <x v="9"/>
    <x v="10"/>
    <n v="125"/>
    <n v="13.35"/>
    <n v="111"/>
    <n v="18.53"/>
    <n v="14"/>
    <n v="4.2699999999999996"/>
    <x v="0"/>
  </r>
  <r>
    <x v="0"/>
    <s v="長井市"/>
    <x v="9"/>
    <x v="11"/>
    <n v="141"/>
    <n v="15.06"/>
    <n v="117"/>
    <n v="19.53"/>
    <n v="24"/>
    <n v="7.32"/>
    <x v="0"/>
  </r>
  <r>
    <x v="0"/>
    <s v="長井市"/>
    <x v="9"/>
    <x v="12"/>
    <n v="25"/>
    <n v="2.67"/>
    <n v="15"/>
    <n v="2.5"/>
    <n v="6"/>
    <n v="1.83"/>
    <x v="7"/>
  </r>
  <r>
    <x v="0"/>
    <s v="長井市"/>
    <x v="9"/>
    <x v="13"/>
    <n v="29"/>
    <n v="3.1"/>
    <n v="18"/>
    <n v="3.01"/>
    <n v="9"/>
    <n v="2.74"/>
    <x v="0"/>
  </r>
  <r>
    <x v="0"/>
    <s v="長井市"/>
    <x v="9"/>
    <x v="14"/>
    <n v="23"/>
    <n v="2.46"/>
    <n v="19"/>
    <n v="3.17"/>
    <n v="4"/>
    <n v="1.22"/>
    <x v="0"/>
  </r>
  <r>
    <x v="0"/>
    <s v="天童市"/>
    <x v="10"/>
    <x v="0"/>
    <n v="0"/>
    <n v="0"/>
    <n v="0"/>
    <n v="0"/>
    <n v="0"/>
    <n v="0"/>
    <x v="0"/>
  </r>
  <r>
    <x v="0"/>
    <s v="天童市"/>
    <x v="10"/>
    <x v="1"/>
    <n v="238"/>
    <n v="13.9"/>
    <n v="90"/>
    <n v="9.2200000000000006"/>
    <n v="148"/>
    <n v="20.87"/>
    <x v="0"/>
  </r>
  <r>
    <x v="0"/>
    <s v="天童市"/>
    <x v="10"/>
    <x v="2"/>
    <n v="139"/>
    <n v="8.1199999999999992"/>
    <n v="55"/>
    <n v="5.64"/>
    <n v="84"/>
    <n v="11.85"/>
    <x v="0"/>
  </r>
  <r>
    <x v="0"/>
    <s v="天童市"/>
    <x v="10"/>
    <x v="3"/>
    <n v="0"/>
    <n v="0"/>
    <n v="0"/>
    <n v="0"/>
    <n v="0"/>
    <n v="0"/>
    <x v="0"/>
  </r>
  <r>
    <x v="0"/>
    <s v="天童市"/>
    <x v="10"/>
    <x v="4"/>
    <n v="7"/>
    <n v="0.41"/>
    <n v="2"/>
    <n v="0.2"/>
    <n v="4"/>
    <n v="0.56000000000000005"/>
    <x v="1"/>
  </r>
  <r>
    <x v="0"/>
    <s v="天童市"/>
    <x v="10"/>
    <x v="5"/>
    <n v="16"/>
    <n v="0.93"/>
    <n v="5"/>
    <n v="0.51"/>
    <n v="11"/>
    <n v="1.55"/>
    <x v="0"/>
  </r>
  <r>
    <x v="0"/>
    <s v="天童市"/>
    <x v="10"/>
    <x v="6"/>
    <n v="401"/>
    <n v="23.42"/>
    <n v="173"/>
    <n v="17.73"/>
    <n v="228"/>
    <n v="32.159999999999997"/>
    <x v="0"/>
  </r>
  <r>
    <x v="0"/>
    <s v="天童市"/>
    <x v="10"/>
    <x v="7"/>
    <n v="13"/>
    <n v="0.76"/>
    <n v="2"/>
    <n v="0.2"/>
    <n v="11"/>
    <n v="1.55"/>
    <x v="0"/>
  </r>
  <r>
    <x v="0"/>
    <s v="天童市"/>
    <x v="10"/>
    <x v="8"/>
    <n v="143"/>
    <n v="8.35"/>
    <n v="88"/>
    <n v="9.02"/>
    <n v="55"/>
    <n v="7.76"/>
    <x v="0"/>
  </r>
  <r>
    <x v="0"/>
    <s v="天童市"/>
    <x v="10"/>
    <x v="9"/>
    <n v="64"/>
    <n v="3.74"/>
    <n v="39"/>
    <n v="4"/>
    <n v="24"/>
    <n v="3.39"/>
    <x v="0"/>
  </r>
  <r>
    <x v="0"/>
    <s v="天童市"/>
    <x v="10"/>
    <x v="10"/>
    <n v="224"/>
    <n v="13.08"/>
    <n v="189"/>
    <n v="19.36"/>
    <n v="35"/>
    <n v="4.9400000000000004"/>
    <x v="0"/>
  </r>
  <r>
    <x v="0"/>
    <s v="天童市"/>
    <x v="10"/>
    <x v="11"/>
    <n v="257"/>
    <n v="15.01"/>
    <n v="214"/>
    <n v="21.93"/>
    <n v="42"/>
    <n v="5.92"/>
    <x v="0"/>
  </r>
  <r>
    <x v="0"/>
    <s v="天童市"/>
    <x v="10"/>
    <x v="12"/>
    <n v="69"/>
    <n v="4.03"/>
    <n v="44"/>
    <n v="4.51"/>
    <n v="11"/>
    <n v="1.55"/>
    <x v="0"/>
  </r>
  <r>
    <x v="0"/>
    <s v="天童市"/>
    <x v="10"/>
    <x v="13"/>
    <n v="80"/>
    <n v="4.67"/>
    <n v="46"/>
    <n v="4.71"/>
    <n v="25"/>
    <n v="3.53"/>
    <x v="16"/>
  </r>
  <r>
    <x v="0"/>
    <s v="天童市"/>
    <x v="10"/>
    <x v="14"/>
    <n v="61"/>
    <n v="3.56"/>
    <n v="29"/>
    <n v="2.97"/>
    <n v="31"/>
    <n v="4.37"/>
    <x v="0"/>
  </r>
  <r>
    <x v="0"/>
    <s v="東根市"/>
    <x v="11"/>
    <x v="0"/>
    <n v="0"/>
    <n v="0"/>
    <n v="0"/>
    <n v="0"/>
    <n v="0"/>
    <n v="0"/>
    <x v="0"/>
  </r>
  <r>
    <x v="0"/>
    <s v="東根市"/>
    <x v="11"/>
    <x v="1"/>
    <n v="133"/>
    <n v="13.39"/>
    <n v="71"/>
    <n v="11.23"/>
    <n v="62"/>
    <n v="17.87"/>
    <x v="0"/>
  </r>
  <r>
    <x v="0"/>
    <s v="東根市"/>
    <x v="11"/>
    <x v="2"/>
    <n v="86"/>
    <n v="8.66"/>
    <n v="38"/>
    <n v="6.01"/>
    <n v="48"/>
    <n v="13.83"/>
    <x v="0"/>
  </r>
  <r>
    <x v="0"/>
    <s v="東根市"/>
    <x v="11"/>
    <x v="3"/>
    <n v="0"/>
    <n v="0"/>
    <n v="0"/>
    <n v="0"/>
    <n v="0"/>
    <n v="0"/>
    <x v="0"/>
  </r>
  <r>
    <x v="0"/>
    <s v="東根市"/>
    <x v="11"/>
    <x v="4"/>
    <n v="2"/>
    <n v="0.2"/>
    <n v="0"/>
    <n v="0"/>
    <n v="2"/>
    <n v="0.57999999999999996"/>
    <x v="0"/>
  </r>
  <r>
    <x v="0"/>
    <s v="東根市"/>
    <x v="11"/>
    <x v="5"/>
    <n v="8"/>
    <n v="0.81"/>
    <n v="0"/>
    <n v="0"/>
    <n v="8"/>
    <n v="2.31"/>
    <x v="0"/>
  </r>
  <r>
    <x v="0"/>
    <s v="東根市"/>
    <x v="11"/>
    <x v="6"/>
    <n v="261"/>
    <n v="26.28"/>
    <n v="152"/>
    <n v="24.05"/>
    <n v="109"/>
    <n v="31.41"/>
    <x v="0"/>
  </r>
  <r>
    <x v="0"/>
    <s v="東根市"/>
    <x v="11"/>
    <x v="7"/>
    <n v="5"/>
    <n v="0.5"/>
    <n v="0"/>
    <n v="0"/>
    <n v="5"/>
    <n v="1.44"/>
    <x v="0"/>
  </r>
  <r>
    <x v="0"/>
    <s v="東根市"/>
    <x v="11"/>
    <x v="8"/>
    <n v="70"/>
    <n v="7.05"/>
    <n v="38"/>
    <n v="6.01"/>
    <n v="30"/>
    <n v="8.65"/>
    <x v="0"/>
  </r>
  <r>
    <x v="0"/>
    <s v="東根市"/>
    <x v="11"/>
    <x v="9"/>
    <n v="36"/>
    <n v="3.63"/>
    <n v="24"/>
    <n v="3.8"/>
    <n v="12"/>
    <n v="3.46"/>
    <x v="0"/>
  </r>
  <r>
    <x v="0"/>
    <s v="東根市"/>
    <x v="11"/>
    <x v="10"/>
    <n v="120"/>
    <n v="12.08"/>
    <n v="94"/>
    <n v="14.87"/>
    <n v="25"/>
    <n v="7.2"/>
    <x v="0"/>
  </r>
  <r>
    <x v="0"/>
    <s v="東根市"/>
    <x v="11"/>
    <x v="11"/>
    <n v="167"/>
    <n v="16.82"/>
    <n v="150"/>
    <n v="23.73"/>
    <n v="17"/>
    <n v="4.9000000000000004"/>
    <x v="0"/>
  </r>
  <r>
    <x v="0"/>
    <s v="東根市"/>
    <x v="11"/>
    <x v="12"/>
    <n v="36"/>
    <n v="3.63"/>
    <n v="17"/>
    <n v="2.69"/>
    <n v="11"/>
    <n v="3.17"/>
    <x v="0"/>
  </r>
  <r>
    <x v="0"/>
    <s v="東根市"/>
    <x v="11"/>
    <x v="13"/>
    <n v="42"/>
    <n v="4.2300000000000004"/>
    <n v="28"/>
    <n v="4.43"/>
    <n v="12"/>
    <n v="3.46"/>
    <x v="1"/>
  </r>
  <r>
    <x v="0"/>
    <s v="東根市"/>
    <x v="11"/>
    <x v="14"/>
    <n v="27"/>
    <n v="2.72"/>
    <n v="20"/>
    <n v="3.16"/>
    <n v="6"/>
    <n v="1.73"/>
    <x v="0"/>
  </r>
  <r>
    <x v="0"/>
    <s v="尾花沢市"/>
    <x v="12"/>
    <x v="0"/>
    <n v="0"/>
    <n v="0"/>
    <n v="0"/>
    <n v="0"/>
    <n v="0"/>
    <n v="0"/>
    <x v="0"/>
  </r>
  <r>
    <x v="0"/>
    <s v="尾花沢市"/>
    <x v="12"/>
    <x v="1"/>
    <n v="98"/>
    <n v="18.850000000000001"/>
    <n v="70"/>
    <n v="19.28"/>
    <n v="28"/>
    <n v="19.18"/>
    <x v="0"/>
  </r>
  <r>
    <x v="0"/>
    <s v="尾花沢市"/>
    <x v="12"/>
    <x v="2"/>
    <n v="58"/>
    <n v="11.15"/>
    <n v="35"/>
    <n v="9.64"/>
    <n v="22"/>
    <n v="15.07"/>
    <x v="1"/>
  </r>
  <r>
    <x v="0"/>
    <s v="尾花沢市"/>
    <x v="12"/>
    <x v="3"/>
    <n v="0"/>
    <n v="0"/>
    <n v="0"/>
    <n v="0"/>
    <n v="0"/>
    <n v="0"/>
    <x v="0"/>
  </r>
  <r>
    <x v="0"/>
    <s v="尾花沢市"/>
    <x v="12"/>
    <x v="4"/>
    <n v="4"/>
    <n v="0.77"/>
    <n v="0"/>
    <n v="0"/>
    <n v="4"/>
    <n v="2.74"/>
    <x v="0"/>
  </r>
  <r>
    <x v="0"/>
    <s v="尾花沢市"/>
    <x v="12"/>
    <x v="5"/>
    <n v="6"/>
    <n v="1.1499999999999999"/>
    <n v="1"/>
    <n v="0.28000000000000003"/>
    <n v="5"/>
    <n v="3.42"/>
    <x v="0"/>
  </r>
  <r>
    <x v="0"/>
    <s v="尾花沢市"/>
    <x v="12"/>
    <x v="6"/>
    <n v="148"/>
    <n v="28.46"/>
    <n v="101"/>
    <n v="27.82"/>
    <n v="47"/>
    <n v="32.19"/>
    <x v="0"/>
  </r>
  <r>
    <x v="0"/>
    <s v="尾花沢市"/>
    <x v="12"/>
    <x v="7"/>
    <n v="4"/>
    <n v="0.77"/>
    <n v="1"/>
    <n v="0.28000000000000003"/>
    <n v="3"/>
    <n v="2.0499999999999998"/>
    <x v="0"/>
  </r>
  <r>
    <x v="0"/>
    <s v="尾花沢市"/>
    <x v="12"/>
    <x v="8"/>
    <n v="14"/>
    <n v="2.69"/>
    <n v="9"/>
    <n v="2.48"/>
    <n v="5"/>
    <n v="3.42"/>
    <x v="0"/>
  </r>
  <r>
    <x v="0"/>
    <s v="尾花沢市"/>
    <x v="12"/>
    <x v="9"/>
    <n v="15"/>
    <n v="2.88"/>
    <n v="10"/>
    <n v="2.75"/>
    <n v="5"/>
    <n v="3.42"/>
    <x v="0"/>
  </r>
  <r>
    <x v="0"/>
    <s v="尾花沢市"/>
    <x v="12"/>
    <x v="10"/>
    <n v="48"/>
    <n v="9.23"/>
    <n v="39"/>
    <n v="10.74"/>
    <n v="8"/>
    <n v="5.48"/>
    <x v="0"/>
  </r>
  <r>
    <x v="0"/>
    <s v="尾花沢市"/>
    <x v="12"/>
    <x v="11"/>
    <n v="82"/>
    <n v="15.77"/>
    <n v="73"/>
    <n v="20.11"/>
    <n v="9"/>
    <n v="6.16"/>
    <x v="0"/>
  </r>
  <r>
    <x v="0"/>
    <s v="尾花沢市"/>
    <x v="12"/>
    <x v="12"/>
    <n v="11"/>
    <n v="2.12"/>
    <n v="3"/>
    <n v="0.83"/>
    <n v="1"/>
    <n v="0.68"/>
    <x v="0"/>
  </r>
  <r>
    <x v="0"/>
    <s v="尾花沢市"/>
    <x v="12"/>
    <x v="13"/>
    <n v="16"/>
    <n v="3.08"/>
    <n v="8"/>
    <n v="2.2000000000000002"/>
    <n v="7"/>
    <n v="4.79"/>
    <x v="0"/>
  </r>
  <r>
    <x v="0"/>
    <s v="尾花沢市"/>
    <x v="12"/>
    <x v="14"/>
    <n v="16"/>
    <n v="3.08"/>
    <n v="13"/>
    <n v="3.58"/>
    <n v="2"/>
    <n v="1.37"/>
    <x v="0"/>
  </r>
  <r>
    <x v="0"/>
    <s v="南陽市"/>
    <x v="13"/>
    <x v="0"/>
    <n v="0"/>
    <n v="0"/>
    <n v="0"/>
    <n v="0"/>
    <n v="0"/>
    <n v="0"/>
    <x v="0"/>
  </r>
  <r>
    <x v="0"/>
    <s v="南陽市"/>
    <x v="13"/>
    <x v="1"/>
    <n v="140"/>
    <n v="12.72"/>
    <n v="83"/>
    <n v="11.2"/>
    <n v="57"/>
    <n v="16.809999999999999"/>
    <x v="0"/>
  </r>
  <r>
    <x v="0"/>
    <s v="南陽市"/>
    <x v="13"/>
    <x v="2"/>
    <n v="109"/>
    <n v="9.9"/>
    <n v="46"/>
    <n v="6.21"/>
    <n v="62"/>
    <n v="18.29"/>
    <x v="1"/>
  </r>
  <r>
    <x v="0"/>
    <s v="南陽市"/>
    <x v="13"/>
    <x v="3"/>
    <n v="1"/>
    <n v="0.09"/>
    <n v="0"/>
    <n v="0"/>
    <n v="1"/>
    <n v="0.28999999999999998"/>
    <x v="0"/>
  </r>
  <r>
    <x v="0"/>
    <s v="南陽市"/>
    <x v="13"/>
    <x v="4"/>
    <n v="7"/>
    <n v="0.64"/>
    <n v="1"/>
    <n v="0.13"/>
    <n v="6"/>
    <n v="1.77"/>
    <x v="0"/>
  </r>
  <r>
    <x v="0"/>
    <s v="南陽市"/>
    <x v="13"/>
    <x v="5"/>
    <n v="8"/>
    <n v="0.73"/>
    <n v="1"/>
    <n v="0.13"/>
    <n v="7"/>
    <n v="2.06"/>
    <x v="0"/>
  </r>
  <r>
    <x v="0"/>
    <s v="南陽市"/>
    <x v="13"/>
    <x v="6"/>
    <n v="254"/>
    <n v="23.07"/>
    <n v="163"/>
    <n v="22"/>
    <n v="91"/>
    <n v="26.84"/>
    <x v="0"/>
  </r>
  <r>
    <x v="0"/>
    <s v="南陽市"/>
    <x v="13"/>
    <x v="7"/>
    <n v="5"/>
    <n v="0.45"/>
    <n v="1"/>
    <n v="0.13"/>
    <n v="4"/>
    <n v="1.18"/>
    <x v="0"/>
  </r>
  <r>
    <x v="0"/>
    <s v="南陽市"/>
    <x v="13"/>
    <x v="8"/>
    <n v="84"/>
    <n v="7.63"/>
    <n v="63"/>
    <n v="8.5"/>
    <n v="20"/>
    <n v="5.9"/>
    <x v="0"/>
  </r>
  <r>
    <x v="0"/>
    <s v="南陽市"/>
    <x v="13"/>
    <x v="9"/>
    <n v="33"/>
    <n v="3"/>
    <n v="25"/>
    <n v="3.37"/>
    <n v="7"/>
    <n v="2.06"/>
    <x v="0"/>
  </r>
  <r>
    <x v="0"/>
    <s v="南陽市"/>
    <x v="13"/>
    <x v="10"/>
    <n v="166"/>
    <n v="15.08"/>
    <n v="146"/>
    <n v="19.7"/>
    <n v="20"/>
    <n v="5.9"/>
    <x v="0"/>
  </r>
  <r>
    <x v="0"/>
    <s v="南陽市"/>
    <x v="13"/>
    <x v="11"/>
    <n v="167"/>
    <n v="15.17"/>
    <n v="137"/>
    <n v="18.489999999999998"/>
    <n v="30"/>
    <n v="8.85"/>
    <x v="0"/>
  </r>
  <r>
    <x v="0"/>
    <s v="南陽市"/>
    <x v="13"/>
    <x v="12"/>
    <n v="40"/>
    <n v="3.63"/>
    <n v="24"/>
    <n v="3.24"/>
    <n v="5"/>
    <n v="1.47"/>
    <x v="0"/>
  </r>
  <r>
    <x v="0"/>
    <s v="南陽市"/>
    <x v="13"/>
    <x v="13"/>
    <n v="56"/>
    <n v="5.09"/>
    <n v="34"/>
    <n v="4.59"/>
    <n v="17"/>
    <n v="5.01"/>
    <x v="0"/>
  </r>
  <r>
    <x v="0"/>
    <s v="南陽市"/>
    <x v="13"/>
    <x v="14"/>
    <n v="31"/>
    <n v="2.82"/>
    <n v="17"/>
    <n v="2.29"/>
    <n v="12"/>
    <n v="3.54"/>
    <x v="1"/>
  </r>
  <r>
    <x v="0"/>
    <s v="東村山郡山辺町"/>
    <x v="14"/>
    <x v="0"/>
    <n v="0"/>
    <n v="0"/>
    <n v="0"/>
    <n v="0"/>
    <n v="0"/>
    <n v="0"/>
    <x v="0"/>
  </r>
  <r>
    <x v="0"/>
    <s v="東村山郡山辺町"/>
    <x v="14"/>
    <x v="1"/>
    <n v="72"/>
    <n v="23"/>
    <n v="28"/>
    <n v="15.38"/>
    <n v="44"/>
    <n v="36.67"/>
    <x v="0"/>
  </r>
  <r>
    <x v="0"/>
    <s v="東村山郡山辺町"/>
    <x v="14"/>
    <x v="2"/>
    <n v="42"/>
    <n v="13.42"/>
    <n v="21"/>
    <n v="11.54"/>
    <n v="21"/>
    <n v="17.5"/>
    <x v="0"/>
  </r>
  <r>
    <x v="0"/>
    <s v="東村山郡山辺町"/>
    <x v="14"/>
    <x v="3"/>
    <n v="0"/>
    <n v="0"/>
    <n v="0"/>
    <n v="0"/>
    <n v="0"/>
    <n v="0"/>
    <x v="0"/>
  </r>
  <r>
    <x v="0"/>
    <s v="東村山郡山辺町"/>
    <x v="14"/>
    <x v="4"/>
    <n v="1"/>
    <n v="0.32"/>
    <n v="0"/>
    <n v="0"/>
    <n v="1"/>
    <n v="0.83"/>
    <x v="0"/>
  </r>
  <r>
    <x v="0"/>
    <s v="東村山郡山辺町"/>
    <x v="14"/>
    <x v="5"/>
    <n v="1"/>
    <n v="0.32"/>
    <n v="0"/>
    <n v="0"/>
    <n v="1"/>
    <n v="0.83"/>
    <x v="0"/>
  </r>
  <r>
    <x v="0"/>
    <s v="東村山郡山辺町"/>
    <x v="14"/>
    <x v="6"/>
    <n v="81"/>
    <n v="25.88"/>
    <n v="53"/>
    <n v="29.12"/>
    <n v="26"/>
    <n v="21.67"/>
    <x v="3"/>
  </r>
  <r>
    <x v="0"/>
    <s v="東村山郡山辺町"/>
    <x v="14"/>
    <x v="7"/>
    <n v="1"/>
    <n v="0.32"/>
    <n v="1"/>
    <n v="0.55000000000000004"/>
    <n v="0"/>
    <n v="0"/>
    <x v="0"/>
  </r>
  <r>
    <x v="0"/>
    <s v="東村山郡山辺町"/>
    <x v="14"/>
    <x v="8"/>
    <n v="9"/>
    <n v="2.88"/>
    <n v="1"/>
    <n v="0.55000000000000004"/>
    <n v="8"/>
    <n v="6.67"/>
    <x v="0"/>
  </r>
  <r>
    <x v="0"/>
    <s v="東村山郡山辺町"/>
    <x v="14"/>
    <x v="9"/>
    <n v="6"/>
    <n v="1.92"/>
    <n v="3"/>
    <n v="1.65"/>
    <n v="3"/>
    <n v="2.5"/>
    <x v="0"/>
  </r>
  <r>
    <x v="0"/>
    <s v="東村山郡山辺町"/>
    <x v="14"/>
    <x v="10"/>
    <n v="22"/>
    <n v="7.03"/>
    <n v="15"/>
    <n v="8.24"/>
    <n v="6"/>
    <n v="5"/>
    <x v="0"/>
  </r>
  <r>
    <x v="0"/>
    <s v="東村山郡山辺町"/>
    <x v="14"/>
    <x v="11"/>
    <n v="42"/>
    <n v="13.42"/>
    <n v="36"/>
    <n v="19.78"/>
    <n v="5"/>
    <n v="4.17"/>
    <x v="1"/>
  </r>
  <r>
    <x v="0"/>
    <s v="東村山郡山辺町"/>
    <x v="14"/>
    <x v="12"/>
    <n v="13"/>
    <n v="4.1500000000000004"/>
    <n v="6"/>
    <n v="3.3"/>
    <n v="0"/>
    <n v="0"/>
    <x v="7"/>
  </r>
  <r>
    <x v="0"/>
    <s v="東村山郡山辺町"/>
    <x v="14"/>
    <x v="13"/>
    <n v="13"/>
    <n v="4.1500000000000004"/>
    <n v="13"/>
    <n v="7.14"/>
    <n v="0"/>
    <n v="0"/>
    <x v="0"/>
  </r>
  <r>
    <x v="0"/>
    <s v="東村山郡山辺町"/>
    <x v="14"/>
    <x v="14"/>
    <n v="10"/>
    <n v="3.19"/>
    <n v="5"/>
    <n v="2.75"/>
    <n v="5"/>
    <n v="4.17"/>
    <x v="0"/>
  </r>
  <r>
    <x v="0"/>
    <s v="東村山郡中山町"/>
    <x v="15"/>
    <x v="0"/>
    <n v="0"/>
    <n v="0"/>
    <n v="0"/>
    <n v="0"/>
    <n v="0"/>
    <n v="0"/>
    <x v="0"/>
  </r>
  <r>
    <x v="0"/>
    <s v="東村山郡中山町"/>
    <x v="15"/>
    <x v="1"/>
    <n v="40"/>
    <n v="19.420000000000002"/>
    <n v="17"/>
    <n v="13.39"/>
    <n v="23"/>
    <n v="30.26"/>
    <x v="0"/>
  </r>
  <r>
    <x v="0"/>
    <s v="東村山郡中山町"/>
    <x v="15"/>
    <x v="2"/>
    <n v="30"/>
    <n v="14.56"/>
    <n v="15"/>
    <n v="11.81"/>
    <n v="15"/>
    <n v="19.739999999999998"/>
    <x v="0"/>
  </r>
  <r>
    <x v="0"/>
    <s v="東村山郡中山町"/>
    <x v="15"/>
    <x v="3"/>
    <n v="1"/>
    <n v="0.49"/>
    <n v="0"/>
    <n v="0"/>
    <n v="0"/>
    <n v="0"/>
    <x v="0"/>
  </r>
  <r>
    <x v="0"/>
    <s v="東村山郡中山町"/>
    <x v="15"/>
    <x v="4"/>
    <n v="1"/>
    <n v="0.49"/>
    <n v="0"/>
    <n v="0"/>
    <n v="1"/>
    <n v="1.32"/>
    <x v="0"/>
  </r>
  <r>
    <x v="0"/>
    <s v="東村山郡中山町"/>
    <x v="15"/>
    <x v="5"/>
    <n v="4"/>
    <n v="1.94"/>
    <n v="3"/>
    <n v="2.36"/>
    <n v="1"/>
    <n v="1.32"/>
    <x v="0"/>
  </r>
  <r>
    <x v="0"/>
    <s v="東村山郡中山町"/>
    <x v="15"/>
    <x v="6"/>
    <n v="44"/>
    <n v="21.36"/>
    <n v="26"/>
    <n v="20.47"/>
    <n v="18"/>
    <n v="23.68"/>
    <x v="0"/>
  </r>
  <r>
    <x v="0"/>
    <s v="東村山郡中山町"/>
    <x v="15"/>
    <x v="7"/>
    <n v="4"/>
    <n v="1.94"/>
    <n v="2"/>
    <n v="1.57"/>
    <n v="2"/>
    <n v="2.63"/>
    <x v="0"/>
  </r>
  <r>
    <x v="0"/>
    <s v="東村山郡中山町"/>
    <x v="15"/>
    <x v="8"/>
    <n v="4"/>
    <n v="1.94"/>
    <n v="2"/>
    <n v="1.57"/>
    <n v="2"/>
    <n v="2.63"/>
    <x v="0"/>
  </r>
  <r>
    <x v="0"/>
    <s v="東村山郡中山町"/>
    <x v="15"/>
    <x v="9"/>
    <n v="10"/>
    <n v="4.8499999999999996"/>
    <n v="7"/>
    <n v="5.51"/>
    <n v="3"/>
    <n v="3.95"/>
    <x v="0"/>
  </r>
  <r>
    <x v="0"/>
    <s v="東村山郡中山町"/>
    <x v="15"/>
    <x v="10"/>
    <n v="14"/>
    <n v="6.8"/>
    <n v="10"/>
    <n v="7.87"/>
    <n v="3"/>
    <n v="3.95"/>
    <x v="0"/>
  </r>
  <r>
    <x v="0"/>
    <s v="東村山郡中山町"/>
    <x v="15"/>
    <x v="11"/>
    <n v="31"/>
    <n v="15.05"/>
    <n v="29"/>
    <n v="22.83"/>
    <n v="2"/>
    <n v="2.63"/>
    <x v="0"/>
  </r>
  <r>
    <x v="0"/>
    <s v="東村山郡中山町"/>
    <x v="15"/>
    <x v="12"/>
    <n v="3"/>
    <n v="1.46"/>
    <n v="2"/>
    <n v="1.57"/>
    <n v="0"/>
    <n v="0"/>
    <x v="0"/>
  </r>
  <r>
    <x v="0"/>
    <s v="東村山郡中山町"/>
    <x v="15"/>
    <x v="13"/>
    <n v="8"/>
    <n v="3.88"/>
    <n v="7"/>
    <n v="5.51"/>
    <n v="1"/>
    <n v="1.32"/>
    <x v="0"/>
  </r>
  <r>
    <x v="0"/>
    <s v="東村山郡中山町"/>
    <x v="15"/>
    <x v="14"/>
    <n v="12"/>
    <n v="5.83"/>
    <n v="7"/>
    <n v="5.51"/>
    <n v="5"/>
    <n v="6.58"/>
    <x v="0"/>
  </r>
  <r>
    <x v="0"/>
    <s v="西村山郡河北町"/>
    <x v="16"/>
    <x v="0"/>
    <n v="0"/>
    <n v="0"/>
    <n v="0"/>
    <n v="0"/>
    <n v="0"/>
    <n v="0"/>
    <x v="0"/>
  </r>
  <r>
    <x v="0"/>
    <s v="西村山郡河北町"/>
    <x v="16"/>
    <x v="1"/>
    <n v="136"/>
    <n v="22.74"/>
    <n v="87"/>
    <n v="21.01"/>
    <n v="49"/>
    <n v="28"/>
    <x v="0"/>
  </r>
  <r>
    <x v="0"/>
    <s v="西村山郡河北町"/>
    <x v="16"/>
    <x v="2"/>
    <n v="67"/>
    <n v="11.2"/>
    <n v="35"/>
    <n v="8.4499999999999993"/>
    <n v="32"/>
    <n v="18.29"/>
    <x v="0"/>
  </r>
  <r>
    <x v="0"/>
    <s v="西村山郡河北町"/>
    <x v="16"/>
    <x v="3"/>
    <n v="1"/>
    <n v="0.17"/>
    <n v="0"/>
    <n v="0"/>
    <n v="1"/>
    <n v="0.56999999999999995"/>
    <x v="0"/>
  </r>
  <r>
    <x v="0"/>
    <s v="西村山郡河北町"/>
    <x v="16"/>
    <x v="4"/>
    <n v="1"/>
    <n v="0.17"/>
    <n v="0"/>
    <n v="0"/>
    <n v="1"/>
    <n v="0.56999999999999995"/>
    <x v="0"/>
  </r>
  <r>
    <x v="0"/>
    <s v="西村山郡河北町"/>
    <x v="16"/>
    <x v="5"/>
    <n v="7"/>
    <n v="1.17"/>
    <n v="4"/>
    <n v="0.97"/>
    <n v="2"/>
    <n v="1.1399999999999999"/>
    <x v="0"/>
  </r>
  <r>
    <x v="0"/>
    <s v="西村山郡河北町"/>
    <x v="16"/>
    <x v="6"/>
    <n v="138"/>
    <n v="23.08"/>
    <n v="93"/>
    <n v="22.46"/>
    <n v="45"/>
    <n v="25.71"/>
    <x v="0"/>
  </r>
  <r>
    <x v="0"/>
    <s v="西村山郡河北町"/>
    <x v="16"/>
    <x v="7"/>
    <n v="3"/>
    <n v="0.5"/>
    <n v="1"/>
    <n v="0.24"/>
    <n v="2"/>
    <n v="1.1399999999999999"/>
    <x v="0"/>
  </r>
  <r>
    <x v="0"/>
    <s v="西村山郡河北町"/>
    <x v="16"/>
    <x v="8"/>
    <n v="17"/>
    <n v="2.84"/>
    <n v="11"/>
    <n v="2.66"/>
    <n v="6"/>
    <n v="3.43"/>
    <x v="0"/>
  </r>
  <r>
    <x v="0"/>
    <s v="西村山郡河北町"/>
    <x v="16"/>
    <x v="9"/>
    <n v="26"/>
    <n v="4.3499999999999996"/>
    <n v="21"/>
    <n v="5.07"/>
    <n v="5"/>
    <n v="2.86"/>
    <x v="0"/>
  </r>
  <r>
    <x v="0"/>
    <s v="西村山郡河北町"/>
    <x v="16"/>
    <x v="10"/>
    <n v="47"/>
    <n v="7.86"/>
    <n v="36"/>
    <n v="8.6999999999999993"/>
    <n v="10"/>
    <n v="5.71"/>
    <x v="0"/>
  </r>
  <r>
    <x v="0"/>
    <s v="西村山郡河北町"/>
    <x v="16"/>
    <x v="11"/>
    <n v="88"/>
    <n v="14.72"/>
    <n v="79"/>
    <n v="19.079999999999998"/>
    <n v="8"/>
    <n v="4.57"/>
    <x v="0"/>
  </r>
  <r>
    <x v="0"/>
    <s v="西村山郡河北町"/>
    <x v="16"/>
    <x v="12"/>
    <n v="20"/>
    <n v="3.34"/>
    <n v="16"/>
    <n v="3.86"/>
    <n v="2"/>
    <n v="1.1399999999999999"/>
    <x v="1"/>
  </r>
  <r>
    <x v="0"/>
    <s v="西村山郡河北町"/>
    <x v="16"/>
    <x v="13"/>
    <n v="24"/>
    <n v="4.01"/>
    <n v="16"/>
    <n v="3.86"/>
    <n v="7"/>
    <n v="4"/>
    <x v="0"/>
  </r>
  <r>
    <x v="0"/>
    <s v="西村山郡河北町"/>
    <x v="16"/>
    <x v="14"/>
    <n v="23"/>
    <n v="3.85"/>
    <n v="15"/>
    <n v="3.62"/>
    <n v="5"/>
    <n v="2.86"/>
    <x v="0"/>
  </r>
  <r>
    <x v="0"/>
    <s v="西村山郡西川町"/>
    <x v="17"/>
    <x v="0"/>
    <n v="0"/>
    <n v="0"/>
    <n v="0"/>
    <n v="0"/>
    <n v="0"/>
    <n v="0"/>
    <x v="0"/>
  </r>
  <r>
    <x v="0"/>
    <s v="西村山郡西川町"/>
    <x v="17"/>
    <x v="1"/>
    <n v="28"/>
    <n v="15.64"/>
    <n v="19"/>
    <n v="16.239999999999998"/>
    <n v="9"/>
    <n v="16.98"/>
    <x v="0"/>
  </r>
  <r>
    <x v="0"/>
    <s v="西村山郡西川町"/>
    <x v="17"/>
    <x v="2"/>
    <n v="18"/>
    <n v="10.06"/>
    <n v="9"/>
    <n v="7.69"/>
    <n v="9"/>
    <n v="16.98"/>
    <x v="0"/>
  </r>
  <r>
    <x v="0"/>
    <s v="西村山郡西川町"/>
    <x v="17"/>
    <x v="3"/>
    <n v="0"/>
    <n v="0"/>
    <n v="0"/>
    <n v="0"/>
    <n v="0"/>
    <n v="0"/>
    <x v="0"/>
  </r>
  <r>
    <x v="0"/>
    <s v="西村山郡西川町"/>
    <x v="17"/>
    <x v="4"/>
    <n v="0"/>
    <n v="0"/>
    <n v="0"/>
    <n v="0"/>
    <n v="0"/>
    <n v="0"/>
    <x v="0"/>
  </r>
  <r>
    <x v="0"/>
    <s v="西村山郡西川町"/>
    <x v="17"/>
    <x v="5"/>
    <n v="0"/>
    <n v="0"/>
    <n v="0"/>
    <n v="0"/>
    <n v="0"/>
    <n v="0"/>
    <x v="0"/>
  </r>
  <r>
    <x v="0"/>
    <s v="西村山郡西川町"/>
    <x v="17"/>
    <x v="6"/>
    <n v="45"/>
    <n v="25.14"/>
    <n v="27"/>
    <n v="23.08"/>
    <n v="18"/>
    <n v="33.96"/>
    <x v="0"/>
  </r>
  <r>
    <x v="0"/>
    <s v="西村山郡西川町"/>
    <x v="17"/>
    <x v="7"/>
    <n v="0"/>
    <n v="0"/>
    <n v="0"/>
    <n v="0"/>
    <n v="0"/>
    <n v="0"/>
    <x v="0"/>
  </r>
  <r>
    <x v="0"/>
    <s v="西村山郡西川町"/>
    <x v="17"/>
    <x v="8"/>
    <n v="2"/>
    <n v="1.1200000000000001"/>
    <n v="0"/>
    <n v="0"/>
    <n v="2"/>
    <n v="3.77"/>
    <x v="0"/>
  </r>
  <r>
    <x v="0"/>
    <s v="西村山郡西川町"/>
    <x v="17"/>
    <x v="9"/>
    <n v="9"/>
    <n v="5.03"/>
    <n v="5"/>
    <n v="4.2699999999999996"/>
    <n v="3"/>
    <n v="5.66"/>
    <x v="0"/>
  </r>
  <r>
    <x v="0"/>
    <s v="西村山郡西川町"/>
    <x v="17"/>
    <x v="10"/>
    <n v="32"/>
    <n v="17.88"/>
    <n v="27"/>
    <n v="23.08"/>
    <n v="5"/>
    <n v="9.43"/>
    <x v="0"/>
  </r>
  <r>
    <x v="0"/>
    <s v="西村山郡西川町"/>
    <x v="17"/>
    <x v="11"/>
    <n v="21"/>
    <n v="11.73"/>
    <n v="19"/>
    <n v="16.239999999999998"/>
    <n v="0"/>
    <n v="0"/>
    <x v="1"/>
  </r>
  <r>
    <x v="0"/>
    <s v="西村山郡西川町"/>
    <x v="17"/>
    <x v="12"/>
    <n v="8"/>
    <n v="4.47"/>
    <n v="3"/>
    <n v="2.56"/>
    <n v="1"/>
    <n v="1.89"/>
    <x v="0"/>
  </r>
  <r>
    <x v="0"/>
    <s v="西村山郡西川町"/>
    <x v="17"/>
    <x v="13"/>
    <n v="8"/>
    <n v="4.47"/>
    <n v="5"/>
    <n v="4.2699999999999996"/>
    <n v="2"/>
    <n v="3.77"/>
    <x v="0"/>
  </r>
  <r>
    <x v="0"/>
    <s v="西村山郡西川町"/>
    <x v="17"/>
    <x v="14"/>
    <n v="8"/>
    <n v="4.47"/>
    <n v="3"/>
    <n v="2.56"/>
    <n v="4"/>
    <n v="7.55"/>
    <x v="0"/>
  </r>
  <r>
    <x v="0"/>
    <s v="西村山郡朝日町"/>
    <x v="18"/>
    <x v="0"/>
    <n v="0"/>
    <n v="0"/>
    <n v="0"/>
    <n v="0"/>
    <n v="0"/>
    <n v="0"/>
    <x v="0"/>
  </r>
  <r>
    <x v="0"/>
    <s v="西村山郡朝日町"/>
    <x v="18"/>
    <x v="1"/>
    <n v="50"/>
    <n v="23.36"/>
    <n v="38"/>
    <n v="22.22"/>
    <n v="12"/>
    <n v="30.77"/>
    <x v="0"/>
  </r>
  <r>
    <x v="0"/>
    <s v="西村山郡朝日町"/>
    <x v="18"/>
    <x v="2"/>
    <n v="19"/>
    <n v="8.8800000000000008"/>
    <n v="13"/>
    <n v="7.6"/>
    <n v="5"/>
    <n v="12.82"/>
    <x v="1"/>
  </r>
  <r>
    <x v="0"/>
    <s v="西村山郡朝日町"/>
    <x v="18"/>
    <x v="3"/>
    <n v="1"/>
    <n v="0.47"/>
    <n v="0"/>
    <n v="0"/>
    <n v="0"/>
    <n v="0"/>
    <x v="0"/>
  </r>
  <r>
    <x v="0"/>
    <s v="西村山郡朝日町"/>
    <x v="18"/>
    <x v="4"/>
    <n v="2"/>
    <n v="0.93"/>
    <n v="0"/>
    <n v="0"/>
    <n v="2"/>
    <n v="5.13"/>
    <x v="0"/>
  </r>
  <r>
    <x v="0"/>
    <s v="西村山郡朝日町"/>
    <x v="18"/>
    <x v="5"/>
    <n v="1"/>
    <n v="0.47"/>
    <n v="0"/>
    <n v="0"/>
    <n v="1"/>
    <n v="2.56"/>
    <x v="0"/>
  </r>
  <r>
    <x v="0"/>
    <s v="西村山郡朝日町"/>
    <x v="18"/>
    <x v="6"/>
    <n v="54"/>
    <n v="25.23"/>
    <n v="42"/>
    <n v="24.56"/>
    <n v="12"/>
    <n v="30.77"/>
    <x v="0"/>
  </r>
  <r>
    <x v="0"/>
    <s v="西村山郡朝日町"/>
    <x v="18"/>
    <x v="7"/>
    <n v="0"/>
    <n v="0"/>
    <n v="0"/>
    <n v="0"/>
    <n v="0"/>
    <n v="0"/>
    <x v="0"/>
  </r>
  <r>
    <x v="0"/>
    <s v="西村山郡朝日町"/>
    <x v="18"/>
    <x v="8"/>
    <n v="3"/>
    <n v="1.4"/>
    <n v="1"/>
    <n v="0.57999999999999996"/>
    <n v="2"/>
    <n v="5.13"/>
    <x v="0"/>
  </r>
  <r>
    <x v="0"/>
    <s v="西村山郡朝日町"/>
    <x v="18"/>
    <x v="9"/>
    <n v="7"/>
    <n v="3.27"/>
    <n v="6"/>
    <n v="3.51"/>
    <n v="1"/>
    <n v="2.56"/>
    <x v="0"/>
  </r>
  <r>
    <x v="0"/>
    <s v="西村山郡朝日町"/>
    <x v="18"/>
    <x v="10"/>
    <n v="21"/>
    <n v="9.81"/>
    <n v="21"/>
    <n v="12.28"/>
    <n v="0"/>
    <n v="0"/>
    <x v="0"/>
  </r>
  <r>
    <x v="0"/>
    <s v="西村山郡朝日町"/>
    <x v="18"/>
    <x v="11"/>
    <n v="38"/>
    <n v="17.760000000000002"/>
    <n v="37"/>
    <n v="21.64"/>
    <n v="1"/>
    <n v="2.56"/>
    <x v="0"/>
  </r>
  <r>
    <x v="0"/>
    <s v="西村山郡朝日町"/>
    <x v="18"/>
    <x v="12"/>
    <n v="2"/>
    <n v="0.93"/>
    <n v="0"/>
    <n v="0"/>
    <n v="0"/>
    <n v="0"/>
    <x v="0"/>
  </r>
  <r>
    <x v="0"/>
    <s v="西村山郡朝日町"/>
    <x v="18"/>
    <x v="13"/>
    <n v="9"/>
    <n v="4.21"/>
    <n v="8"/>
    <n v="4.68"/>
    <n v="1"/>
    <n v="2.56"/>
    <x v="0"/>
  </r>
  <r>
    <x v="0"/>
    <s v="西村山郡朝日町"/>
    <x v="18"/>
    <x v="14"/>
    <n v="7"/>
    <n v="3.27"/>
    <n v="5"/>
    <n v="2.92"/>
    <n v="2"/>
    <n v="5.13"/>
    <x v="0"/>
  </r>
  <r>
    <x v="0"/>
    <s v="西村山郡大江町"/>
    <x v="19"/>
    <x v="0"/>
    <n v="0"/>
    <n v="0"/>
    <n v="0"/>
    <n v="0"/>
    <n v="0"/>
    <n v="0"/>
    <x v="0"/>
  </r>
  <r>
    <x v="0"/>
    <s v="西村山郡大江町"/>
    <x v="19"/>
    <x v="1"/>
    <n v="36"/>
    <n v="15"/>
    <n v="18"/>
    <n v="10.71"/>
    <n v="18"/>
    <n v="29.03"/>
    <x v="0"/>
  </r>
  <r>
    <x v="0"/>
    <s v="西村山郡大江町"/>
    <x v="19"/>
    <x v="2"/>
    <n v="31"/>
    <n v="12.92"/>
    <n v="22"/>
    <n v="13.1"/>
    <n v="9"/>
    <n v="14.52"/>
    <x v="0"/>
  </r>
  <r>
    <x v="0"/>
    <s v="西村山郡大江町"/>
    <x v="19"/>
    <x v="3"/>
    <n v="2"/>
    <n v="0.83"/>
    <n v="0"/>
    <n v="0"/>
    <n v="0"/>
    <n v="0"/>
    <x v="0"/>
  </r>
  <r>
    <x v="0"/>
    <s v="西村山郡大江町"/>
    <x v="19"/>
    <x v="4"/>
    <n v="0"/>
    <n v="0"/>
    <n v="0"/>
    <n v="0"/>
    <n v="0"/>
    <n v="0"/>
    <x v="0"/>
  </r>
  <r>
    <x v="0"/>
    <s v="西村山郡大江町"/>
    <x v="19"/>
    <x v="5"/>
    <n v="3"/>
    <n v="1.25"/>
    <n v="1"/>
    <n v="0.6"/>
    <n v="2"/>
    <n v="3.23"/>
    <x v="0"/>
  </r>
  <r>
    <x v="0"/>
    <s v="西村山郡大江町"/>
    <x v="19"/>
    <x v="6"/>
    <n v="64"/>
    <n v="26.67"/>
    <n v="43"/>
    <n v="25.6"/>
    <n v="20"/>
    <n v="32.26"/>
    <x v="1"/>
  </r>
  <r>
    <x v="0"/>
    <s v="西村山郡大江町"/>
    <x v="19"/>
    <x v="7"/>
    <n v="0"/>
    <n v="0"/>
    <n v="0"/>
    <n v="0"/>
    <n v="0"/>
    <n v="0"/>
    <x v="0"/>
  </r>
  <r>
    <x v="0"/>
    <s v="西村山郡大江町"/>
    <x v="19"/>
    <x v="8"/>
    <n v="4"/>
    <n v="1.67"/>
    <n v="3"/>
    <n v="1.79"/>
    <n v="1"/>
    <n v="1.61"/>
    <x v="0"/>
  </r>
  <r>
    <x v="0"/>
    <s v="西村山郡大江町"/>
    <x v="19"/>
    <x v="9"/>
    <n v="4"/>
    <n v="1.67"/>
    <n v="3"/>
    <n v="1.79"/>
    <n v="1"/>
    <n v="1.61"/>
    <x v="0"/>
  </r>
  <r>
    <x v="0"/>
    <s v="西村山郡大江町"/>
    <x v="19"/>
    <x v="10"/>
    <n v="34"/>
    <n v="14.17"/>
    <n v="29"/>
    <n v="17.260000000000002"/>
    <n v="4"/>
    <n v="6.45"/>
    <x v="1"/>
  </r>
  <r>
    <x v="0"/>
    <s v="西村山郡大江町"/>
    <x v="19"/>
    <x v="11"/>
    <n v="41"/>
    <n v="17.079999999999998"/>
    <n v="37"/>
    <n v="22.02"/>
    <n v="2"/>
    <n v="3.23"/>
    <x v="3"/>
  </r>
  <r>
    <x v="0"/>
    <s v="西村山郡大江町"/>
    <x v="19"/>
    <x v="12"/>
    <n v="2"/>
    <n v="0.83"/>
    <n v="1"/>
    <n v="0.6"/>
    <n v="0"/>
    <n v="0"/>
    <x v="0"/>
  </r>
  <r>
    <x v="0"/>
    <s v="西村山郡大江町"/>
    <x v="19"/>
    <x v="13"/>
    <n v="13"/>
    <n v="5.42"/>
    <n v="8"/>
    <n v="4.76"/>
    <n v="3"/>
    <n v="4.84"/>
    <x v="0"/>
  </r>
  <r>
    <x v="0"/>
    <s v="西村山郡大江町"/>
    <x v="19"/>
    <x v="14"/>
    <n v="6"/>
    <n v="2.5"/>
    <n v="3"/>
    <n v="1.79"/>
    <n v="2"/>
    <n v="3.23"/>
    <x v="1"/>
  </r>
  <r>
    <x v="0"/>
    <s v="北村山郡大石田町"/>
    <x v="20"/>
    <x v="0"/>
    <n v="0"/>
    <n v="0"/>
    <n v="0"/>
    <n v="0"/>
    <n v="0"/>
    <n v="0"/>
    <x v="0"/>
  </r>
  <r>
    <x v="0"/>
    <s v="北村山郡大石田町"/>
    <x v="20"/>
    <x v="1"/>
    <n v="66"/>
    <n v="27.97"/>
    <n v="52"/>
    <n v="27.96"/>
    <n v="14"/>
    <n v="30.43"/>
    <x v="0"/>
  </r>
  <r>
    <x v="0"/>
    <s v="北村山郡大石田町"/>
    <x v="20"/>
    <x v="2"/>
    <n v="23"/>
    <n v="9.75"/>
    <n v="14"/>
    <n v="7.53"/>
    <n v="9"/>
    <n v="19.57"/>
    <x v="0"/>
  </r>
  <r>
    <x v="0"/>
    <s v="北村山郡大石田町"/>
    <x v="20"/>
    <x v="3"/>
    <n v="0"/>
    <n v="0"/>
    <n v="0"/>
    <n v="0"/>
    <n v="0"/>
    <n v="0"/>
    <x v="0"/>
  </r>
  <r>
    <x v="0"/>
    <s v="北村山郡大石田町"/>
    <x v="20"/>
    <x v="4"/>
    <n v="0"/>
    <n v="0"/>
    <n v="0"/>
    <n v="0"/>
    <n v="0"/>
    <n v="0"/>
    <x v="0"/>
  </r>
  <r>
    <x v="0"/>
    <s v="北村山郡大石田町"/>
    <x v="20"/>
    <x v="5"/>
    <n v="2"/>
    <n v="0.85"/>
    <n v="0"/>
    <n v="0"/>
    <n v="1"/>
    <n v="2.17"/>
    <x v="0"/>
  </r>
  <r>
    <x v="0"/>
    <s v="北村山郡大石田町"/>
    <x v="20"/>
    <x v="6"/>
    <n v="56"/>
    <n v="23.73"/>
    <n v="45"/>
    <n v="24.19"/>
    <n v="11"/>
    <n v="23.91"/>
    <x v="0"/>
  </r>
  <r>
    <x v="0"/>
    <s v="北村山郡大石田町"/>
    <x v="20"/>
    <x v="7"/>
    <n v="0"/>
    <n v="0"/>
    <n v="0"/>
    <n v="0"/>
    <n v="0"/>
    <n v="0"/>
    <x v="0"/>
  </r>
  <r>
    <x v="0"/>
    <s v="北村山郡大石田町"/>
    <x v="20"/>
    <x v="8"/>
    <n v="5"/>
    <n v="2.12"/>
    <n v="3"/>
    <n v="1.61"/>
    <n v="2"/>
    <n v="4.3499999999999996"/>
    <x v="0"/>
  </r>
  <r>
    <x v="0"/>
    <s v="北村山郡大石田町"/>
    <x v="20"/>
    <x v="9"/>
    <n v="6"/>
    <n v="2.54"/>
    <n v="4"/>
    <n v="2.15"/>
    <n v="1"/>
    <n v="2.17"/>
    <x v="0"/>
  </r>
  <r>
    <x v="0"/>
    <s v="北村山郡大石田町"/>
    <x v="20"/>
    <x v="10"/>
    <n v="25"/>
    <n v="10.59"/>
    <n v="23"/>
    <n v="12.37"/>
    <n v="2"/>
    <n v="4.3499999999999996"/>
    <x v="0"/>
  </r>
  <r>
    <x v="0"/>
    <s v="北村山郡大石田町"/>
    <x v="20"/>
    <x v="11"/>
    <n v="33"/>
    <n v="13.98"/>
    <n v="32"/>
    <n v="17.2"/>
    <n v="1"/>
    <n v="2.17"/>
    <x v="0"/>
  </r>
  <r>
    <x v="0"/>
    <s v="北村山郡大石田町"/>
    <x v="20"/>
    <x v="12"/>
    <n v="3"/>
    <n v="1.27"/>
    <n v="2"/>
    <n v="1.08"/>
    <n v="0"/>
    <n v="0"/>
    <x v="0"/>
  </r>
  <r>
    <x v="0"/>
    <s v="北村山郡大石田町"/>
    <x v="20"/>
    <x v="13"/>
    <n v="7"/>
    <n v="2.97"/>
    <n v="5"/>
    <n v="2.69"/>
    <n v="1"/>
    <n v="2.17"/>
    <x v="0"/>
  </r>
  <r>
    <x v="0"/>
    <s v="北村山郡大石田町"/>
    <x v="20"/>
    <x v="14"/>
    <n v="10"/>
    <n v="4.24"/>
    <n v="6"/>
    <n v="3.23"/>
    <n v="4"/>
    <n v="8.6999999999999993"/>
    <x v="0"/>
  </r>
  <r>
    <x v="0"/>
    <s v="最上郡金山町"/>
    <x v="21"/>
    <x v="0"/>
    <n v="1"/>
    <n v="0.63"/>
    <n v="0"/>
    <n v="0"/>
    <n v="1"/>
    <n v="3.45"/>
    <x v="0"/>
  </r>
  <r>
    <x v="0"/>
    <s v="最上郡金山町"/>
    <x v="21"/>
    <x v="1"/>
    <n v="43"/>
    <n v="27.04"/>
    <n v="33"/>
    <n v="25.78"/>
    <n v="10"/>
    <n v="34.479999999999997"/>
    <x v="0"/>
  </r>
  <r>
    <x v="0"/>
    <s v="最上郡金山町"/>
    <x v="21"/>
    <x v="2"/>
    <n v="7"/>
    <n v="4.4000000000000004"/>
    <n v="4"/>
    <n v="3.13"/>
    <n v="3"/>
    <n v="10.34"/>
    <x v="0"/>
  </r>
  <r>
    <x v="0"/>
    <s v="最上郡金山町"/>
    <x v="21"/>
    <x v="3"/>
    <n v="0"/>
    <n v="0"/>
    <n v="0"/>
    <n v="0"/>
    <n v="0"/>
    <n v="0"/>
    <x v="0"/>
  </r>
  <r>
    <x v="0"/>
    <s v="最上郡金山町"/>
    <x v="21"/>
    <x v="4"/>
    <n v="1"/>
    <n v="0.63"/>
    <n v="1"/>
    <n v="0.78"/>
    <n v="0"/>
    <n v="0"/>
    <x v="0"/>
  </r>
  <r>
    <x v="0"/>
    <s v="最上郡金山町"/>
    <x v="21"/>
    <x v="5"/>
    <n v="2"/>
    <n v="1.26"/>
    <n v="1"/>
    <n v="0.78"/>
    <n v="1"/>
    <n v="3.45"/>
    <x v="0"/>
  </r>
  <r>
    <x v="0"/>
    <s v="最上郡金山町"/>
    <x v="21"/>
    <x v="6"/>
    <n v="47"/>
    <n v="29.56"/>
    <n v="42"/>
    <n v="32.81"/>
    <n v="4"/>
    <n v="13.79"/>
    <x v="1"/>
  </r>
  <r>
    <x v="0"/>
    <s v="最上郡金山町"/>
    <x v="21"/>
    <x v="7"/>
    <n v="0"/>
    <n v="0"/>
    <n v="0"/>
    <n v="0"/>
    <n v="0"/>
    <n v="0"/>
    <x v="0"/>
  </r>
  <r>
    <x v="0"/>
    <s v="最上郡金山町"/>
    <x v="21"/>
    <x v="8"/>
    <n v="0"/>
    <n v="0"/>
    <n v="0"/>
    <n v="0"/>
    <n v="0"/>
    <n v="0"/>
    <x v="0"/>
  </r>
  <r>
    <x v="0"/>
    <s v="最上郡金山町"/>
    <x v="21"/>
    <x v="9"/>
    <n v="3"/>
    <n v="1.89"/>
    <n v="3"/>
    <n v="2.34"/>
    <n v="0"/>
    <n v="0"/>
    <x v="0"/>
  </r>
  <r>
    <x v="0"/>
    <s v="最上郡金山町"/>
    <x v="21"/>
    <x v="10"/>
    <n v="16"/>
    <n v="10.06"/>
    <n v="14"/>
    <n v="10.94"/>
    <n v="2"/>
    <n v="6.9"/>
    <x v="0"/>
  </r>
  <r>
    <x v="0"/>
    <s v="最上郡金山町"/>
    <x v="21"/>
    <x v="11"/>
    <n v="28"/>
    <n v="17.61"/>
    <n v="24"/>
    <n v="18.75"/>
    <n v="4"/>
    <n v="13.79"/>
    <x v="0"/>
  </r>
  <r>
    <x v="0"/>
    <s v="最上郡金山町"/>
    <x v="21"/>
    <x v="12"/>
    <n v="5"/>
    <n v="3.14"/>
    <n v="2"/>
    <n v="1.56"/>
    <n v="2"/>
    <n v="6.9"/>
    <x v="0"/>
  </r>
  <r>
    <x v="0"/>
    <s v="最上郡金山町"/>
    <x v="21"/>
    <x v="13"/>
    <n v="2"/>
    <n v="1.26"/>
    <n v="2"/>
    <n v="1.56"/>
    <n v="0"/>
    <n v="0"/>
    <x v="0"/>
  </r>
  <r>
    <x v="0"/>
    <s v="最上郡金山町"/>
    <x v="21"/>
    <x v="14"/>
    <n v="4"/>
    <n v="2.52"/>
    <n v="2"/>
    <n v="1.56"/>
    <n v="2"/>
    <n v="6.9"/>
    <x v="0"/>
  </r>
  <r>
    <x v="0"/>
    <s v="最上郡最上町"/>
    <x v="22"/>
    <x v="0"/>
    <n v="1"/>
    <n v="0.4"/>
    <n v="0"/>
    <n v="0"/>
    <n v="1"/>
    <n v="1.41"/>
    <x v="0"/>
  </r>
  <r>
    <x v="0"/>
    <s v="最上郡最上町"/>
    <x v="22"/>
    <x v="1"/>
    <n v="56"/>
    <n v="22.13"/>
    <n v="34"/>
    <n v="19.54"/>
    <n v="22"/>
    <n v="30.99"/>
    <x v="0"/>
  </r>
  <r>
    <x v="0"/>
    <s v="最上郡最上町"/>
    <x v="22"/>
    <x v="2"/>
    <n v="18"/>
    <n v="7.11"/>
    <n v="9"/>
    <n v="5.17"/>
    <n v="9"/>
    <n v="12.68"/>
    <x v="0"/>
  </r>
  <r>
    <x v="0"/>
    <s v="最上郡最上町"/>
    <x v="22"/>
    <x v="3"/>
    <n v="2"/>
    <n v="0.79"/>
    <n v="0"/>
    <n v="0"/>
    <n v="1"/>
    <n v="1.41"/>
    <x v="0"/>
  </r>
  <r>
    <x v="0"/>
    <s v="最上郡最上町"/>
    <x v="22"/>
    <x v="4"/>
    <n v="1"/>
    <n v="0.4"/>
    <n v="0"/>
    <n v="0"/>
    <n v="1"/>
    <n v="1.41"/>
    <x v="0"/>
  </r>
  <r>
    <x v="0"/>
    <s v="最上郡最上町"/>
    <x v="22"/>
    <x v="5"/>
    <n v="4"/>
    <n v="1.58"/>
    <n v="1"/>
    <n v="0.56999999999999995"/>
    <n v="2"/>
    <n v="2.82"/>
    <x v="1"/>
  </r>
  <r>
    <x v="0"/>
    <s v="最上郡最上町"/>
    <x v="22"/>
    <x v="6"/>
    <n v="61"/>
    <n v="24.11"/>
    <n v="46"/>
    <n v="26.44"/>
    <n v="15"/>
    <n v="21.13"/>
    <x v="0"/>
  </r>
  <r>
    <x v="0"/>
    <s v="最上郡最上町"/>
    <x v="22"/>
    <x v="7"/>
    <n v="0"/>
    <n v="0"/>
    <n v="0"/>
    <n v="0"/>
    <n v="0"/>
    <n v="0"/>
    <x v="0"/>
  </r>
  <r>
    <x v="0"/>
    <s v="最上郡最上町"/>
    <x v="22"/>
    <x v="8"/>
    <n v="1"/>
    <n v="0.4"/>
    <n v="0"/>
    <n v="0"/>
    <n v="1"/>
    <n v="1.41"/>
    <x v="0"/>
  </r>
  <r>
    <x v="0"/>
    <s v="最上郡最上町"/>
    <x v="22"/>
    <x v="9"/>
    <n v="8"/>
    <n v="3.16"/>
    <n v="7"/>
    <n v="4.0199999999999996"/>
    <n v="1"/>
    <n v="1.41"/>
    <x v="0"/>
  </r>
  <r>
    <x v="0"/>
    <s v="最上郡最上町"/>
    <x v="22"/>
    <x v="10"/>
    <n v="29"/>
    <n v="11.46"/>
    <n v="24"/>
    <n v="13.79"/>
    <n v="4"/>
    <n v="5.63"/>
    <x v="0"/>
  </r>
  <r>
    <x v="0"/>
    <s v="最上郡最上町"/>
    <x v="22"/>
    <x v="11"/>
    <n v="40"/>
    <n v="15.81"/>
    <n v="37"/>
    <n v="21.26"/>
    <n v="2"/>
    <n v="2.82"/>
    <x v="1"/>
  </r>
  <r>
    <x v="0"/>
    <s v="最上郡最上町"/>
    <x v="22"/>
    <x v="12"/>
    <n v="10"/>
    <n v="3.95"/>
    <n v="7"/>
    <n v="4.0199999999999996"/>
    <n v="0"/>
    <n v="0"/>
    <x v="0"/>
  </r>
  <r>
    <x v="0"/>
    <s v="最上郡最上町"/>
    <x v="22"/>
    <x v="13"/>
    <n v="10"/>
    <n v="3.95"/>
    <n v="5"/>
    <n v="2.87"/>
    <n v="4"/>
    <n v="5.63"/>
    <x v="0"/>
  </r>
  <r>
    <x v="0"/>
    <s v="最上郡最上町"/>
    <x v="22"/>
    <x v="14"/>
    <n v="12"/>
    <n v="4.74"/>
    <n v="4"/>
    <n v="2.2999999999999998"/>
    <n v="8"/>
    <n v="11.27"/>
    <x v="0"/>
  </r>
  <r>
    <x v="0"/>
    <s v="最上郡舟形町"/>
    <x v="23"/>
    <x v="0"/>
    <n v="0"/>
    <n v="0"/>
    <n v="0"/>
    <n v="0"/>
    <n v="0"/>
    <n v="0"/>
    <x v="0"/>
  </r>
  <r>
    <x v="0"/>
    <s v="最上郡舟形町"/>
    <x v="23"/>
    <x v="1"/>
    <n v="39"/>
    <n v="30.95"/>
    <n v="27"/>
    <n v="28.42"/>
    <n v="12"/>
    <n v="46.15"/>
    <x v="0"/>
  </r>
  <r>
    <x v="0"/>
    <s v="最上郡舟形町"/>
    <x v="23"/>
    <x v="2"/>
    <n v="11"/>
    <n v="8.73"/>
    <n v="6"/>
    <n v="6.32"/>
    <n v="5"/>
    <n v="19.23"/>
    <x v="0"/>
  </r>
  <r>
    <x v="0"/>
    <s v="最上郡舟形町"/>
    <x v="23"/>
    <x v="3"/>
    <n v="0"/>
    <n v="0"/>
    <n v="0"/>
    <n v="0"/>
    <n v="0"/>
    <n v="0"/>
    <x v="0"/>
  </r>
  <r>
    <x v="0"/>
    <s v="最上郡舟形町"/>
    <x v="23"/>
    <x v="4"/>
    <n v="0"/>
    <n v="0"/>
    <n v="0"/>
    <n v="0"/>
    <n v="0"/>
    <n v="0"/>
    <x v="0"/>
  </r>
  <r>
    <x v="0"/>
    <s v="最上郡舟形町"/>
    <x v="23"/>
    <x v="5"/>
    <n v="2"/>
    <n v="1.59"/>
    <n v="2"/>
    <n v="2.11"/>
    <n v="0"/>
    <n v="0"/>
    <x v="0"/>
  </r>
  <r>
    <x v="0"/>
    <s v="最上郡舟形町"/>
    <x v="23"/>
    <x v="6"/>
    <n v="22"/>
    <n v="17.46"/>
    <n v="19"/>
    <n v="20"/>
    <n v="3"/>
    <n v="11.54"/>
    <x v="0"/>
  </r>
  <r>
    <x v="0"/>
    <s v="最上郡舟形町"/>
    <x v="23"/>
    <x v="7"/>
    <n v="0"/>
    <n v="0"/>
    <n v="0"/>
    <n v="0"/>
    <n v="0"/>
    <n v="0"/>
    <x v="0"/>
  </r>
  <r>
    <x v="0"/>
    <s v="最上郡舟形町"/>
    <x v="23"/>
    <x v="8"/>
    <n v="4"/>
    <n v="3.17"/>
    <n v="2"/>
    <n v="2.11"/>
    <n v="2"/>
    <n v="7.69"/>
    <x v="0"/>
  </r>
  <r>
    <x v="0"/>
    <s v="最上郡舟形町"/>
    <x v="23"/>
    <x v="9"/>
    <n v="6"/>
    <n v="4.76"/>
    <n v="3"/>
    <n v="3.16"/>
    <n v="3"/>
    <n v="11.54"/>
    <x v="0"/>
  </r>
  <r>
    <x v="0"/>
    <s v="最上郡舟形町"/>
    <x v="23"/>
    <x v="10"/>
    <n v="11"/>
    <n v="8.73"/>
    <n v="11"/>
    <n v="11.58"/>
    <n v="0"/>
    <n v="0"/>
    <x v="0"/>
  </r>
  <r>
    <x v="0"/>
    <s v="最上郡舟形町"/>
    <x v="23"/>
    <x v="11"/>
    <n v="19"/>
    <n v="15.08"/>
    <n v="18"/>
    <n v="18.95"/>
    <n v="0"/>
    <n v="0"/>
    <x v="0"/>
  </r>
  <r>
    <x v="0"/>
    <s v="最上郡舟形町"/>
    <x v="23"/>
    <x v="12"/>
    <n v="1"/>
    <n v="0.79"/>
    <n v="0"/>
    <n v="0"/>
    <n v="0"/>
    <n v="0"/>
    <x v="0"/>
  </r>
  <r>
    <x v="0"/>
    <s v="最上郡舟形町"/>
    <x v="23"/>
    <x v="13"/>
    <n v="6"/>
    <n v="4.76"/>
    <n v="2"/>
    <n v="2.11"/>
    <n v="1"/>
    <n v="3.85"/>
    <x v="0"/>
  </r>
  <r>
    <x v="0"/>
    <s v="最上郡舟形町"/>
    <x v="23"/>
    <x v="14"/>
    <n v="5"/>
    <n v="3.97"/>
    <n v="5"/>
    <n v="5.26"/>
    <n v="0"/>
    <n v="0"/>
    <x v="0"/>
  </r>
  <r>
    <x v="0"/>
    <s v="最上郡真室川町"/>
    <x v="24"/>
    <x v="0"/>
    <n v="0"/>
    <n v="0"/>
    <n v="0"/>
    <n v="0"/>
    <n v="0"/>
    <n v="0"/>
    <x v="0"/>
  </r>
  <r>
    <x v="0"/>
    <s v="最上郡真室川町"/>
    <x v="24"/>
    <x v="1"/>
    <n v="39"/>
    <n v="21.08"/>
    <n v="30"/>
    <n v="21.74"/>
    <n v="9"/>
    <n v="21.95"/>
    <x v="0"/>
  </r>
  <r>
    <x v="0"/>
    <s v="最上郡真室川町"/>
    <x v="24"/>
    <x v="2"/>
    <n v="13"/>
    <n v="7.03"/>
    <n v="7"/>
    <n v="5.07"/>
    <n v="6"/>
    <n v="14.63"/>
    <x v="0"/>
  </r>
  <r>
    <x v="0"/>
    <s v="最上郡真室川町"/>
    <x v="24"/>
    <x v="3"/>
    <n v="0"/>
    <n v="0"/>
    <n v="0"/>
    <n v="0"/>
    <n v="0"/>
    <n v="0"/>
    <x v="0"/>
  </r>
  <r>
    <x v="0"/>
    <s v="最上郡真室川町"/>
    <x v="24"/>
    <x v="4"/>
    <n v="0"/>
    <n v="0"/>
    <n v="0"/>
    <n v="0"/>
    <n v="0"/>
    <n v="0"/>
    <x v="0"/>
  </r>
  <r>
    <x v="0"/>
    <s v="最上郡真室川町"/>
    <x v="24"/>
    <x v="5"/>
    <n v="3"/>
    <n v="1.62"/>
    <n v="0"/>
    <n v="0"/>
    <n v="1"/>
    <n v="2.44"/>
    <x v="3"/>
  </r>
  <r>
    <x v="0"/>
    <s v="最上郡真室川町"/>
    <x v="24"/>
    <x v="6"/>
    <n v="50"/>
    <n v="27.03"/>
    <n v="33"/>
    <n v="23.91"/>
    <n v="16"/>
    <n v="39.020000000000003"/>
    <x v="0"/>
  </r>
  <r>
    <x v="0"/>
    <s v="最上郡真室川町"/>
    <x v="24"/>
    <x v="7"/>
    <n v="0"/>
    <n v="0"/>
    <n v="0"/>
    <n v="0"/>
    <n v="0"/>
    <n v="0"/>
    <x v="0"/>
  </r>
  <r>
    <x v="0"/>
    <s v="最上郡真室川町"/>
    <x v="24"/>
    <x v="8"/>
    <n v="5"/>
    <n v="2.7"/>
    <n v="3"/>
    <n v="2.17"/>
    <n v="2"/>
    <n v="4.88"/>
    <x v="0"/>
  </r>
  <r>
    <x v="0"/>
    <s v="最上郡真室川町"/>
    <x v="24"/>
    <x v="9"/>
    <n v="2"/>
    <n v="1.08"/>
    <n v="1"/>
    <n v="0.72"/>
    <n v="1"/>
    <n v="2.44"/>
    <x v="0"/>
  </r>
  <r>
    <x v="0"/>
    <s v="最上郡真室川町"/>
    <x v="24"/>
    <x v="10"/>
    <n v="18"/>
    <n v="9.73"/>
    <n v="17"/>
    <n v="12.32"/>
    <n v="1"/>
    <n v="2.44"/>
    <x v="0"/>
  </r>
  <r>
    <x v="0"/>
    <s v="最上郡真室川町"/>
    <x v="24"/>
    <x v="11"/>
    <n v="43"/>
    <n v="23.24"/>
    <n v="41"/>
    <n v="29.71"/>
    <n v="1"/>
    <n v="2.44"/>
    <x v="0"/>
  </r>
  <r>
    <x v="0"/>
    <s v="最上郡真室川町"/>
    <x v="24"/>
    <x v="12"/>
    <n v="2"/>
    <n v="1.08"/>
    <n v="0"/>
    <n v="0"/>
    <n v="0"/>
    <n v="0"/>
    <x v="1"/>
  </r>
  <r>
    <x v="0"/>
    <s v="最上郡真室川町"/>
    <x v="24"/>
    <x v="13"/>
    <n v="2"/>
    <n v="1.08"/>
    <n v="1"/>
    <n v="0.72"/>
    <n v="1"/>
    <n v="2.44"/>
    <x v="0"/>
  </r>
  <r>
    <x v="0"/>
    <s v="最上郡真室川町"/>
    <x v="24"/>
    <x v="14"/>
    <n v="8"/>
    <n v="4.32"/>
    <n v="5"/>
    <n v="3.62"/>
    <n v="3"/>
    <n v="7.32"/>
    <x v="0"/>
  </r>
  <r>
    <x v="0"/>
    <s v="最上郡大蔵村"/>
    <x v="25"/>
    <x v="0"/>
    <n v="0"/>
    <n v="0"/>
    <n v="0"/>
    <n v="0"/>
    <n v="0"/>
    <n v="0"/>
    <x v="0"/>
  </r>
  <r>
    <x v="0"/>
    <s v="最上郡大蔵村"/>
    <x v="25"/>
    <x v="1"/>
    <n v="22"/>
    <n v="19.47"/>
    <n v="20"/>
    <n v="24.69"/>
    <n v="2"/>
    <n v="8.6999999999999993"/>
    <x v="0"/>
  </r>
  <r>
    <x v="0"/>
    <s v="最上郡大蔵村"/>
    <x v="25"/>
    <x v="2"/>
    <n v="9"/>
    <n v="7.96"/>
    <n v="3"/>
    <n v="3.7"/>
    <n v="6"/>
    <n v="26.09"/>
    <x v="0"/>
  </r>
  <r>
    <x v="0"/>
    <s v="最上郡大蔵村"/>
    <x v="25"/>
    <x v="3"/>
    <n v="3"/>
    <n v="2.65"/>
    <n v="0"/>
    <n v="0"/>
    <n v="2"/>
    <n v="8.6999999999999993"/>
    <x v="0"/>
  </r>
  <r>
    <x v="0"/>
    <s v="最上郡大蔵村"/>
    <x v="25"/>
    <x v="4"/>
    <n v="0"/>
    <n v="0"/>
    <n v="0"/>
    <n v="0"/>
    <n v="0"/>
    <n v="0"/>
    <x v="0"/>
  </r>
  <r>
    <x v="0"/>
    <s v="最上郡大蔵村"/>
    <x v="25"/>
    <x v="5"/>
    <n v="1"/>
    <n v="0.88"/>
    <n v="1"/>
    <n v="1.23"/>
    <n v="0"/>
    <n v="0"/>
    <x v="0"/>
  </r>
  <r>
    <x v="0"/>
    <s v="最上郡大蔵村"/>
    <x v="25"/>
    <x v="6"/>
    <n v="32"/>
    <n v="28.32"/>
    <n v="26"/>
    <n v="32.1"/>
    <n v="6"/>
    <n v="26.09"/>
    <x v="0"/>
  </r>
  <r>
    <x v="0"/>
    <s v="最上郡大蔵村"/>
    <x v="25"/>
    <x v="7"/>
    <n v="0"/>
    <n v="0"/>
    <n v="0"/>
    <n v="0"/>
    <n v="0"/>
    <n v="0"/>
    <x v="0"/>
  </r>
  <r>
    <x v="0"/>
    <s v="最上郡大蔵村"/>
    <x v="25"/>
    <x v="8"/>
    <n v="2"/>
    <n v="1.77"/>
    <n v="1"/>
    <n v="1.23"/>
    <n v="1"/>
    <n v="4.3499999999999996"/>
    <x v="0"/>
  </r>
  <r>
    <x v="0"/>
    <s v="最上郡大蔵村"/>
    <x v="25"/>
    <x v="9"/>
    <n v="4"/>
    <n v="3.54"/>
    <n v="1"/>
    <n v="1.23"/>
    <n v="1"/>
    <n v="4.3499999999999996"/>
    <x v="0"/>
  </r>
  <r>
    <x v="0"/>
    <s v="最上郡大蔵村"/>
    <x v="25"/>
    <x v="10"/>
    <n v="16"/>
    <n v="14.16"/>
    <n v="12"/>
    <n v="14.81"/>
    <n v="3"/>
    <n v="13.04"/>
    <x v="0"/>
  </r>
  <r>
    <x v="0"/>
    <s v="最上郡大蔵村"/>
    <x v="25"/>
    <x v="11"/>
    <n v="16"/>
    <n v="14.16"/>
    <n v="13"/>
    <n v="16.05"/>
    <n v="1"/>
    <n v="4.3499999999999996"/>
    <x v="3"/>
  </r>
  <r>
    <x v="0"/>
    <s v="最上郡大蔵村"/>
    <x v="25"/>
    <x v="12"/>
    <n v="1"/>
    <n v="0.88"/>
    <n v="0"/>
    <n v="0"/>
    <n v="0"/>
    <n v="0"/>
    <x v="0"/>
  </r>
  <r>
    <x v="0"/>
    <s v="最上郡大蔵村"/>
    <x v="25"/>
    <x v="13"/>
    <n v="3"/>
    <n v="2.65"/>
    <n v="1"/>
    <n v="1.23"/>
    <n v="0"/>
    <n v="0"/>
    <x v="0"/>
  </r>
  <r>
    <x v="0"/>
    <s v="最上郡大蔵村"/>
    <x v="25"/>
    <x v="14"/>
    <n v="4"/>
    <n v="3.54"/>
    <n v="3"/>
    <n v="3.7"/>
    <n v="1"/>
    <n v="4.3499999999999996"/>
    <x v="0"/>
  </r>
  <r>
    <x v="0"/>
    <s v="最上郡鮭川村"/>
    <x v="26"/>
    <x v="0"/>
    <n v="0"/>
    <n v="0"/>
    <n v="0"/>
    <n v="0"/>
    <n v="0"/>
    <n v="0"/>
    <x v="0"/>
  </r>
  <r>
    <x v="0"/>
    <s v="最上郡鮭川村"/>
    <x v="26"/>
    <x v="1"/>
    <n v="18"/>
    <n v="18.75"/>
    <n v="11"/>
    <n v="16.920000000000002"/>
    <n v="7"/>
    <n v="25"/>
    <x v="0"/>
  </r>
  <r>
    <x v="0"/>
    <s v="最上郡鮭川村"/>
    <x v="26"/>
    <x v="2"/>
    <n v="15"/>
    <n v="15.63"/>
    <n v="5"/>
    <n v="7.69"/>
    <n v="9"/>
    <n v="32.14"/>
    <x v="1"/>
  </r>
  <r>
    <x v="0"/>
    <s v="最上郡鮭川村"/>
    <x v="26"/>
    <x v="3"/>
    <n v="1"/>
    <n v="1.04"/>
    <n v="0"/>
    <n v="0"/>
    <n v="0"/>
    <n v="0"/>
    <x v="0"/>
  </r>
  <r>
    <x v="0"/>
    <s v="最上郡鮭川村"/>
    <x v="26"/>
    <x v="4"/>
    <n v="1"/>
    <n v="1.04"/>
    <n v="0"/>
    <n v="0"/>
    <n v="1"/>
    <n v="3.57"/>
    <x v="0"/>
  </r>
  <r>
    <x v="0"/>
    <s v="最上郡鮭川村"/>
    <x v="26"/>
    <x v="5"/>
    <n v="1"/>
    <n v="1.04"/>
    <n v="1"/>
    <n v="1.54"/>
    <n v="0"/>
    <n v="0"/>
    <x v="0"/>
  </r>
  <r>
    <x v="0"/>
    <s v="最上郡鮭川村"/>
    <x v="26"/>
    <x v="6"/>
    <n v="22"/>
    <n v="22.92"/>
    <n v="20"/>
    <n v="30.77"/>
    <n v="2"/>
    <n v="7.14"/>
    <x v="0"/>
  </r>
  <r>
    <x v="0"/>
    <s v="最上郡鮭川村"/>
    <x v="26"/>
    <x v="7"/>
    <n v="0"/>
    <n v="0"/>
    <n v="0"/>
    <n v="0"/>
    <n v="0"/>
    <n v="0"/>
    <x v="0"/>
  </r>
  <r>
    <x v="0"/>
    <s v="最上郡鮭川村"/>
    <x v="26"/>
    <x v="8"/>
    <n v="1"/>
    <n v="1.04"/>
    <n v="0"/>
    <n v="0"/>
    <n v="1"/>
    <n v="3.57"/>
    <x v="0"/>
  </r>
  <r>
    <x v="0"/>
    <s v="最上郡鮭川村"/>
    <x v="26"/>
    <x v="9"/>
    <n v="5"/>
    <n v="5.21"/>
    <n v="0"/>
    <n v="0"/>
    <n v="4"/>
    <n v="14.29"/>
    <x v="0"/>
  </r>
  <r>
    <x v="0"/>
    <s v="最上郡鮭川村"/>
    <x v="26"/>
    <x v="10"/>
    <n v="11"/>
    <n v="11.46"/>
    <n v="9"/>
    <n v="13.85"/>
    <n v="2"/>
    <n v="7.14"/>
    <x v="0"/>
  </r>
  <r>
    <x v="0"/>
    <s v="最上郡鮭川村"/>
    <x v="26"/>
    <x v="11"/>
    <n v="15"/>
    <n v="15.63"/>
    <n v="15"/>
    <n v="23.08"/>
    <n v="0"/>
    <n v="0"/>
    <x v="0"/>
  </r>
  <r>
    <x v="0"/>
    <s v="最上郡鮭川村"/>
    <x v="26"/>
    <x v="12"/>
    <n v="0"/>
    <n v="0"/>
    <n v="0"/>
    <n v="0"/>
    <n v="0"/>
    <n v="0"/>
    <x v="0"/>
  </r>
  <r>
    <x v="0"/>
    <s v="最上郡鮭川村"/>
    <x v="26"/>
    <x v="13"/>
    <n v="3"/>
    <n v="3.13"/>
    <n v="2"/>
    <n v="3.08"/>
    <n v="1"/>
    <n v="3.57"/>
    <x v="0"/>
  </r>
  <r>
    <x v="0"/>
    <s v="最上郡鮭川村"/>
    <x v="26"/>
    <x v="14"/>
    <n v="3"/>
    <n v="3.13"/>
    <n v="2"/>
    <n v="3.08"/>
    <n v="1"/>
    <n v="3.57"/>
    <x v="0"/>
  </r>
  <r>
    <x v="0"/>
    <s v="最上郡戸沢村"/>
    <x v="27"/>
    <x v="0"/>
    <n v="0"/>
    <n v="0"/>
    <n v="0"/>
    <n v="0"/>
    <n v="0"/>
    <n v="0"/>
    <x v="0"/>
  </r>
  <r>
    <x v="0"/>
    <s v="最上郡戸沢村"/>
    <x v="27"/>
    <x v="1"/>
    <n v="40"/>
    <n v="30.08"/>
    <n v="37"/>
    <n v="38.14"/>
    <n v="3"/>
    <n v="9.3800000000000008"/>
    <x v="0"/>
  </r>
  <r>
    <x v="0"/>
    <s v="最上郡戸沢村"/>
    <x v="27"/>
    <x v="2"/>
    <n v="13"/>
    <n v="9.77"/>
    <n v="5"/>
    <n v="5.15"/>
    <n v="8"/>
    <n v="25"/>
    <x v="0"/>
  </r>
  <r>
    <x v="0"/>
    <s v="最上郡戸沢村"/>
    <x v="27"/>
    <x v="3"/>
    <n v="0"/>
    <n v="0"/>
    <n v="0"/>
    <n v="0"/>
    <n v="0"/>
    <n v="0"/>
    <x v="0"/>
  </r>
  <r>
    <x v="0"/>
    <s v="最上郡戸沢村"/>
    <x v="27"/>
    <x v="4"/>
    <n v="0"/>
    <n v="0"/>
    <n v="0"/>
    <n v="0"/>
    <n v="0"/>
    <n v="0"/>
    <x v="0"/>
  </r>
  <r>
    <x v="0"/>
    <s v="最上郡戸沢村"/>
    <x v="27"/>
    <x v="5"/>
    <n v="3"/>
    <n v="2.2599999999999998"/>
    <n v="1"/>
    <n v="1.03"/>
    <n v="1"/>
    <n v="3.13"/>
    <x v="1"/>
  </r>
  <r>
    <x v="0"/>
    <s v="最上郡戸沢村"/>
    <x v="27"/>
    <x v="6"/>
    <n v="27"/>
    <n v="20.3"/>
    <n v="17"/>
    <n v="17.53"/>
    <n v="9"/>
    <n v="28.13"/>
    <x v="1"/>
  </r>
  <r>
    <x v="0"/>
    <s v="最上郡戸沢村"/>
    <x v="27"/>
    <x v="7"/>
    <n v="0"/>
    <n v="0"/>
    <n v="0"/>
    <n v="0"/>
    <n v="0"/>
    <n v="0"/>
    <x v="0"/>
  </r>
  <r>
    <x v="0"/>
    <s v="最上郡戸沢村"/>
    <x v="27"/>
    <x v="8"/>
    <n v="1"/>
    <n v="0.75"/>
    <n v="0"/>
    <n v="0"/>
    <n v="1"/>
    <n v="3.13"/>
    <x v="0"/>
  </r>
  <r>
    <x v="0"/>
    <s v="最上郡戸沢村"/>
    <x v="27"/>
    <x v="9"/>
    <n v="3"/>
    <n v="2.2599999999999998"/>
    <n v="2"/>
    <n v="2.06"/>
    <n v="0"/>
    <n v="0"/>
    <x v="1"/>
  </r>
  <r>
    <x v="0"/>
    <s v="最上郡戸沢村"/>
    <x v="27"/>
    <x v="10"/>
    <n v="13"/>
    <n v="9.77"/>
    <n v="11"/>
    <n v="11.34"/>
    <n v="2"/>
    <n v="6.25"/>
    <x v="0"/>
  </r>
  <r>
    <x v="0"/>
    <s v="最上郡戸沢村"/>
    <x v="27"/>
    <x v="11"/>
    <n v="19"/>
    <n v="14.29"/>
    <n v="18"/>
    <n v="18.559999999999999"/>
    <n v="1"/>
    <n v="3.13"/>
    <x v="0"/>
  </r>
  <r>
    <x v="0"/>
    <s v="最上郡戸沢村"/>
    <x v="27"/>
    <x v="12"/>
    <n v="2"/>
    <n v="1.5"/>
    <n v="1"/>
    <n v="1.03"/>
    <n v="1"/>
    <n v="3.13"/>
    <x v="0"/>
  </r>
  <r>
    <x v="0"/>
    <s v="最上郡戸沢村"/>
    <x v="27"/>
    <x v="13"/>
    <n v="3"/>
    <n v="2.2599999999999998"/>
    <n v="0"/>
    <n v="0"/>
    <n v="3"/>
    <n v="9.3800000000000008"/>
    <x v="0"/>
  </r>
  <r>
    <x v="0"/>
    <s v="最上郡戸沢村"/>
    <x v="27"/>
    <x v="14"/>
    <n v="9"/>
    <n v="6.77"/>
    <n v="5"/>
    <n v="5.15"/>
    <n v="3"/>
    <n v="9.3800000000000008"/>
    <x v="1"/>
  </r>
  <r>
    <x v="0"/>
    <s v="東置賜郡高畠町"/>
    <x v="28"/>
    <x v="0"/>
    <n v="0"/>
    <n v="0"/>
    <n v="0"/>
    <n v="0"/>
    <n v="0"/>
    <n v="0"/>
    <x v="0"/>
  </r>
  <r>
    <x v="0"/>
    <s v="東置賜郡高畠町"/>
    <x v="28"/>
    <x v="1"/>
    <n v="141"/>
    <n v="21.01"/>
    <n v="90"/>
    <n v="21.13"/>
    <n v="51"/>
    <n v="22.27"/>
    <x v="0"/>
  </r>
  <r>
    <x v="0"/>
    <s v="東置賜郡高畠町"/>
    <x v="28"/>
    <x v="2"/>
    <n v="63"/>
    <n v="9.39"/>
    <n v="23"/>
    <n v="5.4"/>
    <n v="40"/>
    <n v="17.47"/>
    <x v="0"/>
  </r>
  <r>
    <x v="0"/>
    <s v="東置賜郡高畠町"/>
    <x v="28"/>
    <x v="3"/>
    <n v="0"/>
    <n v="0"/>
    <n v="0"/>
    <n v="0"/>
    <n v="0"/>
    <n v="0"/>
    <x v="0"/>
  </r>
  <r>
    <x v="0"/>
    <s v="東置賜郡高畠町"/>
    <x v="28"/>
    <x v="4"/>
    <n v="4"/>
    <n v="0.6"/>
    <n v="0"/>
    <n v="0"/>
    <n v="4"/>
    <n v="1.75"/>
    <x v="0"/>
  </r>
  <r>
    <x v="0"/>
    <s v="東置賜郡高畠町"/>
    <x v="28"/>
    <x v="5"/>
    <n v="3"/>
    <n v="0.45"/>
    <n v="2"/>
    <n v="0.47"/>
    <n v="1"/>
    <n v="0.44"/>
    <x v="0"/>
  </r>
  <r>
    <x v="0"/>
    <s v="東置賜郡高畠町"/>
    <x v="28"/>
    <x v="6"/>
    <n v="153"/>
    <n v="22.8"/>
    <n v="94"/>
    <n v="22.07"/>
    <n v="58"/>
    <n v="25.33"/>
    <x v="1"/>
  </r>
  <r>
    <x v="0"/>
    <s v="東置賜郡高畠町"/>
    <x v="28"/>
    <x v="7"/>
    <n v="4"/>
    <n v="0.6"/>
    <n v="0"/>
    <n v="0"/>
    <n v="4"/>
    <n v="1.75"/>
    <x v="0"/>
  </r>
  <r>
    <x v="0"/>
    <s v="東置賜郡高畠町"/>
    <x v="28"/>
    <x v="8"/>
    <n v="52"/>
    <n v="7.75"/>
    <n v="24"/>
    <n v="5.63"/>
    <n v="28"/>
    <n v="12.23"/>
    <x v="0"/>
  </r>
  <r>
    <x v="0"/>
    <s v="東置賜郡高畠町"/>
    <x v="28"/>
    <x v="9"/>
    <n v="21"/>
    <n v="3.13"/>
    <n v="16"/>
    <n v="3.76"/>
    <n v="5"/>
    <n v="2.1800000000000002"/>
    <x v="0"/>
  </r>
  <r>
    <x v="0"/>
    <s v="東置賜郡高畠町"/>
    <x v="28"/>
    <x v="10"/>
    <n v="71"/>
    <n v="10.58"/>
    <n v="56"/>
    <n v="13.15"/>
    <n v="14"/>
    <n v="6.11"/>
    <x v="1"/>
  </r>
  <r>
    <x v="0"/>
    <s v="東置賜郡高畠町"/>
    <x v="28"/>
    <x v="11"/>
    <n v="97"/>
    <n v="14.46"/>
    <n v="88"/>
    <n v="20.66"/>
    <n v="8"/>
    <n v="3.49"/>
    <x v="0"/>
  </r>
  <r>
    <x v="0"/>
    <s v="東置賜郡高畠町"/>
    <x v="28"/>
    <x v="12"/>
    <n v="19"/>
    <n v="2.83"/>
    <n v="8"/>
    <n v="1.88"/>
    <n v="2"/>
    <n v="0.87"/>
    <x v="1"/>
  </r>
  <r>
    <x v="0"/>
    <s v="東置賜郡高畠町"/>
    <x v="28"/>
    <x v="13"/>
    <n v="24"/>
    <n v="3.58"/>
    <n v="15"/>
    <n v="3.52"/>
    <n v="6"/>
    <n v="2.62"/>
    <x v="3"/>
  </r>
  <r>
    <x v="0"/>
    <s v="東置賜郡高畠町"/>
    <x v="28"/>
    <x v="14"/>
    <n v="19"/>
    <n v="2.83"/>
    <n v="10"/>
    <n v="2.35"/>
    <n v="8"/>
    <n v="3.49"/>
    <x v="0"/>
  </r>
  <r>
    <x v="0"/>
    <s v="東置賜郡川西町"/>
    <x v="29"/>
    <x v="0"/>
    <n v="0"/>
    <n v="0"/>
    <n v="0"/>
    <n v="0"/>
    <n v="0"/>
    <n v="0"/>
    <x v="0"/>
  </r>
  <r>
    <x v="0"/>
    <s v="東置賜郡川西町"/>
    <x v="29"/>
    <x v="1"/>
    <n v="72"/>
    <n v="21.43"/>
    <n v="45"/>
    <n v="19.649999999999999"/>
    <n v="27"/>
    <n v="25.96"/>
    <x v="0"/>
  </r>
  <r>
    <x v="0"/>
    <s v="東置賜郡川西町"/>
    <x v="29"/>
    <x v="2"/>
    <n v="37"/>
    <n v="11.01"/>
    <n v="21"/>
    <n v="9.17"/>
    <n v="16"/>
    <n v="15.38"/>
    <x v="0"/>
  </r>
  <r>
    <x v="0"/>
    <s v="東置賜郡川西町"/>
    <x v="29"/>
    <x v="3"/>
    <n v="0"/>
    <n v="0"/>
    <n v="0"/>
    <n v="0"/>
    <n v="0"/>
    <n v="0"/>
    <x v="0"/>
  </r>
  <r>
    <x v="0"/>
    <s v="東置賜郡川西町"/>
    <x v="29"/>
    <x v="4"/>
    <n v="3"/>
    <n v="0.89"/>
    <n v="1"/>
    <n v="0.44"/>
    <n v="2"/>
    <n v="1.92"/>
    <x v="0"/>
  </r>
  <r>
    <x v="0"/>
    <s v="東置賜郡川西町"/>
    <x v="29"/>
    <x v="5"/>
    <n v="6"/>
    <n v="1.79"/>
    <n v="1"/>
    <n v="0.44"/>
    <n v="4"/>
    <n v="3.85"/>
    <x v="1"/>
  </r>
  <r>
    <x v="0"/>
    <s v="東置賜郡川西町"/>
    <x v="29"/>
    <x v="6"/>
    <n v="82"/>
    <n v="24.4"/>
    <n v="57"/>
    <n v="24.89"/>
    <n v="25"/>
    <n v="24.04"/>
    <x v="0"/>
  </r>
  <r>
    <x v="0"/>
    <s v="東置賜郡川西町"/>
    <x v="29"/>
    <x v="7"/>
    <n v="2"/>
    <n v="0.6"/>
    <n v="0"/>
    <n v="0"/>
    <n v="2"/>
    <n v="1.92"/>
    <x v="0"/>
  </r>
  <r>
    <x v="0"/>
    <s v="東置賜郡川西町"/>
    <x v="29"/>
    <x v="8"/>
    <n v="4"/>
    <n v="1.19"/>
    <n v="1"/>
    <n v="0.44"/>
    <n v="3"/>
    <n v="2.88"/>
    <x v="0"/>
  </r>
  <r>
    <x v="0"/>
    <s v="東置賜郡川西町"/>
    <x v="29"/>
    <x v="9"/>
    <n v="9"/>
    <n v="2.68"/>
    <n v="6"/>
    <n v="2.62"/>
    <n v="3"/>
    <n v="2.88"/>
    <x v="0"/>
  </r>
  <r>
    <x v="0"/>
    <s v="東置賜郡川西町"/>
    <x v="29"/>
    <x v="10"/>
    <n v="31"/>
    <n v="9.23"/>
    <n v="23"/>
    <n v="10.039999999999999"/>
    <n v="8"/>
    <n v="7.69"/>
    <x v="0"/>
  </r>
  <r>
    <x v="0"/>
    <s v="東置賜郡川西町"/>
    <x v="29"/>
    <x v="11"/>
    <n v="67"/>
    <n v="19.940000000000001"/>
    <n v="61"/>
    <n v="26.64"/>
    <n v="6"/>
    <n v="5.77"/>
    <x v="0"/>
  </r>
  <r>
    <x v="0"/>
    <s v="東置賜郡川西町"/>
    <x v="29"/>
    <x v="12"/>
    <n v="3"/>
    <n v="0.89"/>
    <n v="1"/>
    <n v="0.44"/>
    <n v="0"/>
    <n v="0"/>
    <x v="3"/>
  </r>
  <r>
    <x v="0"/>
    <s v="東置賜郡川西町"/>
    <x v="29"/>
    <x v="13"/>
    <n v="9"/>
    <n v="2.68"/>
    <n v="7"/>
    <n v="3.06"/>
    <n v="2"/>
    <n v="1.92"/>
    <x v="0"/>
  </r>
  <r>
    <x v="0"/>
    <s v="東置賜郡川西町"/>
    <x v="29"/>
    <x v="14"/>
    <n v="11"/>
    <n v="3.27"/>
    <n v="5"/>
    <n v="2.1800000000000002"/>
    <n v="6"/>
    <n v="5.77"/>
    <x v="0"/>
  </r>
  <r>
    <x v="0"/>
    <s v="西置賜郡小国町"/>
    <x v="30"/>
    <x v="0"/>
    <n v="0"/>
    <n v="0"/>
    <n v="0"/>
    <n v="0"/>
    <n v="0"/>
    <n v="0"/>
    <x v="0"/>
  </r>
  <r>
    <x v="0"/>
    <s v="西置賜郡小国町"/>
    <x v="30"/>
    <x v="1"/>
    <n v="38"/>
    <n v="16.309999999999999"/>
    <n v="30"/>
    <n v="17.75"/>
    <n v="8"/>
    <n v="13.79"/>
    <x v="0"/>
  </r>
  <r>
    <x v="0"/>
    <s v="西置賜郡小国町"/>
    <x v="30"/>
    <x v="2"/>
    <n v="14"/>
    <n v="6.01"/>
    <n v="3"/>
    <n v="1.78"/>
    <n v="11"/>
    <n v="18.97"/>
    <x v="0"/>
  </r>
  <r>
    <x v="0"/>
    <s v="西置賜郡小国町"/>
    <x v="30"/>
    <x v="3"/>
    <n v="1"/>
    <n v="0.43"/>
    <n v="0"/>
    <n v="0"/>
    <n v="0"/>
    <n v="0"/>
    <x v="0"/>
  </r>
  <r>
    <x v="0"/>
    <s v="西置賜郡小国町"/>
    <x v="30"/>
    <x v="4"/>
    <n v="1"/>
    <n v="0.43"/>
    <n v="1"/>
    <n v="0.59"/>
    <n v="0"/>
    <n v="0"/>
    <x v="0"/>
  </r>
  <r>
    <x v="0"/>
    <s v="西置賜郡小国町"/>
    <x v="30"/>
    <x v="5"/>
    <n v="2"/>
    <n v="0.86"/>
    <n v="0"/>
    <n v="0"/>
    <n v="0"/>
    <n v="0"/>
    <x v="0"/>
  </r>
  <r>
    <x v="0"/>
    <s v="西置賜郡小国町"/>
    <x v="30"/>
    <x v="6"/>
    <n v="50"/>
    <n v="21.46"/>
    <n v="30"/>
    <n v="17.75"/>
    <n v="19"/>
    <n v="32.76"/>
    <x v="1"/>
  </r>
  <r>
    <x v="0"/>
    <s v="西置賜郡小国町"/>
    <x v="30"/>
    <x v="7"/>
    <n v="2"/>
    <n v="0.86"/>
    <n v="1"/>
    <n v="0.59"/>
    <n v="1"/>
    <n v="1.72"/>
    <x v="0"/>
  </r>
  <r>
    <x v="0"/>
    <s v="西置賜郡小国町"/>
    <x v="30"/>
    <x v="8"/>
    <n v="10"/>
    <n v="4.29"/>
    <n v="9"/>
    <n v="5.33"/>
    <n v="1"/>
    <n v="1.72"/>
    <x v="0"/>
  </r>
  <r>
    <x v="0"/>
    <s v="西置賜郡小国町"/>
    <x v="30"/>
    <x v="9"/>
    <n v="6"/>
    <n v="2.58"/>
    <n v="5"/>
    <n v="2.96"/>
    <n v="1"/>
    <n v="1.72"/>
    <x v="0"/>
  </r>
  <r>
    <x v="0"/>
    <s v="西置賜郡小国町"/>
    <x v="30"/>
    <x v="10"/>
    <n v="43"/>
    <n v="18.45"/>
    <n v="36"/>
    <n v="21.3"/>
    <n v="6"/>
    <n v="10.34"/>
    <x v="1"/>
  </r>
  <r>
    <x v="0"/>
    <s v="西置賜郡小国町"/>
    <x v="30"/>
    <x v="11"/>
    <n v="50"/>
    <n v="21.46"/>
    <n v="47"/>
    <n v="27.81"/>
    <n v="3"/>
    <n v="5.17"/>
    <x v="0"/>
  </r>
  <r>
    <x v="0"/>
    <s v="西置賜郡小国町"/>
    <x v="30"/>
    <x v="12"/>
    <n v="3"/>
    <n v="1.29"/>
    <n v="3"/>
    <n v="1.78"/>
    <n v="0"/>
    <n v="0"/>
    <x v="0"/>
  </r>
  <r>
    <x v="0"/>
    <s v="西置賜郡小国町"/>
    <x v="30"/>
    <x v="13"/>
    <n v="7"/>
    <n v="3"/>
    <n v="3"/>
    <n v="1.78"/>
    <n v="3"/>
    <n v="5.17"/>
    <x v="0"/>
  </r>
  <r>
    <x v="0"/>
    <s v="西置賜郡小国町"/>
    <x v="30"/>
    <x v="14"/>
    <n v="6"/>
    <n v="2.58"/>
    <n v="1"/>
    <n v="0.59"/>
    <n v="5"/>
    <n v="8.6199999999999992"/>
    <x v="0"/>
  </r>
  <r>
    <x v="0"/>
    <s v="西置賜郡白鷹町"/>
    <x v="31"/>
    <x v="0"/>
    <n v="0"/>
    <n v="0"/>
    <n v="0"/>
    <n v="0"/>
    <n v="0"/>
    <n v="0"/>
    <x v="0"/>
  </r>
  <r>
    <x v="0"/>
    <s v="西置賜郡白鷹町"/>
    <x v="31"/>
    <x v="1"/>
    <n v="71"/>
    <n v="17.489999999999998"/>
    <n v="41"/>
    <n v="15.65"/>
    <n v="30"/>
    <n v="21.43"/>
    <x v="0"/>
  </r>
  <r>
    <x v="0"/>
    <s v="西置賜郡白鷹町"/>
    <x v="31"/>
    <x v="2"/>
    <n v="62"/>
    <n v="15.27"/>
    <n v="31"/>
    <n v="11.83"/>
    <n v="31"/>
    <n v="22.14"/>
    <x v="0"/>
  </r>
  <r>
    <x v="0"/>
    <s v="西置賜郡白鷹町"/>
    <x v="31"/>
    <x v="3"/>
    <n v="0"/>
    <n v="0"/>
    <n v="0"/>
    <n v="0"/>
    <n v="0"/>
    <n v="0"/>
    <x v="0"/>
  </r>
  <r>
    <x v="0"/>
    <s v="西置賜郡白鷹町"/>
    <x v="31"/>
    <x v="4"/>
    <n v="0"/>
    <n v="0"/>
    <n v="0"/>
    <n v="0"/>
    <n v="0"/>
    <n v="0"/>
    <x v="0"/>
  </r>
  <r>
    <x v="0"/>
    <s v="西置賜郡白鷹町"/>
    <x v="31"/>
    <x v="5"/>
    <n v="3"/>
    <n v="0.74"/>
    <n v="0"/>
    <n v="0"/>
    <n v="3"/>
    <n v="2.14"/>
    <x v="0"/>
  </r>
  <r>
    <x v="0"/>
    <s v="西置賜郡白鷹町"/>
    <x v="31"/>
    <x v="6"/>
    <n v="95"/>
    <n v="23.4"/>
    <n v="61"/>
    <n v="23.28"/>
    <n v="34"/>
    <n v="24.29"/>
    <x v="0"/>
  </r>
  <r>
    <x v="0"/>
    <s v="西置賜郡白鷹町"/>
    <x v="31"/>
    <x v="7"/>
    <n v="1"/>
    <n v="0.25"/>
    <n v="1"/>
    <n v="0.38"/>
    <n v="0"/>
    <n v="0"/>
    <x v="0"/>
  </r>
  <r>
    <x v="0"/>
    <s v="西置賜郡白鷹町"/>
    <x v="31"/>
    <x v="8"/>
    <n v="9"/>
    <n v="2.2200000000000002"/>
    <n v="5"/>
    <n v="1.91"/>
    <n v="4"/>
    <n v="2.86"/>
    <x v="0"/>
  </r>
  <r>
    <x v="0"/>
    <s v="西置賜郡白鷹町"/>
    <x v="31"/>
    <x v="9"/>
    <n v="11"/>
    <n v="2.71"/>
    <n v="10"/>
    <n v="3.82"/>
    <n v="1"/>
    <n v="0.71"/>
    <x v="0"/>
  </r>
  <r>
    <x v="0"/>
    <s v="西置賜郡白鷹町"/>
    <x v="31"/>
    <x v="10"/>
    <n v="37"/>
    <n v="9.11"/>
    <n v="27"/>
    <n v="10.31"/>
    <n v="10"/>
    <n v="7.14"/>
    <x v="0"/>
  </r>
  <r>
    <x v="0"/>
    <s v="西置賜郡白鷹町"/>
    <x v="31"/>
    <x v="11"/>
    <n v="70"/>
    <n v="17.239999999999998"/>
    <n v="65"/>
    <n v="24.81"/>
    <n v="3"/>
    <n v="2.14"/>
    <x v="0"/>
  </r>
  <r>
    <x v="0"/>
    <s v="西置賜郡白鷹町"/>
    <x v="31"/>
    <x v="12"/>
    <n v="6"/>
    <n v="1.48"/>
    <n v="3"/>
    <n v="1.1499999999999999"/>
    <n v="1"/>
    <n v="0.71"/>
    <x v="3"/>
  </r>
  <r>
    <x v="0"/>
    <s v="西置賜郡白鷹町"/>
    <x v="31"/>
    <x v="13"/>
    <n v="19"/>
    <n v="4.68"/>
    <n v="8"/>
    <n v="3.05"/>
    <n v="11"/>
    <n v="7.86"/>
    <x v="0"/>
  </r>
  <r>
    <x v="0"/>
    <s v="西置賜郡白鷹町"/>
    <x v="31"/>
    <x v="14"/>
    <n v="22"/>
    <n v="5.42"/>
    <n v="10"/>
    <n v="3.82"/>
    <n v="12"/>
    <n v="8.57"/>
    <x v="0"/>
  </r>
  <r>
    <x v="0"/>
    <s v="西置賜郡飯豊町"/>
    <x v="32"/>
    <x v="0"/>
    <n v="0"/>
    <n v="0"/>
    <n v="0"/>
    <n v="0"/>
    <n v="0"/>
    <n v="0"/>
    <x v="0"/>
  </r>
  <r>
    <x v="0"/>
    <s v="西置賜郡飯豊町"/>
    <x v="32"/>
    <x v="1"/>
    <n v="25"/>
    <n v="14.53"/>
    <n v="19"/>
    <n v="16.96"/>
    <n v="6"/>
    <n v="12"/>
    <x v="0"/>
  </r>
  <r>
    <x v="0"/>
    <s v="西置賜郡飯豊町"/>
    <x v="32"/>
    <x v="2"/>
    <n v="20"/>
    <n v="11.63"/>
    <n v="9"/>
    <n v="8.0399999999999991"/>
    <n v="10"/>
    <n v="20"/>
    <x v="1"/>
  </r>
  <r>
    <x v="0"/>
    <s v="西置賜郡飯豊町"/>
    <x v="32"/>
    <x v="3"/>
    <n v="1"/>
    <n v="0.57999999999999996"/>
    <n v="0"/>
    <n v="0"/>
    <n v="1"/>
    <n v="2"/>
    <x v="0"/>
  </r>
  <r>
    <x v="0"/>
    <s v="西置賜郡飯豊町"/>
    <x v="32"/>
    <x v="4"/>
    <n v="0"/>
    <n v="0"/>
    <n v="0"/>
    <n v="0"/>
    <n v="0"/>
    <n v="0"/>
    <x v="0"/>
  </r>
  <r>
    <x v="0"/>
    <s v="西置賜郡飯豊町"/>
    <x v="32"/>
    <x v="5"/>
    <n v="1"/>
    <n v="0.57999999999999996"/>
    <n v="1"/>
    <n v="0.89"/>
    <n v="0"/>
    <n v="0"/>
    <x v="0"/>
  </r>
  <r>
    <x v="0"/>
    <s v="西置賜郡飯豊町"/>
    <x v="32"/>
    <x v="6"/>
    <n v="40"/>
    <n v="23.26"/>
    <n v="25"/>
    <n v="22.32"/>
    <n v="15"/>
    <n v="30"/>
    <x v="0"/>
  </r>
  <r>
    <x v="0"/>
    <s v="西置賜郡飯豊町"/>
    <x v="32"/>
    <x v="7"/>
    <n v="3"/>
    <n v="1.74"/>
    <n v="2"/>
    <n v="1.79"/>
    <n v="1"/>
    <n v="2"/>
    <x v="0"/>
  </r>
  <r>
    <x v="0"/>
    <s v="西置賜郡飯豊町"/>
    <x v="32"/>
    <x v="8"/>
    <n v="1"/>
    <n v="0.57999999999999996"/>
    <n v="1"/>
    <n v="0.89"/>
    <n v="0"/>
    <n v="0"/>
    <x v="0"/>
  </r>
  <r>
    <x v="0"/>
    <s v="西置賜郡飯豊町"/>
    <x v="32"/>
    <x v="9"/>
    <n v="6"/>
    <n v="3.49"/>
    <n v="4"/>
    <n v="3.57"/>
    <n v="2"/>
    <n v="4"/>
    <x v="0"/>
  </r>
  <r>
    <x v="0"/>
    <s v="西置賜郡飯豊町"/>
    <x v="32"/>
    <x v="10"/>
    <n v="21"/>
    <n v="12.21"/>
    <n v="17"/>
    <n v="15.18"/>
    <n v="3"/>
    <n v="6"/>
    <x v="0"/>
  </r>
  <r>
    <x v="0"/>
    <s v="西置賜郡飯豊町"/>
    <x v="32"/>
    <x v="11"/>
    <n v="27"/>
    <n v="15.7"/>
    <n v="25"/>
    <n v="22.32"/>
    <n v="2"/>
    <n v="4"/>
    <x v="0"/>
  </r>
  <r>
    <x v="0"/>
    <s v="西置賜郡飯豊町"/>
    <x v="32"/>
    <x v="12"/>
    <n v="7"/>
    <n v="4.07"/>
    <n v="1"/>
    <n v="0.89"/>
    <n v="1"/>
    <n v="2"/>
    <x v="0"/>
  </r>
  <r>
    <x v="0"/>
    <s v="西置賜郡飯豊町"/>
    <x v="32"/>
    <x v="13"/>
    <n v="11"/>
    <n v="6.4"/>
    <n v="3"/>
    <n v="2.68"/>
    <n v="5"/>
    <n v="10"/>
    <x v="0"/>
  </r>
  <r>
    <x v="0"/>
    <s v="西置賜郡飯豊町"/>
    <x v="32"/>
    <x v="14"/>
    <n v="9"/>
    <n v="5.23"/>
    <n v="5"/>
    <n v="4.46"/>
    <n v="4"/>
    <n v="8"/>
    <x v="0"/>
  </r>
  <r>
    <x v="0"/>
    <s v="東田川郡三川町"/>
    <x v="33"/>
    <x v="0"/>
    <n v="0"/>
    <n v="0"/>
    <n v="0"/>
    <n v="0"/>
    <n v="0"/>
    <n v="0"/>
    <x v="0"/>
  </r>
  <r>
    <x v="0"/>
    <s v="東田川郡三川町"/>
    <x v="33"/>
    <x v="1"/>
    <n v="53"/>
    <n v="23.45"/>
    <n v="27"/>
    <n v="23.68"/>
    <n v="26"/>
    <n v="23.85"/>
    <x v="0"/>
  </r>
  <r>
    <x v="0"/>
    <s v="東田川郡三川町"/>
    <x v="33"/>
    <x v="2"/>
    <n v="16"/>
    <n v="7.08"/>
    <n v="5"/>
    <n v="4.3899999999999997"/>
    <n v="11"/>
    <n v="10.09"/>
    <x v="0"/>
  </r>
  <r>
    <x v="0"/>
    <s v="東田川郡三川町"/>
    <x v="33"/>
    <x v="3"/>
    <n v="2"/>
    <n v="0.88"/>
    <n v="0"/>
    <n v="0"/>
    <n v="2"/>
    <n v="1.83"/>
    <x v="0"/>
  </r>
  <r>
    <x v="0"/>
    <s v="東田川郡三川町"/>
    <x v="33"/>
    <x v="4"/>
    <n v="0"/>
    <n v="0"/>
    <n v="0"/>
    <n v="0"/>
    <n v="0"/>
    <n v="0"/>
    <x v="0"/>
  </r>
  <r>
    <x v="0"/>
    <s v="東田川郡三川町"/>
    <x v="33"/>
    <x v="5"/>
    <n v="4"/>
    <n v="1.77"/>
    <n v="0"/>
    <n v="0"/>
    <n v="2"/>
    <n v="1.83"/>
    <x v="3"/>
  </r>
  <r>
    <x v="0"/>
    <s v="東田川郡三川町"/>
    <x v="33"/>
    <x v="6"/>
    <n v="57"/>
    <n v="25.22"/>
    <n v="24"/>
    <n v="21.05"/>
    <n v="33"/>
    <n v="30.28"/>
    <x v="0"/>
  </r>
  <r>
    <x v="0"/>
    <s v="東田川郡三川町"/>
    <x v="33"/>
    <x v="7"/>
    <n v="1"/>
    <n v="0.44"/>
    <n v="1"/>
    <n v="0.88"/>
    <n v="0"/>
    <n v="0"/>
    <x v="0"/>
  </r>
  <r>
    <x v="0"/>
    <s v="東田川郡三川町"/>
    <x v="33"/>
    <x v="8"/>
    <n v="3"/>
    <n v="1.33"/>
    <n v="0"/>
    <n v="0"/>
    <n v="3"/>
    <n v="2.75"/>
    <x v="0"/>
  </r>
  <r>
    <x v="0"/>
    <s v="東田川郡三川町"/>
    <x v="33"/>
    <x v="9"/>
    <n v="7"/>
    <n v="3.1"/>
    <n v="2"/>
    <n v="1.75"/>
    <n v="5"/>
    <n v="4.59"/>
    <x v="0"/>
  </r>
  <r>
    <x v="0"/>
    <s v="東田川郡三川町"/>
    <x v="33"/>
    <x v="10"/>
    <n v="21"/>
    <n v="9.2899999999999991"/>
    <n v="13"/>
    <n v="11.4"/>
    <n v="8"/>
    <n v="7.34"/>
    <x v="0"/>
  </r>
  <r>
    <x v="0"/>
    <s v="東田川郡三川町"/>
    <x v="33"/>
    <x v="11"/>
    <n v="35"/>
    <n v="15.49"/>
    <n v="29"/>
    <n v="25.44"/>
    <n v="5"/>
    <n v="4.59"/>
    <x v="1"/>
  </r>
  <r>
    <x v="0"/>
    <s v="東田川郡三川町"/>
    <x v="33"/>
    <x v="12"/>
    <n v="6"/>
    <n v="2.65"/>
    <n v="6"/>
    <n v="5.26"/>
    <n v="0"/>
    <n v="0"/>
    <x v="0"/>
  </r>
  <r>
    <x v="0"/>
    <s v="東田川郡三川町"/>
    <x v="33"/>
    <x v="13"/>
    <n v="8"/>
    <n v="3.54"/>
    <n v="4"/>
    <n v="3.51"/>
    <n v="4"/>
    <n v="3.67"/>
    <x v="0"/>
  </r>
  <r>
    <x v="0"/>
    <s v="東田川郡三川町"/>
    <x v="33"/>
    <x v="14"/>
    <n v="13"/>
    <n v="5.75"/>
    <n v="3"/>
    <n v="2.63"/>
    <n v="10"/>
    <n v="9.17"/>
    <x v="0"/>
  </r>
  <r>
    <x v="0"/>
    <s v="東田川郡庄内町"/>
    <x v="34"/>
    <x v="0"/>
    <n v="2"/>
    <n v="0.38"/>
    <n v="0"/>
    <n v="0"/>
    <n v="2"/>
    <n v="1.26"/>
    <x v="0"/>
  </r>
  <r>
    <x v="0"/>
    <s v="東田川郡庄内町"/>
    <x v="34"/>
    <x v="1"/>
    <n v="101"/>
    <n v="19.239999999999998"/>
    <n v="66"/>
    <n v="18.329999999999998"/>
    <n v="35"/>
    <n v="22.01"/>
    <x v="0"/>
  </r>
  <r>
    <x v="0"/>
    <s v="東田川郡庄内町"/>
    <x v="34"/>
    <x v="2"/>
    <n v="66"/>
    <n v="12.57"/>
    <n v="30"/>
    <n v="8.33"/>
    <n v="36"/>
    <n v="22.64"/>
    <x v="0"/>
  </r>
  <r>
    <x v="0"/>
    <s v="東田川郡庄内町"/>
    <x v="34"/>
    <x v="3"/>
    <n v="0"/>
    <n v="0"/>
    <n v="0"/>
    <n v="0"/>
    <n v="0"/>
    <n v="0"/>
    <x v="0"/>
  </r>
  <r>
    <x v="0"/>
    <s v="東田川郡庄内町"/>
    <x v="34"/>
    <x v="4"/>
    <n v="0"/>
    <n v="0"/>
    <n v="0"/>
    <n v="0"/>
    <n v="0"/>
    <n v="0"/>
    <x v="0"/>
  </r>
  <r>
    <x v="0"/>
    <s v="東田川郡庄内町"/>
    <x v="34"/>
    <x v="5"/>
    <n v="2"/>
    <n v="0.38"/>
    <n v="1"/>
    <n v="0.28000000000000003"/>
    <n v="1"/>
    <n v="0.63"/>
    <x v="0"/>
  </r>
  <r>
    <x v="0"/>
    <s v="東田川郡庄内町"/>
    <x v="34"/>
    <x v="6"/>
    <n v="125"/>
    <n v="23.81"/>
    <n v="85"/>
    <n v="23.61"/>
    <n v="40"/>
    <n v="25.16"/>
    <x v="0"/>
  </r>
  <r>
    <x v="0"/>
    <s v="東田川郡庄内町"/>
    <x v="34"/>
    <x v="7"/>
    <n v="2"/>
    <n v="0.38"/>
    <n v="2"/>
    <n v="0.56000000000000005"/>
    <n v="0"/>
    <n v="0"/>
    <x v="0"/>
  </r>
  <r>
    <x v="0"/>
    <s v="東田川郡庄内町"/>
    <x v="34"/>
    <x v="8"/>
    <n v="11"/>
    <n v="2.1"/>
    <n v="4"/>
    <n v="1.1100000000000001"/>
    <n v="7"/>
    <n v="4.4000000000000004"/>
    <x v="0"/>
  </r>
  <r>
    <x v="0"/>
    <s v="東田川郡庄内町"/>
    <x v="34"/>
    <x v="9"/>
    <n v="19"/>
    <n v="3.62"/>
    <n v="12"/>
    <n v="3.33"/>
    <n v="6"/>
    <n v="3.77"/>
    <x v="0"/>
  </r>
  <r>
    <x v="0"/>
    <s v="東田川郡庄内町"/>
    <x v="34"/>
    <x v="10"/>
    <n v="58"/>
    <n v="11.05"/>
    <n v="46"/>
    <n v="12.78"/>
    <n v="11"/>
    <n v="6.92"/>
    <x v="0"/>
  </r>
  <r>
    <x v="0"/>
    <s v="東田川郡庄内町"/>
    <x v="34"/>
    <x v="11"/>
    <n v="98"/>
    <n v="18.670000000000002"/>
    <n v="87"/>
    <n v="24.17"/>
    <n v="11"/>
    <n v="6.92"/>
    <x v="0"/>
  </r>
  <r>
    <x v="0"/>
    <s v="東田川郡庄内町"/>
    <x v="34"/>
    <x v="12"/>
    <n v="11"/>
    <n v="2.1"/>
    <n v="7"/>
    <n v="1.94"/>
    <n v="1"/>
    <n v="0.63"/>
    <x v="0"/>
  </r>
  <r>
    <x v="0"/>
    <s v="東田川郡庄内町"/>
    <x v="34"/>
    <x v="13"/>
    <n v="18"/>
    <n v="3.43"/>
    <n v="10"/>
    <n v="2.78"/>
    <n v="7"/>
    <n v="4.4000000000000004"/>
    <x v="1"/>
  </r>
  <r>
    <x v="0"/>
    <s v="東田川郡庄内町"/>
    <x v="34"/>
    <x v="14"/>
    <n v="12"/>
    <n v="2.29"/>
    <n v="10"/>
    <n v="2.78"/>
    <n v="2"/>
    <n v="1.26"/>
    <x v="0"/>
  </r>
  <r>
    <x v="0"/>
    <s v="飽海郡遊佐町"/>
    <x v="35"/>
    <x v="0"/>
    <n v="0"/>
    <n v="0"/>
    <n v="0"/>
    <n v="0"/>
    <n v="0"/>
    <n v="0"/>
    <x v="0"/>
  </r>
  <r>
    <x v="0"/>
    <s v="飽海郡遊佐町"/>
    <x v="35"/>
    <x v="1"/>
    <n v="70"/>
    <n v="19.61"/>
    <n v="51"/>
    <n v="21.07"/>
    <n v="19"/>
    <n v="17.27"/>
    <x v="0"/>
  </r>
  <r>
    <x v="0"/>
    <s v="飽海郡遊佐町"/>
    <x v="35"/>
    <x v="2"/>
    <n v="31"/>
    <n v="8.68"/>
    <n v="11"/>
    <n v="4.55"/>
    <n v="20"/>
    <n v="18.18"/>
    <x v="0"/>
  </r>
  <r>
    <x v="0"/>
    <s v="飽海郡遊佐町"/>
    <x v="35"/>
    <x v="3"/>
    <n v="2"/>
    <n v="0.56000000000000005"/>
    <n v="0"/>
    <n v="0"/>
    <n v="1"/>
    <n v="0.91"/>
    <x v="0"/>
  </r>
  <r>
    <x v="0"/>
    <s v="飽海郡遊佐町"/>
    <x v="35"/>
    <x v="4"/>
    <n v="0"/>
    <n v="0"/>
    <n v="0"/>
    <n v="0"/>
    <n v="0"/>
    <n v="0"/>
    <x v="0"/>
  </r>
  <r>
    <x v="0"/>
    <s v="飽海郡遊佐町"/>
    <x v="35"/>
    <x v="5"/>
    <n v="4"/>
    <n v="1.1200000000000001"/>
    <n v="1"/>
    <n v="0.41"/>
    <n v="3"/>
    <n v="2.73"/>
    <x v="0"/>
  </r>
  <r>
    <x v="0"/>
    <s v="飽海郡遊佐町"/>
    <x v="35"/>
    <x v="6"/>
    <n v="93"/>
    <n v="26.05"/>
    <n v="66"/>
    <n v="27.27"/>
    <n v="27"/>
    <n v="24.55"/>
    <x v="0"/>
  </r>
  <r>
    <x v="0"/>
    <s v="飽海郡遊佐町"/>
    <x v="35"/>
    <x v="7"/>
    <n v="2"/>
    <n v="0.56000000000000005"/>
    <n v="1"/>
    <n v="0.41"/>
    <n v="1"/>
    <n v="0.91"/>
    <x v="0"/>
  </r>
  <r>
    <x v="0"/>
    <s v="飽海郡遊佐町"/>
    <x v="35"/>
    <x v="8"/>
    <n v="17"/>
    <n v="4.76"/>
    <n v="6"/>
    <n v="2.48"/>
    <n v="10"/>
    <n v="9.09"/>
    <x v="1"/>
  </r>
  <r>
    <x v="0"/>
    <s v="飽海郡遊佐町"/>
    <x v="35"/>
    <x v="9"/>
    <n v="6"/>
    <n v="1.68"/>
    <n v="4"/>
    <n v="1.65"/>
    <n v="2"/>
    <n v="1.82"/>
    <x v="0"/>
  </r>
  <r>
    <x v="0"/>
    <s v="飽海郡遊佐町"/>
    <x v="35"/>
    <x v="10"/>
    <n v="40"/>
    <n v="11.2"/>
    <n v="31"/>
    <n v="12.81"/>
    <n v="9"/>
    <n v="8.18"/>
    <x v="0"/>
  </r>
  <r>
    <x v="0"/>
    <s v="飽海郡遊佐町"/>
    <x v="35"/>
    <x v="11"/>
    <n v="55"/>
    <n v="15.41"/>
    <n v="48"/>
    <n v="19.829999999999998"/>
    <n v="7"/>
    <n v="6.36"/>
    <x v="0"/>
  </r>
  <r>
    <x v="0"/>
    <s v="飽海郡遊佐町"/>
    <x v="35"/>
    <x v="12"/>
    <n v="8"/>
    <n v="2.2400000000000002"/>
    <n v="6"/>
    <n v="2.48"/>
    <n v="1"/>
    <n v="0.91"/>
    <x v="1"/>
  </r>
  <r>
    <x v="0"/>
    <s v="飽海郡遊佐町"/>
    <x v="35"/>
    <x v="13"/>
    <n v="18"/>
    <n v="5.04"/>
    <n v="11"/>
    <n v="4.55"/>
    <n v="6"/>
    <n v="5.45"/>
    <x v="1"/>
  </r>
  <r>
    <x v="0"/>
    <s v="飽海郡遊佐町"/>
    <x v="35"/>
    <x v="14"/>
    <n v="11"/>
    <n v="3.08"/>
    <n v="6"/>
    <n v="2.48"/>
    <n v="4"/>
    <n v="3.64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33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1"/>
  </r>
  <r>
    <x v="0"/>
    <x v="0"/>
    <x v="0"/>
    <x v="2"/>
    <x v="2"/>
    <x v="2"/>
    <x v="2"/>
    <x v="2"/>
    <x v="2"/>
    <x v="2"/>
    <x v="2"/>
    <x v="2"/>
    <x v="2"/>
    <x v="2"/>
  </r>
  <r>
    <x v="0"/>
    <x v="0"/>
    <x v="0"/>
    <x v="3"/>
    <x v="3"/>
    <x v="3"/>
    <x v="3"/>
    <x v="3"/>
    <x v="3"/>
    <x v="3"/>
    <x v="3"/>
    <x v="3"/>
    <x v="3"/>
    <x v="3"/>
  </r>
  <r>
    <x v="0"/>
    <x v="0"/>
    <x v="0"/>
    <x v="4"/>
    <x v="4"/>
    <x v="4"/>
    <x v="4"/>
    <x v="4"/>
    <x v="4"/>
    <x v="4"/>
    <x v="4"/>
    <x v="4"/>
    <x v="4"/>
    <x v="4"/>
  </r>
  <r>
    <x v="0"/>
    <x v="0"/>
    <x v="0"/>
    <x v="5"/>
    <x v="5"/>
    <x v="5"/>
    <x v="5"/>
    <x v="5"/>
    <x v="5"/>
    <x v="5"/>
    <x v="5"/>
    <x v="5"/>
    <x v="5"/>
    <x v="5"/>
  </r>
  <r>
    <x v="0"/>
    <x v="0"/>
    <x v="0"/>
    <x v="6"/>
    <x v="6"/>
    <x v="6"/>
    <x v="6"/>
    <x v="6"/>
    <x v="6"/>
    <x v="6"/>
    <x v="6"/>
    <x v="6"/>
    <x v="6"/>
    <x v="6"/>
  </r>
  <r>
    <x v="0"/>
    <x v="0"/>
    <x v="0"/>
    <x v="7"/>
    <x v="7"/>
    <x v="7"/>
    <x v="7"/>
    <x v="7"/>
    <x v="7"/>
    <x v="7"/>
    <x v="7"/>
    <x v="7"/>
    <x v="7"/>
    <x v="5"/>
  </r>
  <r>
    <x v="0"/>
    <x v="0"/>
    <x v="0"/>
    <x v="8"/>
    <x v="8"/>
    <x v="8"/>
    <x v="8"/>
    <x v="8"/>
    <x v="8"/>
    <x v="8"/>
    <x v="8"/>
    <x v="8"/>
    <x v="8"/>
    <x v="7"/>
  </r>
  <r>
    <x v="0"/>
    <x v="0"/>
    <x v="0"/>
    <x v="9"/>
    <x v="9"/>
    <x v="9"/>
    <x v="9"/>
    <x v="9"/>
    <x v="9"/>
    <x v="9"/>
    <x v="9"/>
    <x v="9"/>
    <x v="9"/>
    <x v="5"/>
  </r>
  <r>
    <x v="0"/>
    <x v="0"/>
    <x v="0"/>
    <x v="10"/>
    <x v="10"/>
    <x v="10"/>
    <x v="10"/>
    <x v="10"/>
    <x v="10"/>
    <x v="10"/>
    <x v="10"/>
    <x v="10"/>
    <x v="10"/>
    <x v="5"/>
  </r>
  <r>
    <x v="0"/>
    <x v="0"/>
    <x v="0"/>
    <x v="11"/>
    <x v="11"/>
    <x v="11"/>
    <x v="11"/>
    <x v="11"/>
    <x v="11"/>
    <x v="11"/>
    <x v="11"/>
    <x v="11"/>
    <x v="7"/>
    <x v="3"/>
  </r>
  <r>
    <x v="0"/>
    <x v="0"/>
    <x v="0"/>
    <x v="12"/>
    <x v="12"/>
    <x v="12"/>
    <x v="12"/>
    <x v="12"/>
    <x v="12"/>
    <x v="12"/>
    <x v="12"/>
    <x v="12"/>
    <x v="11"/>
    <x v="8"/>
  </r>
  <r>
    <x v="0"/>
    <x v="0"/>
    <x v="0"/>
    <x v="13"/>
    <x v="13"/>
    <x v="13"/>
    <x v="13"/>
    <x v="13"/>
    <x v="13"/>
    <x v="9"/>
    <x v="9"/>
    <x v="13"/>
    <x v="12"/>
    <x v="3"/>
  </r>
  <r>
    <x v="0"/>
    <x v="0"/>
    <x v="0"/>
    <x v="14"/>
    <x v="14"/>
    <x v="14"/>
    <x v="14"/>
    <x v="14"/>
    <x v="14"/>
    <x v="13"/>
    <x v="13"/>
    <x v="14"/>
    <x v="13"/>
    <x v="9"/>
  </r>
  <r>
    <x v="0"/>
    <x v="0"/>
    <x v="0"/>
    <x v="15"/>
    <x v="15"/>
    <x v="15"/>
    <x v="15"/>
    <x v="15"/>
    <x v="15"/>
    <x v="14"/>
    <x v="14"/>
    <x v="15"/>
    <x v="14"/>
    <x v="5"/>
  </r>
  <r>
    <x v="0"/>
    <x v="0"/>
    <x v="0"/>
    <x v="16"/>
    <x v="16"/>
    <x v="16"/>
    <x v="16"/>
    <x v="16"/>
    <x v="16"/>
    <x v="15"/>
    <x v="15"/>
    <x v="16"/>
    <x v="15"/>
    <x v="2"/>
  </r>
  <r>
    <x v="0"/>
    <x v="0"/>
    <x v="0"/>
    <x v="17"/>
    <x v="17"/>
    <x v="17"/>
    <x v="17"/>
    <x v="17"/>
    <x v="17"/>
    <x v="16"/>
    <x v="16"/>
    <x v="17"/>
    <x v="16"/>
    <x v="8"/>
  </r>
  <r>
    <x v="0"/>
    <x v="0"/>
    <x v="0"/>
    <x v="18"/>
    <x v="18"/>
    <x v="18"/>
    <x v="18"/>
    <x v="18"/>
    <x v="18"/>
    <x v="17"/>
    <x v="17"/>
    <x v="18"/>
    <x v="17"/>
    <x v="5"/>
  </r>
  <r>
    <x v="0"/>
    <x v="0"/>
    <x v="0"/>
    <x v="19"/>
    <x v="19"/>
    <x v="19"/>
    <x v="19"/>
    <x v="19"/>
    <x v="19"/>
    <x v="18"/>
    <x v="18"/>
    <x v="19"/>
    <x v="18"/>
    <x v="5"/>
  </r>
  <r>
    <x v="0"/>
    <x v="1"/>
    <x v="1"/>
    <x v="0"/>
    <x v="0"/>
    <x v="0"/>
    <x v="0"/>
    <x v="20"/>
    <x v="20"/>
    <x v="19"/>
    <x v="19"/>
    <x v="20"/>
    <x v="19"/>
    <x v="5"/>
  </r>
  <r>
    <x v="0"/>
    <x v="1"/>
    <x v="1"/>
    <x v="1"/>
    <x v="1"/>
    <x v="1"/>
    <x v="1"/>
    <x v="21"/>
    <x v="21"/>
    <x v="20"/>
    <x v="20"/>
    <x v="21"/>
    <x v="20"/>
    <x v="5"/>
  </r>
  <r>
    <x v="0"/>
    <x v="1"/>
    <x v="1"/>
    <x v="6"/>
    <x v="6"/>
    <x v="6"/>
    <x v="2"/>
    <x v="22"/>
    <x v="22"/>
    <x v="21"/>
    <x v="21"/>
    <x v="22"/>
    <x v="21"/>
    <x v="10"/>
  </r>
  <r>
    <x v="0"/>
    <x v="1"/>
    <x v="1"/>
    <x v="2"/>
    <x v="2"/>
    <x v="2"/>
    <x v="3"/>
    <x v="15"/>
    <x v="23"/>
    <x v="22"/>
    <x v="22"/>
    <x v="23"/>
    <x v="22"/>
    <x v="5"/>
  </r>
  <r>
    <x v="0"/>
    <x v="1"/>
    <x v="1"/>
    <x v="3"/>
    <x v="3"/>
    <x v="3"/>
    <x v="4"/>
    <x v="23"/>
    <x v="24"/>
    <x v="23"/>
    <x v="23"/>
    <x v="24"/>
    <x v="23"/>
    <x v="5"/>
  </r>
  <r>
    <x v="0"/>
    <x v="1"/>
    <x v="1"/>
    <x v="4"/>
    <x v="4"/>
    <x v="4"/>
    <x v="5"/>
    <x v="24"/>
    <x v="25"/>
    <x v="24"/>
    <x v="24"/>
    <x v="25"/>
    <x v="24"/>
    <x v="10"/>
  </r>
  <r>
    <x v="0"/>
    <x v="1"/>
    <x v="1"/>
    <x v="5"/>
    <x v="5"/>
    <x v="5"/>
    <x v="6"/>
    <x v="25"/>
    <x v="26"/>
    <x v="25"/>
    <x v="25"/>
    <x v="26"/>
    <x v="25"/>
    <x v="5"/>
  </r>
  <r>
    <x v="0"/>
    <x v="1"/>
    <x v="1"/>
    <x v="8"/>
    <x v="8"/>
    <x v="8"/>
    <x v="7"/>
    <x v="26"/>
    <x v="27"/>
    <x v="26"/>
    <x v="26"/>
    <x v="27"/>
    <x v="26"/>
    <x v="0"/>
  </r>
  <r>
    <x v="0"/>
    <x v="1"/>
    <x v="1"/>
    <x v="10"/>
    <x v="10"/>
    <x v="10"/>
    <x v="8"/>
    <x v="27"/>
    <x v="28"/>
    <x v="27"/>
    <x v="27"/>
    <x v="28"/>
    <x v="27"/>
    <x v="5"/>
  </r>
  <r>
    <x v="0"/>
    <x v="1"/>
    <x v="1"/>
    <x v="9"/>
    <x v="9"/>
    <x v="9"/>
    <x v="9"/>
    <x v="28"/>
    <x v="29"/>
    <x v="28"/>
    <x v="28"/>
    <x v="29"/>
    <x v="28"/>
    <x v="5"/>
  </r>
  <r>
    <x v="0"/>
    <x v="1"/>
    <x v="1"/>
    <x v="12"/>
    <x v="12"/>
    <x v="12"/>
    <x v="10"/>
    <x v="29"/>
    <x v="30"/>
    <x v="29"/>
    <x v="29"/>
    <x v="30"/>
    <x v="29"/>
    <x v="3"/>
  </r>
  <r>
    <x v="0"/>
    <x v="1"/>
    <x v="1"/>
    <x v="7"/>
    <x v="7"/>
    <x v="7"/>
    <x v="11"/>
    <x v="30"/>
    <x v="31"/>
    <x v="30"/>
    <x v="30"/>
    <x v="31"/>
    <x v="30"/>
    <x v="5"/>
  </r>
  <r>
    <x v="0"/>
    <x v="1"/>
    <x v="1"/>
    <x v="11"/>
    <x v="11"/>
    <x v="11"/>
    <x v="12"/>
    <x v="31"/>
    <x v="32"/>
    <x v="31"/>
    <x v="31"/>
    <x v="32"/>
    <x v="31"/>
    <x v="5"/>
  </r>
  <r>
    <x v="0"/>
    <x v="1"/>
    <x v="1"/>
    <x v="13"/>
    <x v="13"/>
    <x v="13"/>
    <x v="13"/>
    <x v="32"/>
    <x v="33"/>
    <x v="32"/>
    <x v="32"/>
    <x v="33"/>
    <x v="32"/>
    <x v="5"/>
  </r>
  <r>
    <x v="0"/>
    <x v="1"/>
    <x v="1"/>
    <x v="19"/>
    <x v="19"/>
    <x v="19"/>
    <x v="14"/>
    <x v="33"/>
    <x v="34"/>
    <x v="33"/>
    <x v="33"/>
    <x v="34"/>
    <x v="33"/>
    <x v="5"/>
  </r>
  <r>
    <x v="0"/>
    <x v="1"/>
    <x v="1"/>
    <x v="20"/>
    <x v="20"/>
    <x v="20"/>
    <x v="15"/>
    <x v="34"/>
    <x v="35"/>
    <x v="34"/>
    <x v="34"/>
    <x v="35"/>
    <x v="34"/>
    <x v="3"/>
  </r>
  <r>
    <x v="0"/>
    <x v="1"/>
    <x v="1"/>
    <x v="18"/>
    <x v="18"/>
    <x v="18"/>
    <x v="16"/>
    <x v="35"/>
    <x v="36"/>
    <x v="35"/>
    <x v="18"/>
    <x v="36"/>
    <x v="35"/>
    <x v="5"/>
  </r>
  <r>
    <x v="0"/>
    <x v="1"/>
    <x v="1"/>
    <x v="21"/>
    <x v="21"/>
    <x v="21"/>
    <x v="17"/>
    <x v="36"/>
    <x v="37"/>
    <x v="33"/>
    <x v="33"/>
    <x v="37"/>
    <x v="36"/>
    <x v="5"/>
  </r>
  <r>
    <x v="0"/>
    <x v="1"/>
    <x v="1"/>
    <x v="14"/>
    <x v="14"/>
    <x v="14"/>
    <x v="18"/>
    <x v="37"/>
    <x v="38"/>
    <x v="36"/>
    <x v="35"/>
    <x v="38"/>
    <x v="37"/>
    <x v="2"/>
  </r>
  <r>
    <x v="0"/>
    <x v="1"/>
    <x v="1"/>
    <x v="17"/>
    <x v="17"/>
    <x v="17"/>
    <x v="19"/>
    <x v="38"/>
    <x v="39"/>
    <x v="37"/>
    <x v="36"/>
    <x v="39"/>
    <x v="38"/>
    <x v="5"/>
  </r>
  <r>
    <x v="0"/>
    <x v="2"/>
    <x v="2"/>
    <x v="0"/>
    <x v="0"/>
    <x v="0"/>
    <x v="0"/>
    <x v="39"/>
    <x v="40"/>
    <x v="38"/>
    <x v="37"/>
    <x v="40"/>
    <x v="39"/>
    <x v="3"/>
  </r>
  <r>
    <x v="0"/>
    <x v="2"/>
    <x v="2"/>
    <x v="1"/>
    <x v="1"/>
    <x v="1"/>
    <x v="1"/>
    <x v="40"/>
    <x v="41"/>
    <x v="39"/>
    <x v="38"/>
    <x v="41"/>
    <x v="40"/>
    <x v="3"/>
  </r>
  <r>
    <x v="0"/>
    <x v="2"/>
    <x v="2"/>
    <x v="6"/>
    <x v="6"/>
    <x v="6"/>
    <x v="2"/>
    <x v="41"/>
    <x v="42"/>
    <x v="40"/>
    <x v="39"/>
    <x v="42"/>
    <x v="41"/>
    <x v="10"/>
  </r>
  <r>
    <x v="0"/>
    <x v="2"/>
    <x v="2"/>
    <x v="2"/>
    <x v="2"/>
    <x v="2"/>
    <x v="3"/>
    <x v="42"/>
    <x v="43"/>
    <x v="41"/>
    <x v="40"/>
    <x v="43"/>
    <x v="42"/>
    <x v="3"/>
  </r>
  <r>
    <x v="0"/>
    <x v="2"/>
    <x v="2"/>
    <x v="3"/>
    <x v="3"/>
    <x v="3"/>
    <x v="4"/>
    <x v="43"/>
    <x v="44"/>
    <x v="28"/>
    <x v="41"/>
    <x v="44"/>
    <x v="43"/>
    <x v="5"/>
  </r>
  <r>
    <x v="0"/>
    <x v="2"/>
    <x v="2"/>
    <x v="5"/>
    <x v="5"/>
    <x v="5"/>
    <x v="5"/>
    <x v="44"/>
    <x v="45"/>
    <x v="42"/>
    <x v="42"/>
    <x v="45"/>
    <x v="44"/>
    <x v="5"/>
  </r>
  <r>
    <x v="0"/>
    <x v="2"/>
    <x v="2"/>
    <x v="4"/>
    <x v="4"/>
    <x v="4"/>
    <x v="5"/>
    <x v="44"/>
    <x v="45"/>
    <x v="43"/>
    <x v="43"/>
    <x v="28"/>
    <x v="35"/>
    <x v="5"/>
  </r>
  <r>
    <x v="0"/>
    <x v="2"/>
    <x v="2"/>
    <x v="7"/>
    <x v="7"/>
    <x v="7"/>
    <x v="7"/>
    <x v="45"/>
    <x v="46"/>
    <x v="44"/>
    <x v="44"/>
    <x v="41"/>
    <x v="40"/>
    <x v="5"/>
  </r>
  <r>
    <x v="0"/>
    <x v="2"/>
    <x v="2"/>
    <x v="8"/>
    <x v="8"/>
    <x v="8"/>
    <x v="8"/>
    <x v="46"/>
    <x v="47"/>
    <x v="42"/>
    <x v="42"/>
    <x v="46"/>
    <x v="45"/>
    <x v="10"/>
  </r>
  <r>
    <x v="0"/>
    <x v="2"/>
    <x v="2"/>
    <x v="9"/>
    <x v="9"/>
    <x v="9"/>
    <x v="9"/>
    <x v="47"/>
    <x v="48"/>
    <x v="45"/>
    <x v="45"/>
    <x v="47"/>
    <x v="46"/>
    <x v="5"/>
  </r>
  <r>
    <x v="0"/>
    <x v="2"/>
    <x v="2"/>
    <x v="22"/>
    <x v="22"/>
    <x v="22"/>
    <x v="10"/>
    <x v="48"/>
    <x v="49"/>
    <x v="46"/>
    <x v="46"/>
    <x v="48"/>
    <x v="47"/>
    <x v="5"/>
  </r>
  <r>
    <x v="0"/>
    <x v="2"/>
    <x v="2"/>
    <x v="12"/>
    <x v="12"/>
    <x v="12"/>
    <x v="11"/>
    <x v="49"/>
    <x v="50"/>
    <x v="47"/>
    <x v="47"/>
    <x v="49"/>
    <x v="48"/>
    <x v="5"/>
  </r>
  <r>
    <x v="0"/>
    <x v="2"/>
    <x v="2"/>
    <x v="10"/>
    <x v="10"/>
    <x v="10"/>
    <x v="12"/>
    <x v="50"/>
    <x v="51"/>
    <x v="48"/>
    <x v="48"/>
    <x v="50"/>
    <x v="49"/>
    <x v="5"/>
  </r>
  <r>
    <x v="0"/>
    <x v="2"/>
    <x v="2"/>
    <x v="13"/>
    <x v="13"/>
    <x v="13"/>
    <x v="13"/>
    <x v="51"/>
    <x v="52"/>
    <x v="49"/>
    <x v="49"/>
    <x v="51"/>
    <x v="50"/>
    <x v="5"/>
  </r>
  <r>
    <x v="0"/>
    <x v="2"/>
    <x v="2"/>
    <x v="11"/>
    <x v="11"/>
    <x v="11"/>
    <x v="14"/>
    <x v="52"/>
    <x v="53"/>
    <x v="50"/>
    <x v="50"/>
    <x v="52"/>
    <x v="51"/>
    <x v="5"/>
  </r>
  <r>
    <x v="0"/>
    <x v="2"/>
    <x v="2"/>
    <x v="14"/>
    <x v="14"/>
    <x v="14"/>
    <x v="15"/>
    <x v="53"/>
    <x v="54"/>
    <x v="51"/>
    <x v="51"/>
    <x v="53"/>
    <x v="52"/>
    <x v="3"/>
  </r>
  <r>
    <x v="0"/>
    <x v="2"/>
    <x v="2"/>
    <x v="15"/>
    <x v="15"/>
    <x v="15"/>
    <x v="16"/>
    <x v="54"/>
    <x v="55"/>
    <x v="34"/>
    <x v="52"/>
    <x v="51"/>
    <x v="50"/>
    <x v="5"/>
  </r>
  <r>
    <x v="0"/>
    <x v="2"/>
    <x v="2"/>
    <x v="23"/>
    <x v="23"/>
    <x v="23"/>
    <x v="17"/>
    <x v="55"/>
    <x v="56"/>
    <x v="50"/>
    <x v="50"/>
    <x v="54"/>
    <x v="53"/>
    <x v="5"/>
  </r>
  <r>
    <x v="0"/>
    <x v="2"/>
    <x v="2"/>
    <x v="19"/>
    <x v="19"/>
    <x v="19"/>
    <x v="18"/>
    <x v="56"/>
    <x v="57"/>
    <x v="52"/>
    <x v="53"/>
    <x v="55"/>
    <x v="54"/>
    <x v="5"/>
  </r>
  <r>
    <x v="0"/>
    <x v="2"/>
    <x v="2"/>
    <x v="21"/>
    <x v="21"/>
    <x v="21"/>
    <x v="18"/>
    <x v="56"/>
    <x v="57"/>
    <x v="53"/>
    <x v="54"/>
    <x v="51"/>
    <x v="50"/>
    <x v="5"/>
  </r>
  <r>
    <x v="0"/>
    <x v="3"/>
    <x v="3"/>
    <x v="0"/>
    <x v="0"/>
    <x v="0"/>
    <x v="0"/>
    <x v="57"/>
    <x v="58"/>
    <x v="54"/>
    <x v="55"/>
    <x v="41"/>
    <x v="55"/>
    <x v="5"/>
  </r>
  <r>
    <x v="0"/>
    <x v="3"/>
    <x v="3"/>
    <x v="1"/>
    <x v="1"/>
    <x v="1"/>
    <x v="1"/>
    <x v="58"/>
    <x v="59"/>
    <x v="55"/>
    <x v="56"/>
    <x v="56"/>
    <x v="56"/>
    <x v="3"/>
  </r>
  <r>
    <x v="0"/>
    <x v="3"/>
    <x v="3"/>
    <x v="2"/>
    <x v="2"/>
    <x v="2"/>
    <x v="2"/>
    <x v="59"/>
    <x v="60"/>
    <x v="56"/>
    <x v="57"/>
    <x v="57"/>
    <x v="57"/>
    <x v="3"/>
  </r>
  <r>
    <x v="0"/>
    <x v="3"/>
    <x v="3"/>
    <x v="4"/>
    <x v="4"/>
    <x v="4"/>
    <x v="3"/>
    <x v="60"/>
    <x v="61"/>
    <x v="57"/>
    <x v="58"/>
    <x v="58"/>
    <x v="58"/>
    <x v="8"/>
  </r>
  <r>
    <x v="0"/>
    <x v="3"/>
    <x v="3"/>
    <x v="5"/>
    <x v="5"/>
    <x v="5"/>
    <x v="4"/>
    <x v="61"/>
    <x v="62"/>
    <x v="58"/>
    <x v="59"/>
    <x v="36"/>
    <x v="59"/>
    <x v="5"/>
  </r>
  <r>
    <x v="0"/>
    <x v="3"/>
    <x v="3"/>
    <x v="3"/>
    <x v="3"/>
    <x v="3"/>
    <x v="5"/>
    <x v="62"/>
    <x v="63"/>
    <x v="59"/>
    <x v="60"/>
    <x v="59"/>
    <x v="60"/>
    <x v="5"/>
  </r>
  <r>
    <x v="0"/>
    <x v="3"/>
    <x v="3"/>
    <x v="7"/>
    <x v="7"/>
    <x v="7"/>
    <x v="6"/>
    <x v="63"/>
    <x v="64"/>
    <x v="60"/>
    <x v="61"/>
    <x v="41"/>
    <x v="55"/>
    <x v="5"/>
  </r>
  <r>
    <x v="0"/>
    <x v="3"/>
    <x v="3"/>
    <x v="8"/>
    <x v="8"/>
    <x v="8"/>
    <x v="7"/>
    <x v="64"/>
    <x v="65"/>
    <x v="61"/>
    <x v="62"/>
    <x v="60"/>
    <x v="61"/>
    <x v="8"/>
  </r>
  <r>
    <x v="0"/>
    <x v="3"/>
    <x v="3"/>
    <x v="6"/>
    <x v="6"/>
    <x v="6"/>
    <x v="8"/>
    <x v="65"/>
    <x v="66"/>
    <x v="62"/>
    <x v="63"/>
    <x v="61"/>
    <x v="62"/>
    <x v="5"/>
  </r>
  <r>
    <x v="0"/>
    <x v="3"/>
    <x v="3"/>
    <x v="11"/>
    <x v="11"/>
    <x v="11"/>
    <x v="9"/>
    <x v="66"/>
    <x v="67"/>
    <x v="63"/>
    <x v="64"/>
    <x v="39"/>
    <x v="63"/>
    <x v="5"/>
  </r>
  <r>
    <x v="0"/>
    <x v="3"/>
    <x v="3"/>
    <x v="10"/>
    <x v="10"/>
    <x v="10"/>
    <x v="10"/>
    <x v="37"/>
    <x v="68"/>
    <x v="64"/>
    <x v="65"/>
    <x v="62"/>
    <x v="64"/>
    <x v="5"/>
  </r>
  <r>
    <x v="0"/>
    <x v="3"/>
    <x v="3"/>
    <x v="9"/>
    <x v="9"/>
    <x v="9"/>
    <x v="11"/>
    <x v="67"/>
    <x v="69"/>
    <x v="28"/>
    <x v="66"/>
    <x v="56"/>
    <x v="56"/>
    <x v="5"/>
  </r>
  <r>
    <x v="0"/>
    <x v="3"/>
    <x v="3"/>
    <x v="13"/>
    <x v="13"/>
    <x v="13"/>
    <x v="12"/>
    <x v="68"/>
    <x v="70"/>
    <x v="44"/>
    <x v="67"/>
    <x v="63"/>
    <x v="65"/>
    <x v="5"/>
  </r>
  <r>
    <x v="0"/>
    <x v="3"/>
    <x v="3"/>
    <x v="12"/>
    <x v="12"/>
    <x v="12"/>
    <x v="13"/>
    <x v="69"/>
    <x v="71"/>
    <x v="18"/>
    <x v="68"/>
    <x v="49"/>
    <x v="66"/>
    <x v="3"/>
  </r>
  <r>
    <x v="0"/>
    <x v="3"/>
    <x v="3"/>
    <x v="23"/>
    <x v="23"/>
    <x v="23"/>
    <x v="14"/>
    <x v="70"/>
    <x v="55"/>
    <x v="65"/>
    <x v="69"/>
    <x v="64"/>
    <x v="67"/>
    <x v="5"/>
  </r>
  <r>
    <x v="0"/>
    <x v="3"/>
    <x v="3"/>
    <x v="14"/>
    <x v="14"/>
    <x v="14"/>
    <x v="14"/>
    <x v="70"/>
    <x v="55"/>
    <x v="66"/>
    <x v="70"/>
    <x v="58"/>
    <x v="58"/>
    <x v="2"/>
  </r>
  <r>
    <x v="0"/>
    <x v="3"/>
    <x v="3"/>
    <x v="16"/>
    <x v="16"/>
    <x v="16"/>
    <x v="16"/>
    <x v="71"/>
    <x v="37"/>
    <x v="67"/>
    <x v="71"/>
    <x v="49"/>
    <x v="66"/>
    <x v="3"/>
  </r>
  <r>
    <x v="0"/>
    <x v="3"/>
    <x v="3"/>
    <x v="17"/>
    <x v="17"/>
    <x v="17"/>
    <x v="17"/>
    <x v="72"/>
    <x v="56"/>
    <x v="49"/>
    <x v="72"/>
    <x v="63"/>
    <x v="65"/>
    <x v="5"/>
  </r>
  <r>
    <x v="0"/>
    <x v="3"/>
    <x v="3"/>
    <x v="19"/>
    <x v="19"/>
    <x v="19"/>
    <x v="18"/>
    <x v="73"/>
    <x v="72"/>
    <x v="36"/>
    <x v="73"/>
    <x v="65"/>
    <x v="52"/>
    <x v="5"/>
  </r>
  <r>
    <x v="0"/>
    <x v="3"/>
    <x v="3"/>
    <x v="15"/>
    <x v="15"/>
    <x v="15"/>
    <x v="19"/>
    <x v="74"/>
    <x v="16"/>
    <x v="68"/>
    <x v="74"/>
    <x v="66"/>
    <x v="68"/>
    <x v="5"/>
  </r>
  <r>
    <x v="0"/>
    <x v="4"/>
    <x v="4"/>
    <x v="0"/>
    <x v="0"/>
    <x v="0"/>
    <x v="0"/>
    <x v="75"/>
    <x v="73"/>
    <x v="69"/>
    <x v="75"/>
    <x v="48"/>
    <x v="69"/>
    <x v="3"/>
  </r>
  <r>
    <x v="0"/>
    <x v="4"/>
    <x v="4"/>
    <x v="1"/>
    <x v="1"/>
    <x v="1"/>
    <x v="1"/>
    <x v="76"/>
    <x v="74"/>
    <x v="70"/>
    <x v="76"/>
    <x v="67"/>
    <x v="5"/>
    <x v="5"/>
  </r>
  <r>
    <x v="0"/>
    <x v="4"/>
    <x v="4"/>
    <x v="2"/>
    <x v="2"/>
    <x v="2"/>
    <x v="2"/>
    <x v="77"/>
    <x v="75"/>
    <x v="71"/>
    <x v="77"/>
    <x v="68"/>
    <x v="70"/>
    <x v="5"/>
  </r>
  <r>
    <x v="0"/>
    <x v="4"/>
    <x v="4"/>
    <x v="4"/>
    <x v="4"/>
    <x v="4"/>
    <x v="3"/>
    <x v="30"/>
    <x v="76"/>
    <x v="72"/>
    <x v="78"/>
    <x v="69"/>
    <x v="71"/>
    <x v="6"/>
  </r>
  <r>
    <x v="0"/>
    <x v="4"/>
    <x v="4"/>
    <x v="5"/>
    <x v="5"/>
    <x v="5"/>
    <x v="4"/>
    <x v="78"/>
    <x v="77"/>
    <x v="73"/>
    <x v="79"/>
    <x v="70"/>
    <x v="72"/>
    <x v="5"/>
  </r>
  <r>
    <x v="0"/>
    <x v="4"/>
    <x v="4"/>
    <x v="3"/>
    <x v="3"/>
    <x v="3"/>
    <x v="5"/>
    <x v="79"/>
    <x v="78"/>
    <x v="74"/>
    <x v="80"/>
    <x v="71"/>
    <x v="73"/>
    <x v="3"/>
  </r>
  <r>
    <x v="0"/>
    <x v="4"/>
    <x v="4"/>
    <x v="7"/>
    <x v="7"/>
    <x v="7"/>
    <x v="6"/>
    <x v="34"/>
    <x v="79"/>
    <x v="75"/>
    <x v="81"/>
    <x v="40"/>
    <x v="74"/>
    <x v="5"/>
  </r>
  <r>
    <x v="0"/>
    <x v="4"/>
    <x v="4"/>
    <x v="9"/>
    <x v="9"/>
    <x v="9"/>
    <x v="7"/>
    <x v="80"/>
    <x v="80"/>
    <x v="76"/>
    <x v="82"/>
    <x v="72"/>
    <x v="75"/>
    <x v="5"/>
  </r>
  <r>
    <x v="0"/>
    <x v="4"/>
    <x v="4"/>
    <x v="6"/>
    <x v="6"/>
    <x v="6"/>
    <x v="8"/>
    <x v="81"/>
    <x v="81"/>
    <x v="44"/>
    <x v="83"/>
    <x v="73"/>
    <x v="76"/>
    <x v="5"/>
  </r>
  <r>
    <x v="0"/>
    <x v="4"/>
    <x v="4"/>
    <x v="10"/>
    <x v="10"/>
    <x v="10"/>
    <x v="9"/>
    <x v="82"/>
    <x v="82"/>
    <x v="77"/>
    <x v="84"/>
    <x v="74"/>
    <x v="10"/>
    <x v="5"/>
  </r>
  <r>
    <x v="0"/>
    <x v="4"/>
    <x v="4"/>
    <x v="8"/>
    <x v="8"/>
    <x v="8"/>
    <x v="10"/>
    <x v="83"/>
    <x v="83"/>
    <x v="78"/>
    <x v="85"/>
    <x v="54"/>
    <x v="14"/>
    <x v="5"/>
  </r>
  <r>
    <x v="0"/>
    <x v="4"/>
    <x v="4"/>
    <x v="12"/>
    <x v="12"/>
    <x v="12"/>
    <x v="11"/>
    <x v="84"/>
    <x v="84"/>
    <x v="79"/>
    <x v="86"/>
    <x v="75"/>
    <x v="11"/>
    <x v="3"/>
  </r>
  <r>
    <x v="0"/>
    <x v="4"/>
    <x v="4"/>
    <x v="11"/>
    <x v="11"/>
    <x v="11"/>
    <x v="12"/>
    <x v="85"/>
    <x v="69"/>
    <x v="46"/>
    <x v="87"/>
    <x v="65"/>
    <x v="77"/>
    <x v="5"/>
  </r>
  <r>
    <x v="0"/>
    <x v="4"/>
    <x v="4"/>
    <x v="14"/>
    <x v="14"/>
    <x v="14"/>
    <x v="13"/>
    <x v="70"/>
    <x v="85"/>
    <x v="66"/>
    <x v="88"/>
    <x v="56"/>
    <x v="58"/>
    <x v="5"/>
  </r>
  <r>
    <x v="0"/>
    <x v="4"/>
    <x v="4"/>
    <x v="13"/>
    <x v="13"/>
    <x v="13"/>
    <x v="14"/>
    <x v="86"/>
    <x v="53"/>
    <x v="76"/>
    <x v="82"/>
    <x v="76"/>
    <x v="78"/>
    <x v="5"/>
  </r>
  <r>
    <x v="0"/>
    <x v="4"/>
    <x v="4"/>
    <x v="18"/>
    <x v="18"/>
    <x v="18"/>
    <x v="15"/>
    <x v="87"/>
    <x v="86"/>
    <x v="80"/>
    <x v="89"/>
    <x v="65"/>
    <x v="77"/>
    <x v="5"/>
  </r>
  <r>
    <x v="0"/>
    <x v="4"/>
    <x v="4"/>
    <x v="19"/>
    <x v="19"/>
    <x v="19"/>
    <x v="16"/>
    <x v="88"/>
    <x v="87"/>
    <x v="81"/>
    <x v="90"/>
    <x v="48"/>
    <x v="69"/>
    <x v="5"/>
  </r>
  <r>
    <x v="0"/>
    <x v="4"/>
    <x v="4"/>
    <x v="15"/>
    <x v="15"/>
    <x v="15"/>
    <x v="16"/>
    <x v="88"/>
    <x v="87"/>
    <x v="82"/>
    <x v="91"/>
    <x v="54"/>
    <x v="14"/>
    <x v="5"/>
  </r>
  <r>
    <x v="0"/>
    <x v="4"/>
    <x v="4"/>
    <x v="20"/>
    <x v="20"/>
    <x v="20"/>
    <x v="18"/>
    <x v="89"/>
    <x v="16"/>
    <x v="80"/>
    <x v="89"/>
    <x v="77"/>
    <x v="65"/>
    <x v="5"/>
  </r>
  <r>
    <x v="0"/>
    <x v="4"/>
    <x v="4"/>
    <x v="17"/>
    <x v="17"/>
    <x v="17"/>
    <x v="19"/>
    <x v="90"/>
    <x v="88"/>
    <x v="13"/>
    <x v="92"/>
    <x v="51"/>
    <x v="79"/>
    <x v="5"/>
  </r>
  <r>
    <x v="0"/>
    <x v="5"/>
    <x v="5"/>
    <x v="1"/>
    <x v="1"/>
    <x v="1"/>
    <x v="0"/>
    <x v="91"/>
    <x v="89"/>
    <x v="22"/>
    <x v="93"/>
    <x v="78"/>
    <x v="80"/>
    <x v="5"/>
  </r>
  <r>
    <x v="0"/>
    <x v="5"/>
    <x v="5"/>
    <x v="0"/>
    <x v="0"/>
    <x v="0"/>
    <x v="1"/>
    <x v="30"/>
    <x v="90"/>
    <x v="15"/>
    <x v="94"/>
    <x v="66"/>
    <x v="35"/>
    <x v="5"/>
  </r>
  <r>
    <x v="0"/>
    <x v="5"/>
    <x v="5"/>
    <x v="2"/>
    <x v="2"/>
    <x v="2"/>
    <x v="2"/>
    <x v="92"/>
    <x v="91"/>
    <x v="83"/>
    <x v="95"/>
    <x v="79"/>
    <x v="81"/>
    <x v="3"/>
  </r>
  <r>
    <x v="0"/>
    <x v="5"/>
    <x v="5"/>
    <x v="6"/>
    <x v="6"/>
    <x v="6"/>
    <x v="3"/>
    <x v="93"/>
    <x v="92"/>
    <x v="62"/>
    <x v="96"/>
    <x v="28"/>
    <x v="82"/>
    <x v="5"/>
  </r>
  <r>
    <x v="0"/>
    <x v="5"/>
    <x v="5"/>
    <x v="4"/>
    <x v="4"/>
    <x v="4"/>
    <x v="4"/>
    <x v="94"/>
    <x v="93"/>
    <x v="84"/>
    <x v="97"/>
    <x v="80"/>
    <x v="71"/>
    <x v="5"/>
  </r>
  <r>
    <x v="0"/>
    <x v="5"/>
    <x v="5"/>
    <x v="3"/>
    <x v="3"/>
    <x v="3"/>
    <x v="5"/>
    <x v="88"/>
    <x v="94"/>
    <x v="49"/>
    <x v="98"/>
    <x v="28"/>
    <x v="82"/>
    <x v="5"/>
  </r>
  <r>
    <x v="0"/>
    <x v="5"/>
    <x v="5"/>
    <x v="5"/>
    <x v="5"/>
    <x v="5"/>
    <x v="6"/>
    <x v="71"/>
    <x v="95"/>
    <x v="85"/>
    <x v="10"/>
    <x v="78"/>
    <x v="80"/>
    <x v="5"/>
  </r>
  <r>
    <x v="0"/>
    <x v="5"/>
    <x v="5"/>
    <x v="7"/>
    <x v="7"/>
    <x v="7"/>
    <x v="7"/>
    <x v="72"/>
    <x v="96"/>
    <x v="68"/>
    <x v="99"/>
    <x v="46"/>
    <x v="83"/>
    <x v="5"/>
  </r>
  <r>
    <x v="0"/>
    <x v="5"/>
    <x v="5"/>
    <x v="10"/>
    <x v="10"/>
    <x v="10"/>
    <x v="8"/>
    <x v="74"/>
    <x v="97"/>
    <x v="63"/>
    <x v="22"/>
    <x v="81"/>
    <x v="84"/>
    <x v="5"/>
  </r>
  <r>
    <x v="0"/>
    <x v="5"/>
    <x v="5"/>
    <x v="9"/>
    <x v="9"/>
    <x v="9"/>
    <x v="9"/>
    <x v="52"/>
    <x v="98"/>
    <x v="86"/>
    <x v="100"/>
    <x v="82"/>
    <x v="85"/>
    <x v="5"/>
  </r>
  <r>
    <x v="0"/>
    <x v="5"/>
    <x v="5"/>
    <x v="11"/>
    <x v="11"/>
    <x v="11"/>
    <x v="10"/>
    <x v="54"/>
    <x v="99"/>
    <x v="87"/>
    <x v="101"/>
    <x v="75"/>
    <x v="86"/>
    <x v="5"/>
  </r>
  <r>
    <x v="0"/>
    <x v="5"/>
    <x v="5"/>
    <x v="12"/>
    <x v="12"/>
    <x v="12"/>
    <x v="11"/>
    <x v="95"/>
    <x v="100"/>
    <x v="88"/>
    <x v="102"/>
    <x v="62"/>
    <x v="87"/>
    <x v="5"/>
  </r>
  <r>
    <x v="0"/>
    <x v="5"/>
    <x v="5"/>
    <x v="8"/>
    <x v="8"/>
    <x v="8"/>
    <x v="12"/>
    <x v="96"/>
    <x v="101"/>
    <x v="49"/>
    <x v="98"/>
    <x v="50"/>
    <x v="88"/>
    <x v="5"/>
  </r>
  <r>
    <x v="0"/>
    <x v="5"/>
    <x v="5"/>
    <x v="14"/>
    <x v="14"/>
    <x v="14"/>
    <x v="13"/>
    <x v="97"/>
    <x v="13"/>
    <x v="89"/>
    <x v="103"/>
    <x v="60"/>
    <x v="89"/>
    <x v="8"/>
  </r>
  <r>
    <x v="0"/>
    <x v="5"/>
    <x v="5"/>
    <x v="15"/>
    <x v="15"/>
    <x v="15"/>
    <x v="14"/>
    <x v="98"/>
    <x v="86"/>
    <x v="87"/>
    <x v="101"/>
    <x v="50"/>
    <x v="88"/>
    <x v="5"/>
  </r>
  <r>
    <x v="0"/>
    <x v="5"/>
    <x v="5"/>
    <x v="13"/>
    <x v="13"/>
    <x v="13"/>
    <x v="15"/>
    <x v="99"/>
    <x v="102"/>
    <x v="81"/>
    <x v="66"/>
    <x v="74"/>
    <x v="90"/>
    <x v="5"/>
  </r>
  <r>
    <x v="0"/>
    <x v="5"/>
    <x v="5"/>
    <x v="17"/>
    <x v="17"/>
    <x v="17"/>
    <x v="15"/>
    <x v="99"/>
    <x v="102"/>
    <x v="90"/>
    <x v="104"/>
    <x v="66"/>
    <x v="35"/>
    <x v="5"/>
  </r>
  <r>
    <x v="0"/>
    <x v="5"/>
    <x v="5"/>
    <x v="18"/>
    <x v="18"/>
    <x v="18"/>
    <x v="17"/>
    <x v="100"/>
    <x v="103"/>
    <x v="91"/>
    <x v="105"/>
    <x v="64"/>
    <x v="91"/>
    <x v="5"/>
  </r>
  <r>
    <x v="0"/>
    <x v="5"/>
    <x v="5"/>
    <x v="16"/>
    <x v="16"/>
    <x v="16"/>
    <x v="18"/>
    <x v="101"/>
    <x v="104"/>
    <x v="52"/>
    <x v="106"/>
    <x v="54"/>
    <x v="34"/>
    <x v="3"/>
  </r>
  <r>
    <x v="0"/>
    <x v="5"/>
    <x v="5"/>
    <x v="19"/>
    <x v="19"/>
    <x v="19"/>
    <x v="19"/>
    <x v="102"/>
    <x v="16"/>
    <x v="89"/>
    <x v="103"/>
    <x v="80"/>
    <x v="71"/>
    <x v="5"/>
  </r>
  <r>
    <x v="0"/>
    <x v="6"/>
    <x v="6"/>
    <x v="0"/>
    <x v="0"/>
    <x v="0"/>
    <x v="0"/>
    <x v="103"/>
    <x v="105"/>
    <x v="92"/>
    <x v="107"/>
    <x v="46"/>
    <x v="92"/>
    <x v="5"/>
  </r>
  <r>
    <x v="0"/>
    <x v="6"/>
    <x v="6"/>
    <x v="1"/>
    <x v="1"/>
    <x v="1"/>
    <x v="1"/>
    <x v="104"/>
    <x v="106"/>
    <x v="93"/>
    <x v="108"/>
    <x v="83"/>
    <x v="93"/>
    <x v="5"/>
  </r>
  <r>
    <x v="0"/>
    <x v="6"/>
    <x v="6"/>
    <x v="5"/>
    <x v="5"/>
    <x v="5"/>
    <x v="2"/>
    <x v="105"/>
    <x v="107"/>
    <x v="62"/>
    <x v="109"/>
    <x v="84"/>
    <x v="94"/>
    <x v="5"/>
  </r>
  <r>
    <x v="0"/>
    <x v="6"/>
    <x v="6"/>
    <x v="2"/>
    <x v="2"/>
    <x v="2"/>
    <x v="3"/>
    <x v="38"/>
    <x v="108"/>
    <x v="94"/>
    <x v="110"/>
    <x v="85"/>
    <x v="95"/>
    <x v="10"/>
  </r>
  <r>
    <x v="0"/>
    <x v="6"/>
    <x v="6"/>
    <x v="3"/>
    <x v="3"/>
    <x v="3"/>
    <x v="4"/>
    <x v="106"/>
    <x v="109"/>
    <x v="95"/>
    <x v="111"/>
    <x v="85"/>
    <x v="95"/>
    <x v="5"/>
  </r>
  <r>
    <x v="0"/>
    <x v="6"/>
    <x v="6"/>
    <x v="4"/>
    <x v="4"/>
    <x v="4"/>
    <x v="5"/>
    <x v="94"/>
    <x v="110"/>
    <x v="96"/>
    <x v="112"/>
    <x v="78"/>
    <x v="96"/>
    <x v="5"/>
  </r>
  <r>
    <x v="0"/>
    <x v="6"/>
    <x v="6"/>
    <x v="8"/>
    <x v="8"/>
    <x v="8"/>
    <x v="6"/>
    <x v="107"/>
    <x v="111"/>
    <x v="87"/>
    <x v="113"/>
    <x v="86"/>
    <x v="97"/>
    <x v="5"/>
  </r>
  <r>
    <x v="0"/>
    <x v="6"/>
    <x v="6"/>
    <x v="7"/>
    <x v="7"/>
    <x v="7"/>
    <x v="7"/>
    <x v="55"/>
    <x v="112"/>
    <x v="87"/>
    <x v="113"/>
    <x v="66"/>
    <x v="98"/>
    <x v="5"/>
  </r>
  <r>
    <x v="0"/>
    <x v="6"/>
    <x v="6"/>
    <x v="10"/>
    <x v="10"/>
    <x v="10"/>
    <x v="8"/>
    <x v="108"/>
    <x v="113"/>
    <x v="45"/>
    <x v="114"/>
    <x v="50"/>
    <x v="99"/>
    <x v="5"/>
  </r>
  <r>
    <x v="0"/>
    <x v="6"/>
    <x v="6"/>
    <x v="13"/>
    <x v="13"/>
    <x v="13"/>
    <x v="9"/>
    <x v="56"/>
    <x v="33"/>
    <x v="13"/>
    <x v="115"/>
    <x v="86"/>
    <x v="97"/>
    <x v="5"/>
  </r>
  <r>
    <x v="0"/>
    <x v="6"/>
    <x v="6"/>
    <x v="12"/>
    <x v="12"/>
    <x v="12"/>
    <x v="10"/>
    <x v="109"/>
    <x v="114"/>
    <x v="97"/>
    <x v="116"/>
    <x v="87"/>
    <x v="100"/>
    <x v="5"/>
  </r>
  <r>
    <x v="0"/>
    <x v="6"/>
    <x v="6"/>
    <x v="6"/>
    <x v="6"/>
    <x v="6"/>
    <x v="11"/>
    <x v="98"/>
    <x v="115"/>
    <x v="36"/>
    <x v="117"/>
    <x v="88"/>
    <x v="101"/>
    <x v="5"/>
  </r>
  <r>
    <x v="0"/>
    <x v="6"/>
    <x v="6"/>
    <x v="9"/>
    <x v="9"/>
    <x v="9"/>
    <x v="12"/>
    <x v="110"/>
    <x v="116"/>
    <x v="91"/>
    <x v="52"/>
    <x v="66"/>
    <x v="98"/>
    <x v="5"/>
  </r>
  <r>
    <x v="0"/>
    <x v="6"/>
    <x v="6"/>
    <x v="16"/>
    <x v="16"/>
    <x v="16"/>
    <x v="12"/>
    <x v="110"/>
    <x v="116"/>
    <x v="91"/>
    <x v="52"/>
    <x v="66"/>
    <x v="98"/>
    <x v="5"/>
  </r>
  <r>
    <x v="0"/>
    <x v="6"/>
    <x v="6"/>
    <x v="22"/>
    <x v="22"/>
    <x v="22"/>
    <x v="12"/>
    <x v="110"/>
    <x v="116"/>
    <x v="98"/>
    <x v="118"/>
    <x v="89"/>
    <x v="102"/>
    <x v="5"/>
  </r>
  <r>
    <x v="0"/>
    <x v="6"/>
    <x v="6"/>
    <x v="14"/>
    <x v="14"/>
    <x v="14"/>
    <x v="12"/>
    <x v="110"/>
    <x v="116"/>
    <x v="66"/>
    <x v="35"/>
    <x v="54"/>
    <x v="103"/>
    <x v="6"/>
  </r>
  <r>
    <x v="0"/>
    <x v="6"/>
    <x v="6"/>
    <x v="11"/>
    <x v="11"/>
    <x v="11"/>
    <x v="16"/>
    <x v="99"/>
    <x v="117"/>
    <x v="35"/>
    <x v="119"/>
    <x v="64"/>
    <x v="104"/>
    <x v="5"/>
  </r>
  <r>
    <x v="0"/>
    <x v="6"/>
    <x v="6"/>
    <x v="24"/>
    <x v="24"/>
    <x v="24"/>
    <x v="17"/>
    <x v="111"/>
    <x v="118"/>
    <x v="33"/>
    <x v="120"/>
    <x v="89"/>
    <x v="102"/>
    <x v="5"/>
  </r>
  <r>
    <x v="0"/>
    <x v="6"/>
    <x v="6"/>
    <x v="21"/>
    <x v="21"/>
    <x v="21"/>
    <x v="17"/>
    <x v="111"/>
    <x v="118"/>
    <x v="52"/>
    <x v="121"/>
    <x v="54"/>
    <x v="103"/>
    <x v="5"/>
  </r>
  <r>
    <x v="0"/>
    <x v="6"/>
    <x v="6"/>
    <x v="17"/>
    <x v="17"/>
    <x v="17"/>
    <x v="17"/>
    <x v="111"/>
    <x v="118"/>
    <x v="35"/>
    <x v="119"/>
    <x v="62"/>
    <x v="105"/>
    <x v="5"/>
  </r>
  <r>
    <x v="0"/>
    <x v="7"/>
    <x v="7"/>
    <x v="0"/>
    <x v="0"/>
    <x v="0"/>
    <x v="0"/>
    <x v="112"/>
    <x v="119"/>
    <x v="99"/>
    <x v="122"/>
    <x v="86"/>
    <x v="106"/>
    <x v="5"/>
  </r>
  <r>
    <x v="0"/>
    <x v="7"/>
    <x v="7"/>
    <x v="1"/>
    <x v="1"/>
    <x v="1"/>
    <x v="1"/>
    <x v="36"/>
    <x v="120"/>
    <x v="100"/>
    <x v="123"/>
    <x v="88"/>
    <x v="107"/>
    <x v="5"/>
  </r>
  <r>
    <x v="0"/>
    <x v="7"/>
    <x v="7"/>
    <x v="2"/>
    <x v="2"/>
    <x v="2"/>
    <x v="2"/>
    <x v="113"/>
    <x v="121"/>
    <x v="68"/>
    <x v="110"/>
    <x v="53"/>
    <x v="108"/>
    <x v="5"/>
  </r>
  <r>
    <x v="0"/>
    <x v="7"/>
    <x v="7"/>
    <x v="3"/>
    <x v="3"/>
    <x v="3"/>
    <x v="3"/>
    <x v="50"/>
    <x v="122"/>
    <x v="101"/>
    <x v="79"/>
    <x v="90"/>
    <x v="109"/>
    <x v="5"/>
  </r>
  <r>
    <x v="0"/>
    <x v="7"/>
    <x v="7"/>
    <x v="4"/>
    <x v="4"/>
    <x v="4"/>
    <x v="4"/>
    <x v="114"/>
    <x v="123"/>
    <x v="102"/>
    <x v="124"/>
    <x v="54"/>
    <x v="110"/>
    <x v="5"/>
  </r>
  <r>
    <x v="0"/>
    <x v="7"/>
    <x v="7"/>
    <x v="6"/>
    <x v="6"/>
    <x v="6"/>
    <x v="5"/>
    <x v="71"/>
    <x v="124"/>
    <x v="82"/>
    <x v="125"/>
    <x v="66"/>
    <x v="111"/>
    <x v="5"/>
  </r>
  <r>
    <x v="0"/>
    <x v="7"/>
    <x v="7"/>
    <x v="5"/>
    <x v="5"/>
    <x v="5"/>
    <x v="6"/>
    <x v="72"/>
    <x v="125"/>
    <x v="28"/>
    <x v="5"/>
    <x v="80"/>
    <x v="112"/>
    <x v="5"/>
  </r>
  <r>
    <x v="0"/>
    <x v="7"/>
    <x v="7"/>
    <x v="7"/>
    <x v="7"/>
    <x v="7"/>
    <x v="7"/>
    <x v="115"/>
    <x v="126"/>
    <x v="98"/>
    <x v="126"/>
    <x v="46"/>
    <x v="113"/>
    <x v="5"/>
  </r>
  <r>
    <x v="0"/>
    <x v="7"/>
    <x v="7"/>
    <x v="9"/>
    <x v="9"/>
    <x v="9"/>
    <x v="8"/>
    <x v="95"/>
    <x v="28"/>
    <x v="91"/>
    <x v="14"/>
    <x v="49"/>
    <x v="114"/>
    <x v="5"/>
  </r>
  <r>
    <x v="0"/>
    <x v="7"/>
    <x v="7"/>
    <x v="23"/>
    <x v="23"/>
    <x v="23"/>
    <x v="8"/>
    <x v="95"/>
    <x v="28"/>
    <x v="34"/>
    <x v="127"/>
    <x v="64"/>
    <x v="115"/>
    <x v="5"/>
  </r>
  <r>
    <x v="0"/>
    <x v="7"/>
    <x v="7"/>
    <x v="8"/>
    <x v="8"/>
    <x v="8"/>
    <x v="10"/>
    <x v="56"/>
    <x v="111"/>
    <x v="81"/>
    <x v="115"/>
    <x v="89"/>
    <x v="116"/>
    <x v="1"/>
  </r>
  <r>
    <x v="0"/>
    <x v="7"/>
    <x v="7"/>
    <x v="10"/>
    <x v="10"/>
    <x v="10"/>
    <x v="11"/>
    <x v="110"/>
    <x v="127"/>
    <x v="87"/>
    <x v="128"/>
    <x v="81"/>
    <x v="117"/>
    <x v="5"/>
  </r>
  <r>
    <x v="0"/>
    <x v="7"/>
    <x v="7"/>
    <x v="13"/>
    <x v="13"/>
    <x v="13"/>
    <x v="12"/>
    <x v="100"/>
    <x v="128"/>
    <x v="53"/>
    <x v="129"/>
    <x v="54"/>
    <x v="110"/>
    <x v="5"/>
  </r>
  <r>
    <x v="0"/>
    <x v="7"/>
    <x v="7"/>
    <x v="11"/>
    <x v="11"/>
    <x v="11"/>
    <x v="13"/>
    <x v="101"/>
    <x v="129"/>
    <x v="33"/>
    <x v="101"/>
    <x v="91"/>
    <x v="118"/>
    <x v="5"/>
  </r>
  <r>
    <x v="0"/>
    <x v="7"/>
    <x v="7"/>
    <x v="25"/>
    <x v="25"/>
    <x v="25"/>
    <x v="14"/>
    <x v="111"/>
    <x v="130"/>
    <x v="91"/>
    <x v="14"/>
    <x v="74"/>
    <x v="119"/>
    <x v="5"/>
  </r>
  <r>
    <x v="0"/>
    <x v="7"/>
    <x v="7"/>
    <x v="16"/>
    <x v="16"/>
    <x v="16"/>
    <x v="15"/>
    <x v="116"/>
    <x v="131"/>
    <x v="103"/>
    <x v="130"/>
    <x v="66"/>
    <x v="111"/>
    <x v="5"/>
  </r>
  <r>
    <x v="0"/>
    <x v="7"/>
    <x v="7"/>
    <x v="14"/>
    <x v="14"/>
    <x v="14"/>
    <x v="16"/>
    <x v="117"/>
    <x v="54"/>
    <x v="89"/>
    <x v="103"/>
    <x v="54"/>
    <x v="110"/>
    <x v="5"/>
  </r>
  <r>
    <x v="0"/>
    <x v="7"/>
    <x v="7"/>
    <x v="26"/>
    <x v="26"/>
    <x v="26"/>
    <x v="17"/>
    <x v="118"/>
    <x v="118"/>
    <x v="36"/>
    <x v="131"/>
    <x v="74"/>
    <x v="119"/>
    <x v="5"/>
  </r>
  <r>
    <x v="0"/>
    <x v="7"/>
    <x v="7"/>
    <x v="27"/>
    <x v="27"/>
    <x v="27"/>
    <x v="18"/>
    <x v="119"/>
    <x v="37"/>
    <x v="66"/>
    <x v="132"/>
    <x v="92"/>
    <x v="83"/>
    <x v="5"/>
  </r>
  <r>
    <x v="0"/>
    <x v="7"/>
    <x v="7"/>
    <x v="15"/>
    <x v="15"/>
    <x v="15"/>
    <x v="18"/>
    <x v="119"/>
    <x v="37"/>
    <x v="52"/>
    <x v="133"/>
    <x v="74"/>
    <x v="119"/>
    <x v="5"/>
  </r>
  <r>
    <x v="0"/>
    <x v="8"/>
    <x v="8"/>
    <x v="0"/>
    <x v="0"/>
    <x v="0"/>
    <x v="0"/>
    <x v="65"/>
    <x v="132"/>
    <x v="104"/>
    <x v="134"/>
    <x v="50"/>
    <x v="120"/>
    <x v="5"/>
  </r>
  <r>
    <x v="0"/>
    <x v="8"/>
    <x v="8"/>
    <x v="5"/>
    <x v="5"/>
    <x v="5"/>
    <x v="1"/>
    <x v="47"/>
    <x v="133"/>
    <x v="105"/>
    <x v="135"/>
    <x v="92"/>
    <x v="121"/>
    <x v="5"/>
  </r>
  <r>
    <x v="0"/>
    <x v="8"/>
    <x v="8"/>
    <x v="1"/>
    <x v="1"/>
    <x v="1"/>
    <x v="2"/>
    <x v="50"/>
    <x v="134"/>
    <x v="74"/>
    <x v="136"/>
    <x v="87"/>
    <x v="122"/>
    <x v="10"/>
  </r>
  <r>
    <x v="0"/>
    <x v="8"/>
    <x v="8"/>
    <x v="3"/>
    <x v="3"/>
    <x v="3"/>
    <x v="3"/>
    <x v="120"/>
    <x v="135"/>
    <x v="85"/>
    <x v="137"/>
    <x v="76"/>
    <x v="123"/>
    <x v="5"/>
  </r>
  <r>
    <x v="0"/>
    <x v="8"/>
    <x v="8"/>
    <x v="2"/>
    <x v="2"/>
    <x v="2"/>
    <x v="3"/>
    <x v="120"/>
    <x v="135"/>
    <x v="84"/>
    <x v="138"/>
    <x v="51"/>
    <x v="21"/>
    <x v="5"/>
  </r>
  <r>
    <x v="0"/>
    <x v="8"/>
    <x v="8"/>
    <x v="4"/>
    <x v="4"/>
    <x v="4"/>
    <x v="5"/>
    <x v="94"/>
    <x v="136"/>
    <x v="106"/>
    <x v="139"/>
    <x v="50"/>
    <x v="120"/>
    <x v="5"/>
  </r>
  <r>
    <x v="0"/>
    <x v="8"/>
    <x v="8"/>
    <x v="7"/>
    <x v="7"/>
    <x v="7"/>
    <x v="6"/>
    <x v="109"/>
    <x v="137"/>
    <x v="33"/>
    <x v="140"/>
    <x v="66"/>
    <x v="124"/>
    <x v="5"/>
  </r>
  <r>
    <x v="0"/>
    <x v="8"/>
    <x v="8"/>
    <x v="9"/>
    <x v="9"/>
    <x v="9"/>
    <x v="7"/>
    <x v="99"/>
    <x v="138"/>
    <x v="107"/>
    <x v="141"/>
    <x v="91"/>
    <x v="31"/>
    <x v="5"/>
  </r>
  <r>
    <x v="0"/>
    <x v="8"/>
    <x v="8"/>
    <x v="27"/>
    <x v="27"/>
    <x v="27"/>
    <x v="7"/>
    <x v="99"/>
    <x v="138"/>
    <x v="91"/>
    <x v="142"/>
    <x v="92"/>
    <x v="121"/>
    <x v="5"/>
  </r>
  <r>
    <x v="0"/>
    <x v="8"/>
    <x v="8"/>
    <x v="28"/>
    <x v="28"/>
    <x v="28"/>
    <x v="9"/>
    <x v="101"/>
    <x v="139"/>
    <x v="34"/>
    <x v="143"/>
    <x v="93"/>
    <x v="125"/>
    <x v="5"/>
  </r>
  <r>
    <x v="0"/>
    <x v="8"/>
    <x v="8"/>
    <x v="6"/>
    <x v="6"/>
    <x v="6"/>
    <x v="10"/>
    <x v="116"/>
    <x v="140"/>
    <x v="36"/>
    <x v="144"/>
    <x v="64"/>
    <x v="39"/>
    <x v="5"/>
  </r>
  <r>
    <x v="0"/>
    <x v="8"/>
    <x v="8"/>
    <x v="12"/>
    <x v="12"/>
    <x v="12"/>
    <x v="10"/>
    <x v="116"/>
    <x v="140"/>
    <x v="80"/>
    <x v="145"/>
    <x v="81"/>
    <x v="126"/>
    <x v="5"/>
  </r>
  <r>
    <x v="0"/>
    <x v="8"/>
    <x v="8"/>
    <x v="13"/>
    <x v="13"/>
    <x v="13"/>
    <x v="10"/>
    <x v="116"/>
    <x v="140"/>
    <x v="103"/>
    <x v="146"/>
    <x v="66"/>
    <x v="124"/>
    <x v="5"/>
  </r>
  <r>
    <x v="0"/>
    <x v="8"/>
    <x v="8"/>
    <x v="15"/>
    <x v="15"/>
    <x v="15"/>
    <x v="10"/>
    <x v="116"/>
    <x v="140"/>
    <x v="107"/>
    <x v="141"/>
    <x v="93"/>
    <x v="125"/>
    <x v="5"/>
  </r>
  <r>
    <x v="0"/>
    <x v="8"/>
    <x v="8"/>
    <x v="10"/>
    <x v="10"/>
    <x v="10"/>
    <x v="14"/>
    <x v="119"/>
    <x v="141"/>
    <x v="81"/>
    <x v="147"/>
    <x v="93"/>
    <x v="125"/>
    <x v="5"/>
  </r>
  <r>
    <x v="0"/>
    <x v="8"/>
    <x v="8"/>
    <x v="24"/>
    <x v="24"/>
    <x v="24"/>
    <x v="15"/>
    <x v="121"/>
    <x v="56"/>
    <x v="90"/>
    <x v="148"/>
    <x v="81"/>
    <x v="126"/>
    <x v="5"/>
  </r>
  <r>
    <x v="0"/>
    <x v="8"/>
    <x v="8"/>
    <x v="26"/>
    <x v="26"/>
    <x v="26"/>
    <x v="15"/>
    <x v="121"/>
    <x v="56"/>
    <x v="90"/>
    <x v="148"/>
    <x v="81"/>
    <x v="126"/>
    <x v="5"/>
  </r>
  <r>
    <x v="0"/>
    <x v="8"/>
    <x v="8"/>
    <x v="29"/>
    <x v="29"/>
    <x v="29"/>
    <x v="15"/>
    <x v="121"/>
    <x v="56"/>
    <x v="103"/>
    <x v="146"/>
    <x v="62"/>
    <x v="127"/>
    <x v="5"/>
  </r>
  <r>
    <x v="0"/>
    <x v="8"/>
    <x v="8"/>
    <x v="8"/>
    <x v="8"/>
    <x v="8"/>
    <x v="15"/>
    <x v="121"/>
    <x v="56"/>
    <x v="86"/>
    <x v="149"/>
    <x v="93"/>
    <x v="125"/>
    <x v="5"/>
  </r>
  <r>
    <x v="0"/>
    <x v="8"/>
    <x v="8"/>
    <x v="30"/>
    <x v="30"/>
    <x v="30"/>
    <x v="15"/>
    <x v="121"/>
    <x v="56"/>
    <x v="89"/>
    <x v="103"/>
    <x v="93"/>
    <x v="125"/>
    <x v="5"/>
  </r>
  <r>
    <x v="0"/>
    <x v="9"/>
    <x v="9"/>
    <x v="0"/>
    <x v="0"/>
    <x v="0"/>
    <x v="0"/>
    <x v="122"/>
    <x v="142"/>
    <x v="108"/>
    <x v="150"/>
    <x v="46"/>
    <x v="128"/>
    <x v="5"/>
  </r>
  <r>
    <x v="0"/>
    <x v="9"/>
    <x v="9"/>
    <x v="1"/>
    <x v="1"/>
    <x v="1"/>
    <x v="1"/>
    <x v="123"/>
    <x v="143"/>
    <x v="109"/>
    <x v="151"/>
    <x v="62"/>
    <x v="54"/>
    <x v="5"/>
  </r>
  <r>
    <x v="0"/>
    <x v="9"/>
    <x v="9"/>
    <x v="2"/>
    <x v="2"/>
    <x v="2"/>
    <x v="2"/>
    <x v="46"/>
    <x v="144"/>
    <x v="102"/>
    <x v="152"/>
    <x v="85"/>
    <x v="129"/>
    <x v="5"/>
  </r>
  <r>
    <x v="0"/>
    <x v="9"/>
    <x v="9"/>
    <x v="5"/>
    <x v="5"/>
    <x v="5"/>
    <x v="3"/>
    <x v="113"/>
    <x v="145"/>
    <x v="110"/>
    <x v="153"/>
    <x v="66"/>
    <x v="130"/>
    <x v="5"/>
  </r>
  <r>
    <x v="0"/>
    <x v="9"/>
    <x v="9"/>
    <x v="3"/>
    <x v="3"/>
    <x v="3"/>
    <x v="4"/>
    <x v="120"/>
    <x v="146"/>
    <x v="85"/>
    <x v="154"/>
    <x v="76"/>
    <x v="131"/>
    <x v="5"/>
  </r>
  <r>
    <x v="0"/>
    <x v="9"/>
    <x v="9"/>
    <x v="4"/>
    <x v="4"/>
    <x v="4"/>
    <x v="5"/>
    <x v="87"/>
    <x v="147"/>
    <x v="63"/>
    <x v="78"/>
    <x v="92"/>
    <x v="132"/>
    <x v="5"/>
  </r>
  <r>
    <x v="0"/>
    <x v="9"/>
    <x v="9"/>
    <x v="6"/>
    <x v="6"/>
    <x v="6"/>
    <x v="6"/>
    <x v="124"/>
    <x v="148"/>
    <x v="50"/>
    <x v="155"/>
    <x v="75"/>
    <x v="133"/>
    <x v="5"/>
  </r>
  <r>
    <x v="0"/>
    <x v="9"/>
    <x v="9"/>
    <x v="13"/>
    <x v="13"/>
    <x v="13"/>
    <x v="7"/>
    <x v="96"/>
    <x v="149"/>
    <x v="107"/>
    <x v="101"/>
    <x v="92"/>
    <x v="132"/>
    <x v="5"/>
  </r>
  <r>
    <x v="0"/>
    <x v="9"/>
    <x v="9"/>
    <x v="7"/>
    <x v="7"/>
    <x v="7"/>
    <x v="8"/>
    <x v="97"/>
    <x v="84"/>
    <x v="33"/>
    <x v="156"/>
    <x v="54"/>
    <x v="134"/>
    <x v="5"/>
  </r>
  <r>
    <x v="0"/>
    <x v="9"/>
    <x v="9"/>
    <x v="8"/>
    <x v="8"/>
    <x v="8"/>
    <x v="8"/>
    <x v="97"/>
    <x v="84"/>
    <x v="13"/>
    <x v="157"/>
    <x v="91"/>
    <x v="135"/>
    <x v="0"/>
  </r>
  <r>
    <x v="0"/>
    <x v="9"/>
    <x v="9"/>
    <x v="9"/>
    <x v="9"/>
    <x v="9"/>
    <x v="10"/>
    <x v="110"/>
    <x v="150"/>
    <x v="36"/>
    <x v="158"/>
    <x v="80"/>
    <x v="136"/>
    <x v="5"/>
  </r>
  <r>
    <x v="0"/>
    <x v="9"/>
    <x v="9"/>
    <x v="16"/>
    <x v="16"/>
    <x v="16"/>
    <x v="11"/>
    <x v="100"/>
    <x v="151"/>
    <x v="86"/>
    <x v="129"/>
    <x v="66"/>
    <x v="130"/>
    <x v="5"/>
  </r>
  <r>
    <x v="0"/>
    <x v="9"/>
    <x v="9"/>
    <x v="11"/>
    <x v="11"/>
    <x v="11"/>
    <x v="11"/>
    <x v="100"/>
    <x v="151"/>
    <x v="81"/>
    <x v="159"/>
    <x v="74"/>
    <x v="137"/>
    <x v="5"/>
  </r>
  <r>
    <x v="0"/>
    <x v="9"/>
    <x v="9"/>
    <x v="12"/>
    <x v="12"/>
    <x v="12"/>
    <x v="13"/>
    <x v="111"/>
    <x v="52"/>
    <x v="107"/>
    <x v="101"/>
    <x v="50"/>
    <x v="138"/>
    <x v="5"/>
  </r>
  <r>
    <x v="0"/>
    <x v="9"/>
    <x v="9"/>
    <x v="10"/>
    <x v="10"/>
    <x v="10"/>
    <x v="13"/>
    <x v="111"/>
    <x v="52"/>
    <x v="34"/>
    <x v="160"/>
    <x v="94"/>
    <x v="139"/>
    <x v="5"/>
  </r>
  <r>
    <x v="0"/>
    <x v="9"/>
    <x v="9"/>
    <x v="25"/>
    <x v="25"/>
    <x v="25"/>
    <x v="15"/>
    <x v="102"/>
    <x v="152"/>
    <x v="53"/>
    <x v="161"/>
    <x v="64"/>
    <x v="19"/>
    <x v="5"/>
  </r>
  <r>
    <x v="0"/>
    <x v="9"/>
    <x v="9"/>
    <x v="31"/>
    <x v="31"/>
    <x v="31"/>
    <x v="15"/>
    <x v="102"/>
    <x v="152"/>
    <x v="53"/>
    <x v="161"/>
    <x v="64"/>
    <x v="19"/>
    <x v="5"/>
  </r>
  <r>
    <x v="0"/>
    <x v="9"/>
    <x v="9"/>
    <x v="15"/>
    <x v="15"/>
    <x v="15"/>
    <x v="17"/>
    <x v="116"/>
    <x v="54"/>
    <x v="80"/>
    <x v="162"/>
    <x v="81"/>
    <x v="140"/>
    <x v="5"/>
  </r>
  <r>
    <x v="0"/>
    <x v="9"/>
    <x v="9"/>
    <x v="27"/>
    <x v="27"/>
    <x v="27"/>
    <x v="18"/>
    <x v="117"/>
    <x v="103"/>
    <x v="36"/>
    <x v="158"/>
    <x v="86"/>
    <x v="141"/>
    <x v="5"/>
  </r>
  <r>
    <x v="0"/>
    <x v="9"/>
    <x v="9"/>
    <x v="17"/>
    <x v="17"/>
    <x v="17"/>
    <x v="18"/>
    <x v="117"/>
    <x v="103"/>
    <x v="36"/>
    <x v="158"/>
    <x v="86"/>
    <x v="141"/>
    <x v="5"/>
  </r>
  <r>
    <x v="0"/>
    <x v="10"/>
    <x v="10"/>
    <x v="0"/>
    <x v="0"/>
    <x v="0"/>
    <x v="0"/>
    <x v="125"/>
    <x v="153"/>
    <x v="27"/>
    <x v="19"/>
    <x v="60"/>
    <x v="142"/>
    <x v="5"/>
  </r>
  <r>
    <x v="0"/>
    <x v="10"/>
    <x v="10"/>
    <x v="1"/>
    <x v="1"/>
    <x v="1"/>
    <x v="1"/>
    <x v="126"/>
    <x v="154"/>
    <x v="111"/>
    <x v="163"/>
    <x v="60"/>
    <x v="142"/>
    <x v="5"/>
  </r>
  <r>
    <x v="0"/>
    <x v="10"/>
    <x v="10"/>
    <x v="2"/>
    <x v="2"/>
    <x v="2"/>
    <x v="2"/>
    <x v="127"/>
    <x v="155"/>
    <x v="62"/>
    <x v="164"/>
    <x v="95"/>
    <x v="143"/>
    <x v="5"/>
  </r>
  <r>
    <x v="0"/>
    <x v="10"/>
    <x v="10"/>
    <x v="6"/>
    <x v="6"/>
    <x v="6"/>
    <x v="3"/>
    <x v="80"/>
    <x v="156"/>
    <x v="112"/>
    <x v="165"/>
    <x v="84"/>
    <x v="144"/>
    <x v="5"/>
  </r>
  <r>
    <x v="0"/>
    <x v="10"/>
    <x v="10"/>
    <x v="3"/>
    <x v="3"/>
    <x v="3"/>
    <x v="4"/>
    <x v="44"/>
    <x v="157"/>
    <x v="113"/>
    <x v="166"/>
    <x v="38"/>
    <x v="81"/>
    <x v="5"/>
  </r>
  <r>
    <x v="0"/>
    <x v="10"/>
    <x v="10"/>
    <x v="5"/>
    <x v="5"/>
    <x v="5"/>
    <x v="5"/>
    <x v="84"/>
    <x v="158"/>
    <x v="96"/>
    <x v="167"/>
    <x v="65"/>
    <x v="145"/>
    <x v="5"/>
  </r>
  <r>
    <x v="0"/>
    <x v="10"/>
    <x v="10"/>
    <x v="4"/>
    <x v="4"/>
    <x v="4"/>
    <x v="6"/>
    <x v="128"/>
    <x v="159"/>
    <x v="114"/>
    <x v="168"/>
    <x v="51"/>
    <x v="32"/>
    <x v="5"/>
  </r>
  <r>
    <x v="0"/>
    <x v="10"/>
    <x v="10"/>
    <x v="8"/>
    <x v="8"/>
    <x v="8"/>
    <x v="7"/>
    <x v="48"/>
    <x v="160"/>
    <x v="115"/>
    <x v="169"/>
    <x v="92"/>
    <x v="146"/>
    <x v="5"/>
  </r>
  <r>
    <x v="0"/>
    <x v="10"/>
    <x v="10"/>
    <x v="11"/>
    <x v="11"/>
    <x v="11"/>
    <x v="8"/>
    <x v="50"/>
    <x v="161"/>
    <x v="49"/>
    <x v="140"/>
    <x v="65"/>
    <x v="145"/>
    <x v="5"/>
  </r>
  <r>
    <x v="0"/>
    <x v="10"/>
    <x v="10"/>
    <x v="9"/>
    <x v="9"/>
    <x v="9"/>
    <x v="9"/>
    <x v="87"/>
    <x v="137"/>
    <x v="98"/>
    <x v="170"/>
    <x v="90"/>
    <x v="147"/>
    <x v="5"/>
  </r>
  <r>
    <x v="0"/>
    <x v="10"/>
    <x v="10"/>
    <x v="7"/>
    <x v="7"/>
    <x v="7"/>
    <x v="9"/>
    <x v="87"/>
    <x v="137"/>
    <x v="67"/>
    <x v="171"/>
    <x v="63"/>
    <x v="148"/>
    <x v="5"/>
  </r>
  <r>
    <x v="0"/>
    <x v="10"/>
    <x v="10"/>
    <x v="10"/>
    <x v="10"/>
    <x v="10"/>
    <x v="11"/>
    <x v="71"/>
    <x v="162"/>
    <x v="65"/>
    <x v="172"/>
    <x v="50"/>
    <x v="149"/>
    <x v="5"/>
  </r>
  <r>
    <x v="0"/>
    <x v="10"/>
    <x v="10"/>
    <x v="12"/>
    <x v="12"/>
    <x v="12"/>
    <x v="12"/>
    <x v="107"/>
    <x v="163"/>
    <x v="101"/>
    <x v="173"/>
    <x v="86"/>
    <x v="150"/>
    <x v="5"/>
  </r>
  <r>
    <x v="0"/>
    <x v="10"/>
    <x v="10"/>
    <x v="14"/>
    <x v="14"/>
    <x v="14"/>
    <x v="13"/>
    <x v="55"/>
    <x v="164"/>
    <x v="89"/>
    <x v="103"/>
    <x v="55"/>
    <x v="151"/>
    <x v="11"/>
  </r>
  <r>
    <x v="0"/>
    <x v="10"/>
    <x v="10"/>
    <x v="13"/>
    <x v="13"/>
    <x v="13"/>
    <x v="14"/>
    <x v="115"/>
    <x v="117"/>
    <x v="107"/>
    <x v="119"/>
    <x v="78"/>
    <x v="97"/>
    <x v="5"/>
  </r>
  <r>
    <x v="0"/>
    <x v="10"/>
    <x v="10"/>
    <x v="15"/>
    <x v="15"/>
    <x v="15"/>
    <x v="14"/>
    <x v="115"/>
    <x v="117"/>
    <x v="88"/>
    <x v="115"/>
    <x v="86"/>
    <x v="150"/>
    <x v="5"/>
  </r>
  <r>
    <x v="0"/>
    <x v="10"/>
    <x v="10"/>
    <x v="31"/>
    <x v="31"/>
    <x v="31"/>
    <x v="16"/>
    <x v="95"/>
    <x v="165"/>
    <x v="36"/>
    <x v="174"/>
    <x v="83"/>
    <x v="152"/>
    <x v="5"/>
  </r>
  <r>
    <x v="0"/>
    <x v="10"/>
    <x v="10"/>
    <x v="17"/>
    <x v="17"/>
    <x v="17"/>
    <x v="17"/>
    <x v="97"/>
    <x v="14"/>
    <x v="81"/>
    <x v="175"/>
    <x v="54"/>
    <x v="135"/>
    <x v="5"/>
  </r>
  <r>
    <x v="0"/>
    <x v="10"/>
    <x v="10"/>
    <x v="16"/>
    <x v="16"/>
    <x v="16"/>
    <x v="18"/>
    <x v="99"/>
    <x v="18"/>
    <x v="51"/>
    <x v="132"/>
    <x v="75"/>
    <x v="153"/>
    <x v="5"/>
  </r>
  <r>
    <x v="0"/>
    <x v="10"/>
    <x v="10"/>
    <x v="18"/>
    <x v="18"/>
    <x v="18"/>
    <x v="19"/>
    <x v="101"/>
    <x v="166"/>
    <x v="66"/>
    <x v="176"/>
    <x v="88"/>
    <x v="154"/>
    <x v="5"/>
  </r>
  <r>
    <x v="0"/>
    <x v="10"/>
    <x v="10"/>
    <x v="21"/>
    <x v="21"/>
    <x v="21"/>
    <x v="19"/>
    <x v="101"/>
    <x v="166"/>
    <x v="53"/>
    <x v="177"/>
    <x v="66"/>
    <x v="16"/>
    <x v="5"/>
  </r>
  <r>
    <x v="0"/>
    <x v="11"/>
    <x v="11"/>
    <x v="0"/>
    <x v="0"/>
    <x v="0"/>
    <x v="0"/>
    <x v="129"/>
    <x v="167"/>
    <x v="116"/>
    <x v="178"/>
    <x v="92"/>
    <x v="83"/>
    <x v="5"/>
  </r>
  <r>
    <x v="0"/>
    <x v="11"/>
    <x v="11"/>
    <x v="1"/>
    <x v="1"/>
    <x v="1"/>
    <x v="1"/>
    <x v="130"/>
    <x v="168"/>
    <x v="117"/>
    <x v="179"/>
    <x v="64"/>
    <x v="115"/>
    <x v="5"/>
  </r>
  <r>
    <x v="0"/>
    <x v="11"/>
    <x v="11"/>
    <x v="2"/>
    <x v="2"/>
    <x v="2"/>
    <x v="2"/>
    <x v="131"/>
    <x v="169"/>
    <x v="110"/>
    <x v="180"/>
    <x v="96"/>
    <x v="155"/>
    <x v="5"/>
  </r>
  <r>
    <x v="0"/>
    <x v="11"/>
    <x v="11"/>
    <x v="3"/>
    <x v="3"/>
    <x v="3"/>
    <x v="3"/>
    <x v="48"/>
    <x v="170"/>
    <x v="68"/>
    <x v="181"/>
    <x v="84"/>
    <x v="156"/>
    <x v="5"/>
  </r>
  <r>
    <x v="0"/>
    <x v="11"/>
    <x v="11"/>
    <x v="4"/>
    <x v="4"/>
    <x v="4"/>
    <x v="4"/>
    <x v="50"/>
    <x v="171"/>
    <x v="118"/>
    <x v="182"/>
    <x v="64"/>
    <x v="115"/>
    <x v="5"/>
  </r>
  <r>
    <x v="0"/>
    <x v="11"/>
    <x v="11"/>
    <x v="6"/>
    <x v="6"/>
    <x v="6"/>
    <x v="5"/>
    <x v="70"/>
    <x v="172"/>
    <x v="83"/>
    <x v="183"/>
    <x v="75"/>
    <x v="157"/>
    <x v="5"/>
  </r>
  <r>
    <x v="0"/>
    <x v="11"/>
    <x v="11"/>
    <x v="5"/>
    <x v="5"/>
    <x v="5"/>
    <x v="6"/>
    <x v="54"/>
    <x v="173"/>
    <x v="95"/>
    <x v="184"/>
    <x v="46"/>
    <x v="113"/>
    <x v="5"/>
  </r>
  <r>
    <x v="0"/>
    <x v="11"/>
    <x v="11"/>
    <x v="8"/>
    <x v="8"/>
    <x v="8"/>
    <x v="7"/>
    <x v="124"/>
    <x v="174"/>
    <x v="34"/>
    <x v="83"/>
    <x v="92"/>
    <x v="83"/>
    <x v="5"/>
  </r>
  <r>
    <x v="0"/>
    <x v="11"/>
    <x v="11"/>
    <x v="7"/>
    <x v="7"/>
    <x v="7"/>
    <x v="8"/>
    <x v="107"/>
    <x v="175"/>
    <x v="119"/>
    <x v="185"/>
    <x v="64"/>
    <x v="115"/>
    <x v="5"/>
  </r>
  <r>
    <x v="0"/>
    <x v="11"/>
    <x v="11"/>
    <x v="10"/>
    <x v="10"/>
    <x v="10"/>
    <x v="9"/>
    <x v="115"/>
    <x v="176"/>
    <x v="76"/>
    <x v="186"/>
    <x v="50"/>
    <x v="158"/>
    <x v="5"/>
  </r>
  <r>
    <x v="0"/>
    <x v="11"/>
    <x v="11"/>
    <x v="9"/>
    <x v="9"/>
    <x v="9"/>
    <x v="10"/>
    <x v="96"/>
    <x v="112"/>
    <x v="13"/>
    <x v="187"/>
    <x v="66"/>
    <x v="111"/>
    <x v="5"/>
  </r>
  <r>
    <x v="0"/>
    <x v="11"/>
    <x v="11"/>
    <x v="11"/>
    <x v="11"/>
    <x v="11"/>
    <x v="11"/>
    <x v="56"/>
    <x v="138"/>
    <x v="90"/>
    <x v="188"/>
    <x v="75"/>
    <x v="157"/>
    <x v="5"/>
  </r>
  <r>
    <x v="0"/>
    <x v="11"/>
    <x v="11"/>
    <x v="15"/>
    <x v="15"/>
    <x v="15"/>
    <x v="12"/>
    <x v="100"/>
    <x v="177"/>
    <x v="98"/>
    <x v="189"/>
    <x v="50"/>
    <x v="158"/>
    <x v="5"/>
  </r>
  <r>
    <x v="0"/>
    <x v="11"/>
    <x v="11"/>
    <x v="12"/>
    <x v="12"/>
    <x v="12"/>
    <x v="13"/>
    <x v="101"/>
    <x v="164"/>
    <x v="34"/>
    <x v="83"/>
    <x v="93"/>
    <x v="49"/>
    <x v="5"/>
  </r>
  <r>
    <x v="0"/>
    <x v="11"/>
    <x v="11"/>
    <x v="16"/>
    <x v="16"/>
    <x v="16"/>
    <x v="14"/>
    <x v="111"/>
    <x v="152"/>
    <x v="91"/>
    <x v="190"/>
    <x v="74"/>
    <x v="119"/>
    <x v="5"/>
  </r>
  <r>
    <x v="0"/>
    <x v="11"/>
    <x v="11"/>
    <x v="31"/>
    <x v="31"/>
    <x v="31"/>
    <x v="14"/>
    <x v="111"/>
    <x v="152"/>
    <x v="86"/>
    <x v="105"/>
    <x v="64"/>
    <x v="115"/>
    <x v="5"/>
  </r>
  <r>
    <x v="0"/>
    <x v="11"/>
    <x v="11"/>
    <x v="13"/>
    <x v="13"/>
    <x v="13"/>
    <x v="14"/>
    <x v="111"/>
    <x v="152"/>
    <x v="86"/>
    <x v="105"/>
    <x v="64"/>
    <x v="115"/>
    <x v="5"/>
  </r>
  <r>
    <x v="0"/>
    <x v="11"/>
    <x v="11"/>
    <x v="27"/>
    <x v="27"/>
    <x v="27"/>
    <x v="17"/>
    <x v="117"/>
    <x v="178"/>
    <x v="53"/>
    <x v="191"/>
    <x v="74"/>
    <x v="119"/>
    <x v="5"/>
  </r>
  <r>
    <x v="0"/>
    <x v="11"/>
    <x v="11"/>
    <x v="29"/>
    <x v="29"/>
    <x v="29"/>
    <x v="18"/>
    <x v="118"/>
    <x v="56"/>
    <x v="66"/>
    <x v="192"/>
    <x v="92"/>
    <x v="83"/>
    <x v="5"/>
  </r>
  <r>
    <x v="0"/>
    <x v="11"/>
    <x v="11"/>
    <x v="14"/>
    <x v="14"/>
    <x v="14"/>
    <x v="19"/>
    <x v="119"/>
    <x v="179"/>
    <x v="66"/>
    <x v="192"/>
    <x v="86"/>
    <x v="106"/>
    <x v="3"/>
  </r>
  <r>
    <x v="0"/>
    <x v="12"/>
    <x v="12"/>
    <x v="0"/>
    <x v="0"/>
    <x v="0"/>
    <x v="0"/>
    <x v="132"/>
    <x v="180"/>
    <x v="120"/>
    <x v="193"/>
    <x v="87"/>
    <x v="141"/>
    <x v="5"/>
  </r>
  <r>
    <x v="0"/>
    <x v="12"/>
    <x v="12"/>
    <x v="2"/>
    <x v="2"/>
    <x v="2"/>
    <x v="1"/>
    <x v="133"/>
    <x v="181"/>
    <x v="113"/>
    <x v="194"/>
    <x v="51"/>
    <x v="159"/>
    <x v="5"/>
  </r>
  <r>
    <x v="0"/>
    <x v="12"/>
    <x v="12"/>
    <x v="5"/>
    <x v="5"/>
    <x v="5"/>
    <x v="2"/>
    <x v="51"/>
    <x v="182"/>
    <x v="82"/>
    <x v="195"/>
    <x v="91"/>
    <x v="160"/>
    <x v="5"/>
  </r>
  <r>
    <x v="0"/>
    <x v="12"/>
    <x v="12"/>
    <x v="3"/>
    <x v="3"/>
    <x v="3"/>
    <x v="3"/>
    <x v="52"/>
    <x v="183"/>
    <x v="49"/>
    <x v="196"/>
    <x v="51"/>
    <x v="159"/>
    <x v="5"/>
  </r>
  <r>
    <x v="0"/>
    <x v="12"/>
    <x v="12"/>
    <x v="4"/>
    <x v="4"/>
    <x v="4"/>
    <x v="4"/>
    <x v="134"/>
    <x v="184"/>
    <x v="113"/>
    <x v="194"/>
    <x v="86"/>
    <x v="161"/>
    <x v="5"/>
  </r>
  <r>
    <x v="0"/>
    <x v="12"/>
    <x v="12"/>
    <x v="1"/>
    <x v="1"/>
    <x v="1"/>
    <x v="5"/>
    <x v="135"/>
    <x v="185"/>
    <x v="85"/>
    <x v="197"/>
    <x v="91"/>
    <x v="160"/>
    <x v="5"/>
  </r>
  <r>
    <x v="0"/>
    <x v="12"/>
    <x v="12"/>
    <x v="7"/>
    <x v="7"/>
    <x v="7"/>
    <x v="6"/>
    <x v="97"/>
    <x v="186"/>
    <x v="49"/>
    <x v="196"/>
    <x v="50"/>
    <x v="162"/>
    <x v="5"/>
  </r>
  <r>
    <x v="0"/>
    <x v="12"/>
    <x v="12"/>
    <x v="9"/>
    <x v="9"/>
    <x v="9"/>
    <x v="7"/>
    <x v="118"/>
    <x v="187"/>
    <x v="81"/>
    <x v="198"/>
    <x v="81"/>
    <x v="163"/>
    <x v="5"/>
  </r>
  <r>
    <x v="0"/>
    <x v="12"/>
    <x v="12"/>
    <x v="11"/>
    <x v="11"/>
    <x v="11"/>
    <x v="8"/>
    <x v="136"/>
    <x v="188"/>
    <x v="90"/>
    <x v="199"/>
    <x v="50"/>
    <x v="162"/>
    <x v="5"/>
  </r>
  <r>
    <x v="0"/>
    <x v="12"/>
    <x v="12"/>
    <x v="8"/>
    <x v="8"/>
    <x v="8"/>
    <x v="8"/>
    <x v="136"/>
    <x v="188"/>
    <x v="103"/>
    <x v="158"/>
    <x v="93"/>
    <x v="88"/>
    <x v="5"/>
  </r>
  <r>
    <x v="0"/>
    <x v="12"/>
    <x v="12"/>
    <x v="16"/>
    <x v="16"/>
    <x v="16"/>
    <x v="10"/>
    <x v="121"/>
    <x v="189"/>
    <x v="86"/>
    <x v="200"/>
    <x v="50"/>
    <x v="162"/>
    <x v="5"/>
  </r>
  <r>
    <x v="0"/>
    <x v="12"/>
    <x v="12"/>
    <x v="6"/>
    <x v="6"/>
    <x v="6"/>
    <x v="10"/>
    <x v="121"/>
    <x v="189"/>
    <x v="86"/>
    <x v="200"/>
    <x v="50"/>
    <x v="162"/>
    <x v="5"/>
  </r>
  <r>
    <x v="0"/>
    <x v="12"/>
    <x v="12"/>
    <x v="25"/>
    <x v="25"/>
    <x v="25"/>
    <x v="12"/>
    <x v="137"/>
    <x v="190"/>
    <x v="53"/>
    <x v="9"/>
    <x v="50"/>
    <x v="162"/>
    <x v="5"/>
  </r>
  <r>
    <x v="0"/>
    <x v="12"/>
    <x v="12"/>
    <x v="10"/>
    <x v="10"/>
    <x v="10"/>
    <x v="12"/>
    <x v="137"/>
    <x v="190"/>
    <x v="90"/>
    <x v="199"/>
    <x v="93"/>
    <x v="88"/>
    <x v="5"/>
  </r>
  <r>
    <x v="0"/>
    <x v="12"/>
    <x v="12"/>
    <x v="12"/>
    <x v="12"/>
    <x v="12"/>
    <x v="14"/>
    <x v="138"/>
    <x v="191"/>
    <x v="86"/>
    <x v="200"/>
    <x v="93"/>
    <x v="88"/>
    <x v="5"/>
  </r>
  <r>
    <x v="0"/>
    <x v="12"/>
    <x v="12"/>
    <x v="13"/>
    <x v="13"/>
    <x v="13"/>
    <x v="15"/>
    <x v="139"/>
    <x v="192"/>
    <x v="103"/>
    <x v="158"/>
    <x v="87"/>
    <x v="141"/>
    <x v="5"/>
  </r>
  <r>
    <x v="0"/>
    <x v="12"/>
    <x v="12"/>
    <x v="14"/>
    <x v="14"/>
    <x v="14"/>
    <x v="15"/>
    <x v="139"/>
    <x v="192"/>
    <x v="89"/>
    <x v="103"/>
    <x v="91"/>
    <x v="160"/>
    <x v="5"/>
  </r>
  <r>
    <x v="0"/>
    <x v="12"/>
    <x v="12"/>
    <x v="24"/>
    <x v="24"/>
    <x v="24"/>
    <x v="17"/>
    <x v="140"/>
    <x v="193"/>
    <x v="36"/>
    <x v="201"/>
    <x v="93"/>
    <x v="88"/>
    <x v="5"/>
  </r>
  <r>
    <x v="0"/>
    <x v="12"/>
    <x v="12"/>
    <x v="18"/>
    <x v="18"/>
    <x v="18"/>
    <x v="17"/>
    <x v="140"/>
    <x v="193"/>
    <x v="52"/>
    <x v="202"/>
    <x v="81"/>
    <x v="163"/>
    <x v="5"/>
  </r>
  <r>
    <x v="0"/>
    <x v="12"/>
    <x v="12"/>
    <x v="32"/>
    <x v="32"/>
    <x v="32"/>
    <x v="17"/>
    <x v="140"/>
    <x v="193"/>
    <x v="66"/>
    <x v="18"/>
    <x v="89"/>
    <x v="164"/>
    <x v="5"/>
  </r>
  <r>
    <x v="0"/>
    <x v="12"/>
    <x v="12"/>
    <x v="17"/>
    <x v="17"/>
    <x v="17"/>
    <x v="17"/>
    <x v="140"/>
    <x v="193"/>
    <x v="52"/>
    <x v="202"/>
    <x v="81"/>
    <x v="163"/>
    <x v="5"/>
  </r>
  <r>
    <x v="0"/>
    <x v="12"/>
    <x v="12"/>
    <x v="15"/>
    <x v="15"/>
    <x v="15"/>
    <x v="17"/>
    <x v="140"/>
    <x v="193"/>
    <x v="53"/>
    <x v="9"/>
    <x v="94"/>
    <x v="139"/>
    <x v="5"/>
  </r>
  <r>
    <x v="0"/>
    <x v="13"/>
    <x v="13"/>
    <x v="1"/>
    <x v="1"/>
    <x v="1"/>
    <x v="0"/>
    <x v="141"/>
    <x v="194"/>
    <x v="116"/>
    <x v="203"/>
    <x v="66"/>
    <x v="96"/>
    <x v="5"/>
  </r>
  <r>
    <x v="0"/>
    <x v="13"/>
    <x v="13"/>
    <x v="0"/>
    <x v="0"/>
    <x v="0"/>
    <x v="1"/>
    <x v="142"/>
    <x v="195"/>
    <x v="121"/>
    <x v="204"/>
    <x v="88"/>
    <x v="165"/>
    <x v="5"/>
  </r>
  <r>
    <x v="0"/>
    <x v="13"/>
    <x v="13"/>
    <x v="4"/>
    <x v="4"/>
    <x v="4"/>
    <x v="2"/>
    <x v="92"/>
    <x v="196"/>
    <x v="114"/>
    <x v="205"/>
    <x v="55"/>
    <x v="166"/>
    <x v="5"/>
  </r>
  <r>
    <x v="0"/>
    <x v="13"/>
    <x v="13"/>
    <x v="2"/>
    <x v="2"/>
    <x v="2"/>
    <x v="3"/>
    <x v="68"/>
    <x v="197"/>
    <x v="122"/>
    <x v="206"/>
    <x v="28"/>
    <x v="167"/>
    <x v="5"/>
  </r>
  <r>
    <x v="0"/>
    <x v="13"/>
    <x v="13"/>
    <x v="6"/>
    <x v="6"/>
    <x v="6"/>
    <x v="4"/>
    <x v="47"/>
    <x v="198"/>
    <x v="105"/>
    <x v="207"/>
    <x v="64"/>
    <x v="168"/>
    <x v="5"/>
  </r>
  <r>
    <x v="0"/>
    <x v="13"/>
    <x v="13"/>
    <x v="3"/>
    <x v="3"/>
    <x v="3"/>
    <x v="5"/>
    <x v="113"/>
    <x v="199"/>
    <x v="123"/>
    <x v="208"/>
    <x v="97"/>
    <x v="169"/>
    <x v="5"/>
  </r>
  <r>
    <x v="0"/>
    <x v="13"/>
    <x v="13"/>
    <x v="5"/>
    <x v="5"/>
    <x v="5"/>
    <x v="6"/>
    <x v="133"/>
    <x v="200"/>
    <x v="83"/>
    <x v="209"/>
    <x v="80"/>
    <x v="170"/>
    <x v="5"/>
  </r>
  <r>
    <x v="0"/>
    <x v="13"/>
    <x v="13"/>
    <x v="8"/>
    <x v="8"/>
    <x v="8"/>
    <x v="7"/>
    <x v="135"/>
    <x v="174"/>
    <x v="119"/>
    <x v="210"/>
    <x v="89"/>
    <x v="171"/>
    <x v="5"/>
  </r>
  <r>
    <x v="0"/>
    <x v="13"/>
    <x v="13"/>
    <x v="10"/>
    <x v="10"/>
    <x v="10"/>
    <x v="8"/>
    <x v="124"/>
    <x v="201"/>
    <x v="68"/>
    <x v="211"/>
    <x v="50"/>
    <x v="172"/>
    <x v="5"/>
  </r>
  <r>
    <x v="0"/>
    <x v="13"/>
    <x v="13"/>
    <x v="7"/>
    <x v="7"/>
    <x v="7"/>
    <x v="9"/>
    <x v="143"/>
    <x v="49"/>
    <x v="119"/>
    <x v="210"/>
    <x v="74"/>
    <x v="104"/>
    <x v="5"/>
  </r>
  <r>
    <x v="0"/>
    <x v="13"/>
    <x v="13"/>
    <x v="11"/>
    <x v="11"/>
    <x v="11"/>
    <x v="10"/>
    <x v="144"/>
    <x v="70"/>
    <x v="107"/>
    <x v="11"/>
    <x v="86"/>
    <x v="173"/>
    <x v="5"/>
  </r>
  <r>
    <x v="0"/>
    <x v="13"/>
    <x v="13"/>
    <x v="9"/>
    <x v="9"/>
    <x v="9"/>
    <x v="11"/>
    <x v="110"/>
    <x v="177"/>
    <x v="91"/>
    <x v="212"/>
    <x v="66"/>
    <x v="96"/>
    <x v="5"/>
  </r>
  <r>
    <x v="0"/>
    <x v="13"/>
    <x v="13"/>
    <x v="13"/>
    <x v="13"/>
    <x v="13"/>
    <x v="12"/>
    <x v="99"/>
    <x v="52"/>
    <x v="80"/>
    <x v="213"/>
    <x v="91"/>
    <x v="174"/>
    <x v="5"/>
  </r>
  <r>
    <x v="0"/>
    <x v="13"/>
    <x v="13"/>
    <x v="14"/>
    <x v="14"/>
    <x v="14"/>
    <x v="12"/>
    <x v="99"/>
    <x v="52"/>
    <x v="66"/>
    <x v="214"/>
    <x v="46"/>
    <x v="175"/>
    <x v="5"/>
  </r>
  <r>
    <x v="0"/>
    <x v="13"/>
    <x v="13"/>
    <x v="17"/>
    <x v="17"/>
    <x v="17"/>
    <x v="14"/>
    <x v="100"/>
    <x v="190"/>
    <x v="90"/>
    <x v="215"/>
    <x v="92"/>
    <x v="152"/>
    <x v="5"/>
  </r>
  <r>
    <x v="0"/>
    <x v="13"/>
    <x v="13"/>
    <x v="25"/>
    <x v="25"/>
    <x v="25"/>
    <x v="15"/>
    <x v="116"/>
    <x v="202"/>
    <x v="52"/>
    <x v="216"/>
    <x v="92"/>
    <x v="152"/>
    <x v="5"/>
  </r>
  <r>
    <x v="0"/>
    <x v="13"/>
    <x v="13"/>
    <x v="33"/>
    <x v="33"/>
    <x v="33"/>
    <x v="15"/>
    <x v="116"/>
    <x v="202"/>
    <x v="91"/>
    <x v="212"/>
    <x v="91"/>
    <x v="174"/>
    <x v="5"/>
  </r>
  <r>
    <x v="0"/>
    <x v="13"/>
    <x v="13"/>
    <x v="15"/>
    <x v="15"/>
    <x v="15"/>
    <x v="17"/>
    <x v="117"/>
    <x v="203"/>
    <x v="81"/>
    <x v="217"/>
    <x v="50"/>
    <x v="172"/>
    <x v="5"/>
  </r>
  <r>
    <x v="0"/>
    <x v="13"/>
    <x v="13"/>
    <x v="16"/>
    <x v="16"/>
    <x v="16"/>
    <x v="18"/>
    <x v="118"/>
    <x v="204"/>
    <x v="91"/>
    <x v="212"/>
    <x v="87"/>
    <x v="102"/>
    <x v="5"/>
  </r>
  <r>
    <x v="0"/>
    <x v="13"/>
    <x v="13"/>
    <x v="12"/>
    <x v="12"/>
    <x v="12"/>
    <x v="18"/>
    <x v="118"/>
    <x v="204"/>
    <x v="33"/>
    <x v="218"/>
    <x v="93"/>
    <x v="49"/>
    <x v="5"/>
  </r>
  <r>
    <x v="0"/>
    <x v="14"/>
    <x v="14"/>
    <x v="0"/>
    <x v="0"/>
    <x v="0"/>
    <x v="0"/>
    <x v="90"/>
    <x v="205"/>
    <x v="68"/>
    <x v="219"/>
    <x v="81"/>
    <x v="176"/>
    <x v="5"/>
  </r>
  <r>
    <x v="0"/>
    <x v="14"/>
    <x v="14"/>
    <x v="3"/>
    <x v="3"/>
    <x v="3"/>
    <x v="1"/>
    <x v="55"/>
    <x v="206"/>
    <x v="107"/>
    <x v="138"/>
    <x v="88"/>
    <x v="177"/>
    <x v="5"/>
  </r>
  <r>
    <x v="0"/>
    <x v="14"/>
    <x v="14"/>
    <x v="5"/>
    <x v="5"/>
    <x v="5"/>
    <x v="2"/>
    <x v="56"/>
    <x v="207"/>
    <x v="86"/>
    <x v="220"/>
    <x v="49"/>
    <x v="178"/>
    <x v="5"/>
  </r>
  <r>
    <x v="0"/>
    <x v="14"/>
    <x v="14"/>
    <x v="2"/>
    <x v="2"/>
    <x v="2"/>
    <x v="2"/>
    <x v="56"/>
    <x v="207"/>
    <x v="13"/>
    <x v="221"/>
    <x v="92"/>
    <x v="179"/>
    <x v="5"/>
  </r>
  <r>
    <x v="0"/>
    <x v="14"/>
    <x v="14"/>
    <x v="4"/>
    <x v="4"/>
    <x v="4"/>
    <x v="4"/>
    <x v="109"/>
    <x v="121"/>
    <x v="49"/>
    <x v="222"/>
    <x v="81"/>
    <x v="176"/>
    <x v="5"/>
  </r>
  <r>
    <x v="0"/>
    <x v="14"/>
    <x v="14"/>
    <x v="9"/>
    <x v="9"/>
    <x v="9"/>
    <x v="5"/>
    <x v="116"/>
    <x v="208"/>
    <x v="86"/>
    <x v="220"/>
    <x v="74"/>
    <x v="180"/>
    <x v="5"/>
  </r>
  <r>
    <x v="0"/>
    <x v="14"/>
    <x v="14"/>
    <x v="1"/>
    <x v="1"/>
    <x v="1"/>
    <x v="5"/>
    <x v="116"/>
    <x v="208"/>
    <x v="13"/>
    <x v="221"/>
    <x v="94"/>
    <x v="139"/>
    <x v="5"/>
  </r>
  <r>
    <x v="0"/>
    <x v="14"/>
    <x v="14"/>
    <x v="22"/>
    <x v="22"/>
    <x v="22"/>
    <x v="7"/>
    <x v="118"/>
    <x v="209"/>
    <x v="90"/>
    <x v="223"/>
    <x v="89"/>
    <x v="181"/>
    <x v="5"/>
  </r>
  <r>
    <x v="0"/>
    <x v="14"/>
    <x v="14"/>
    <x v="8"/>
    <x v="8"/>
    <x v="8"/>
    <x v="7"/>
    <x v="118"/>
    <x v="209"/>
    <x v="53"/>
    <x v="111"/>
    <x v="94"/>
    <x v="139"/>
    <x v="0"/>
  </r>
  <r>
    <x v="0"/>
    <x v="14"/>
    <x v="14"/>
    <x v="10"/>
    <x v="10"/>
    <x v="10"/>
    <x v="7"/>
    <x v="118"/>
    <x v="209"/>
    <x v="80"/>
    <x v="224"/>
    <x v="94"/>
    <x v="139"/>
    <x v="5"/>
  </r>
  <r>
    <x v="0"/>
    <x v="14"/>
    <x v="14"/>
    <x v="11"/>
    <x v="11"/>
    <x v="11"/>
    <x v="10"/>
    <x v="137"/>
    <x v="149"/>
    <x v="53"/>
    <x v="111"/>
    <x v="81"/>
    <x v="176"/>
    <x v="3"/>
  </r>
  <r>
    <x v="0"/>
    <x v="14"/>
    <x v="14"/>
    <x v="6"/>
    <x v="6"/>
    <x v="6"/>
    <x v="11"/>
    <x v="139"/>
    <x v="150"/>
    <x v="66"/>
    <x v="17"/>
    <x v="91"/>
    <x v="182"/>
    <x v="5"/>
  </r>
  <r>
    <x v="0"/>
    <x v="14"/>
    <x v="14"/>
    <x v="29"/>
    <x v="29"/>
    <x v="29"/>
    <x v="11"/>
    <x v="139"/>
    <x v="150"/>
    <x v="89"/>
    <x v="103"/>
    <x v="91"/>
    <x v="182"/>
    <x v="5"/>
  </r>
  <r>
    <x v="0"/>
    <x v="14"/>
    <x v="14"/>
    <x v="25"/>
    <x v="25"/>
    <x v="25"/>
    <x v="13"/>
    <x v="140"/>
    <x v="189"/>
    <x v="103"/>
    <x v="9"/>
    <x v="50"/>
    <x v="183"/>
    <x v="5"/>
  </r>
  <r>
    <x v="0"/>
    <x v="14"/>
    <x v="14"/>
    <x v="7"/>
    <x v="7"/>
    <x v="7"/>
    <x v="13"/>
    <x v="140"/>
    <x v="189"/>
    <x v="53"/>
    <x v="111"/>
    <x v="94"/>
    <x v="139"/>
    <x v="5"/>
  </r>
  <r>
    <x v="0"/>
    <x v="14"/>
    <x v="14"/>
    <x v="24"/>
    <x v="24"/>
    <x v="24"/>
    <x v="15"/>
    <x v="145"/>
    <x v="54"/>
    <x v="103"/>
    <x v="9"/>
    <x v="81"/>
    <x v="176"/>
    <x v="5"/>
  </r>
  <r>
    <x v="0"/>
    <x v="14"/>
    <x v="14"/>
    <x v="27"/>
    <x v="27"/>
    <x v="27"/>
    <x v="15"/>
    <x v="145"/>
    <x v="54"/>
    <x v="103"/>
    <x v="9"/>
    <x v="81"/>
    <x v="176"/>
    <x v="5"/>
  </r>
  <r>
    <x v="0"/>
    <x v="14"/>
    <x v="14"/>
    <x v="34"/>
    <x v="34"/>
    <x v="34"/>
    <x v="15"/>
    <x v="145"/>
    <x v="54"/>
    <x v="103"/>
    <x v="9"/>
    <x v="93"/>
    <x v="184"/>
    <x v="3"/>
  </r>
  <r>
    <x v="0"/>
    <x v="14"/>
    <x v="14"/>
    <x v="31"/>
    <x v="31"/>
    <x v="31"/>
    <x v="18"/>
    <x v="146"/>
    <x v="72"/>
    <x v="89"/>
    <x v="103"/>
    <x v="50"/>
    <x v="183"/>
    <x v="3"/>
  </r>
  <r>
    <x v="0"/>
    <x v="14"/>
    <x v="14"/>
    <x v="20"/>
    <x v="20"/>
    <x v="20"/>
    <x v="18"/>
    <x v="146"/>
    <x v="72"/>
    <x v="66"/>
    <x v="17"/>
    <x v="50"/>
    <x v="183"/>
    <x v="5"/>
  </r>
  <r>
    <x v="0"/>
    <x v="14"/>
    <x v="14"/>
    <x v="13"/>
    <x v="13"/>
    <x v="13"/>
    <x v="18"/>
    <x v="146"/>
    <x v="72"/>
    <x v="51"/>
    <x v="202"/>
    <x v="81"/>
    <x v="176"/>
    <x v="5"/>
  </r>
  <r>
    <x v="0"/>
    <x v="15"/>
    <x v="15"/>
    <x v="0"/>
    <x v="0"/>
    <x v="0"/>
    <x v="0"/>
    <x v="108"/>
    <x v="194"/>
    <x v="67"/>
    <x v="225"/>
    <x v="94"/>
    <x v="139"/>
    <x v="5"/>
  </r>
  <r>
    <x v="0"/>
    <x v="15"/>
    <x v="15"/>
    <x v="2"/>
    <x v="2"/>
    <x v="2"/>
    <x v="1"/>
    <x v="101"/>
    <x v="210"/>
    <x v="33"/>
    <x v="226"/>
    <x v="91"/>
    <x v="185"/>
    <x v="5"/>
  </r>
  <r>
    <x v="0"/>
    <x v="15"/>
    <x v="15"/>
    <x v="5"/>
    <x v="5"/>
    <x v="5"/>
    <x v="2"/>
    <x v="102"/>
    <x v="211"/>
    <x v="90"/>
    <x v="227"/>
    <x v="74"/>
    <x v="186"/>
    <x v="5"/>
  </r>
  <r>
    <x v="0"/>
    <x v="15"/>
    <x v="15"/>
    <x v="3"/>
    <x v="3"/>
    <x v="3"/>
    <x v="3"/>
    <x v="118"/>
    <x v="212"/>
    <x v="52"/>
    <x v="228"/>
    <x v="86"/>
    <x v="187"/>
    <x v="5"/>
  </r>
  <r>
    <x v="0"/>
    <x v="15"/>
    <x v="15"/>
    <x v="4"/>
    <x v="4"/>
    <x v="4"/>
    <x v="4"/>
    <x v="119"/>
    <x v="76"/>
    <x v="91"/>
    <x v="229"/>
    <x v="50"/>
    <x v="188"/>
    <x v="5"/>
  </r>
  <r>
    <x v="0"/>
    <x v="15"/>
    <x v="15"/>
    <x v="9"/>
    <x v="9"/>
    <x v="9"/>
    <x v="5"/>
    <x v="136"/>
    <x v="213"/>
    <x v="36"/>
    <x v="230"/>
    <x v="91"/>
    <x v="185"/>
    <x v="5"/>
  </r>
  <r>
    <x v="0"/>
    <x v="15"/>
    <x v="15"/>
    <x v="1"/>
    <x v="1"/>
    <x v="1"/>
    <x v="6"/>
    <x v="121"/>
    <x v="158"/>
    <x v="35"/>
    <x v="231"/>
    <x v="94"/>
    <x v="139"/>
    <x v="5"/>
  </r>
  <r>
    <x v="0"/>
    <x v="15"/>
    <x v="15"/>
    <x v="27"/>
    <x v="27"/>
    <x v="27"/>
    <x v="7"/>
    <x v="139"/>
    <x v="214"/>
    <x v="51"/>
    <x v="232"/>
    <x v="89"/>
    <x v="189"/>
    <x v="5"/>
  </r>
  <r>
    <x v="0"/>
    <x v="15"/>
    <x v="15"/>
    <x v="10"/>
    <x v="10"/>
    <x v="10"/>
    <x v="8"/>
    <x v="140"/>
    <x v="49"/>
    <x v="53"/>
    <x v="233"/>
    <x v="94"/>
    <x v="139"/>
    <x v="5"/>
  </r>
  <r>
    <x v="0"/>
    <x v="15"/>
    <x v="15"/>
    <x v="22"/>
    <x v="22"/>
    <x v="22"/>
    <x v="9"/>
    <x v="145"/>
    <x v="215"/>
    <x v="51"/>
    <x v="232"/>
    <x v="50"/>
    <x v="188"/>
    <x v="5"/>
  </r>
  <r>
    <x v="0"/>
    <x v="15"/>
    <x v="15"/>
    <x v="7"/>
    <x v="7"/>
    <x v="7"/>
    <x v="9"/>
    <x v="145"/>
    <x v="215"/>
    <x v="51"/>
    <x v="232"/>
    <x v="50"/>
    <x v="188"/>
    <x v="5"/>
  </r>
  <r>
    <x v="0"/>
    <x v="15"/>
    <x v="15"/>
    <x v="12"/>
    <x v="12"/>
    <x v="12"/>
    <x v="9"/>
    <x v="145"/>
    <x v="215"/>
    <x v="52"/>
    <x v="228"/>
    <x v="93"/>
    <x v="190"/>
    <x v="5"/>
  </r>
  <r>
    <x v="0"/>
    <x v="15"/>
    <x v="15"/>
    <x v="13"/>
    <x v="13"/>
    <x v="13"/>
    <x v="9"/>
    <x v="145"/>
    <x v="215"/>
    <x v="103"/>
    <x v="41"/>
    <x v="81"/>
    <x v="191"/>
    <x v="5"/>
  </r>
  <r>
    <x v="0"/>
    <x v="15"/>
    <x v="15"/>
    <x v="15"/>
    <x v="15"/>
    <x v="15"/>
    <x v="9"/>
    <x v="145"/>
    <x v="215"/>
    <x v="52"/>
    <x v="228"/>
    <x v="93"/>
    <x v="190"/>
    <x v="5"/>
  </r>
  <r>
    <x v="0"/>
    <x v="15"/>
    <x v="15"/>
    <x v="25"/>
    <x v="25"/>
    <x v="25"/>
    <x v="14"/>
    <x v="146"/>
    <x v="216"/>
    <x v="103"/>
    <x v="41"/>
    <x v="93"/>
    <x v="190"/>
    <x v="5"/>
  </r>
  <r>
    <x v="0"/>
    <x v="15"/>
    <x v="15"/>
    <x v="35"/>
    <x v="35"/>
    <x v="35"/>
    <x v="14"/>
    <x v="146"/>
    <x v="216"/>
    <x v="51"/>
    <x v="232"/>
    <x v="81"/>
    <x v="191"/>
    <x v="5"/>
  </r>
  <r>
    <x v="0"/>
    <x v="15"/>
    <x v="15"/>
    <x v="6"/>
    <x v="6"/>
    <x v="6"/>
    <x v="14"/>
    <x v="146"/>
    <x v="216"/>
    <x v="51"/>
    <x v="232"/>
    <x v="81"/>
    <x v="191"/>
    <x v="5"/>
  </r>
  <r>
    <x v="0"/>
    <x v="15"/>
    <x v="15"/>
    <x v="36"/>
    <x v="36"/>
    <x v="36"/>
    <x v="17"/>
    <x v="147"/>
    <x v="14"/>
    <x v="66"/>
    <x v="36"/>
    <x v="81"/>
    <x v="191"/>
    <x v="5"/>
  </r>
  <r>
    <x v="0"/>
    <x v="15"/>
    <x v="15"/>
    <x v="37"/>
    <x v="37"/>
    <x v="37"/>
    <x v="17"/>
    <x v="147"/>
    <x v="14"/>
    <x v="103"/>
    <x v="41"/>
    <x v="94"/>
    <x v="139"/>
    <x v="5"/>
  </r>
  <r>
    <x v="0"/>
    <x v="15"/>
    <x v="15"/>
    <x v="29"/>
    <x v="29"/>
    <x v="29"/>
    <x v="17"/>
    <x v="147"/>
    <x v="14"/>
    <x v="89"/>
    <x v="103"/>
    <x v="81"/>
    <x v="191"/>
    <x v="5"/>
  </r>
  <r>
    <x v="0"/>
    <x v="15"/>
    <x v="15"/>
    <x v="8"/>
    <x v="8"/>
    <x v="8"/>
    <x v="17"/>
    <x v="147"/>
    <x v="14"/>
    <x v="51"/>
    <x v="232"/>
    <x v="94"/>
    <x v="139"/>
    <x v="5"/>
  </r>
  <r>
    <x v="0"/>
    <x v="15"/>
    <x v="15"/>
    <x v="38"/>
    <x v="38"/>
    <x v="38"/>
    <x v="17"/>
    <x v="147"/>
    <x v="14"/>
    <x v="66"/>
    <x v="36"/>
    <x v="81"/>
    <x v="191"/>
    <x v="5"/>
  </r>
  <r>
    <x v="0"/>
    <x v="16"/>
    <x v="16"/>
    <x v="0"/>
    <x v="0"/>
    <x v="0"/>
    <x v="0"/>
    <x v="93"/>
    <x v="217"/>
    <x v="78"/>
    <x v="234"/>
    <x v="89"/>
    <x v="192"/>
    <x v="5"/>
  </r>
  <r>
    <x v="0"/>
    <x v="16"/>
    <x v="16"/>
    <x v="5"/>
    <x v="5"/>
    <x v="5"/>
    <x v="1"/>
    <x v="87"/>
    <x v="218"/>
    <x v="82"/>
    <x v="235"/>
    <x v="88"/>
    <x v="193"/>
    <x v="5"/>
  </r>
  <r>
    <x v="0"/>
    <x v="16"/>
    <x v="16"/>
    <x v="3"/>
    <x v="3"/>
    <x v="3"/>
    <x v="2"/>
    <x v="88"/>
    <x v="219"/>
    <x v="123"/>
    <x v="153"/>
    <x v="66"/>
    <x v="194"/>
    <x v="5"/>
  </r>
  <r>
    <x v="0"/>
    <x v="16"/>
    <x v="16"/>
    <x v="4"/>
    <x v="4"/>
    <x v="4"/>
    <x v="3"/>
    <x v="51"/>
    <x v="220"/>
    <x v="68"/>
    <x v="236"/>
    <x v="64"/>
    <x v="195"/>
    <x v="5"/>
  </r>
  <r>
    <x v="0"/>
    <x v="16"/>
    <x v="16"/>
    <x v="1"/>
    <x v="1"/>
    <x v="1"/>
    <x v="4"/>
    <x v="52"/>
    <x v="221"/>
    <x v="83"/>
    <x v="180"/>
    <x v="91"/>
    <x v="196"/>
    <x v="5"/>
  </r>
  <r>
    <x v="0"/>
    <x v="16"/>
    <x v="16"/>
    <x v="2"/>
    <x v="2"/>
    <x v="2"/>
    <x v="5"/>
    <x v="124"/>
    <x v="222"/>
    <x v="95"/>
    <x v="237"/>
    <x v="54"/>
    <x v="23"/>
    <x v="5"/>
  </r>
  <r>
    <x v="0"/>
    <x v="16"/>
    <x v="16"/>
    <x v="9"/>
    <x v="9"/>
    <x v="9"/>
    <x v="6"/>
    <x v="143"/>
    <x v="223"/>
    <x v="33"/>
    <x v="238"/>
    <x v="51"/>
    <x v="197"/>
    <x v="5"/>
  </r>
  <r>
    <x v="0"/>
    <x v="16"/>
    <x v="16"/>
    <x v="8"/>
    <x v="8"/>
    <x v="8"/>
    <x v="7"/>
    <x v="99"/>
    <x v="224"/>
    <x v="98"/>
    <x v="239"/>
    <x v="81"/>
    <x v="198"/>
    <x v="3"/>
  </r>
  <r>
    <x v="0"/>
    <x v="16"/>
    <x v="16"/>
    <x v="11"/>
    <x v="11"/>
    <x v="11"/>
    <x v="8"/>
    <x v="101"/>
    <x v="8"/>
    <x v="107"/>
    <x v="240"/>
    <x v="87"/>
    <x v="199"/>
    <x v="5"/>
  </r>
  <r>
    <x v="0"/>
    <x v="16"/>
    <x v="16"/>
    <x v="10"/>
    <x v="10"/>
    <x v="10"/>
    <x v="9"/>
    <x v="102"/>
    <x v="225"/>
    <x v="98"/>
    <x v="239"/>
    <x v="94"/>
    <x v="139"/>
    <x v="5"/>
  </r>
  <r>
    <x v="0"/>
    <x v="16"/>
    <x v="16"/>
    <x v="13"/>
    <x v="13"/>
    <x v="13"/>
    <x v="10"/>
    <x v="117"/>
    <x v="226"/>
    <x v="35"/>
    <x v="241"/>
    <x v="87"/>
    <x v="199"/>
    <x v="5"/>
  </r>
  <r>
    <x v="0"/>
    <x v="16"/>
    <x v="16"/>
    <x v="16"/>
    <x v="16"/>
    <x v="16"/>
    <x v="11"/>
    <x v="119"/>
    <x v="71"/>
    <x v="36"/>
    <x v="212"/>
    <x v="62"/>
    <x v="200"/>
    <x v="5"/>
  </r>
  <r>
    <x v="0"/>
    <x v="16"/>
    <x v="16"/>
    <x v="12"/>
    <x v="12"/>
    <x v="12"/>
    <x v="11"/>
    <x v="119"/>
    <x v="71"/>
    <x v="81"/>
    <x v="242"/>
    <x v="93"/>
    <x v="201"/>
    <x v="5"/>
  </r>
  <r>
    <x v="0"/>
    <x v="16"/>
    <x v="16"/>
    <x v="22"/>
    <x v="22"/>
    <x v="22"/>
    <x v="13"/>
    <x v="136"/>
    <x v="116"/>
    <x v="53"/>
    <x v="243"/>
    <x v="89"/>
    <x v="192"/>
    <x v="5"/>
  </r>
  <r>
    <x v="0"/>
    <x v="16"/>
    <x v="16"/>
    <x v="7"/>
    <x v="7"/>
    <x v="7"/>
    <x v="13"/>
    <x v="136"/>
    <x v="116"/>
    <x v="35"/>
    <x v="241"/>
    <x v="93"/>
    <x v="201"/>
    <x v="5"/>
  </r>
  <r>
    <x v="0"/>
    <x v="16"/>
    <x v="16"/>
    <x v="6"/>
    <x v="6"/>
    <x v="6"/>
    <x v="13"/>
    <x v="136"/>
    <x v="116"/>
    <x v="53"/>
    <x v="243"/>
    <x v="89"/>
    <x v="192"/>
    <x v="5"/>
  </r>
  <r>
    <x v="0"/>
    <x v="16"/>
    <x v="16"/>
    <x v="31"/>
    <x v="31"/>
    <x v="31"/>
    <x v="16"/>
    <x v="137"/>
    <x v="227"/>
    <x v="53"/>
    <x v="243"/>
    <x v="50"/>
    <x v="202"/>
    <x v="5"/>
  </r>
  <r>
    <x v="0"/>
    <x v="16"/>
    <x v="16"/>
    <x v="27"/>
    <x v="27"/>
    <x v="27"/>
    <x v="17"/>
    <x v="138"/>
    <x v="228"/>
    <x v="103"/>
    <x v="117"/>
    <x v="89"/>
    <x v="192"/>
    <x v="5"/>
  </r>
  <r>
    <x v="0"/>
    <x v="16"/>
    <x v="16"/>
    <x v="18"/>
    <x v="18"/>
    <x v="18"/>
    <x v="17"/>
    <x v="138"/>
    <x v="228"/>
    <x v="103"/>
    <x v="117"/>
    <x v="89"/>
    <x v="192"/>
    <x v="5"/>
  </r>
  <r>
    <x v="0"/>
    <x v="16"/>
    <x v="16"/>
    <x v="17"/>
    <x v="17"/>
    <x v="17"/>
    <x v="17"/>
    <x v="138"/>
    <x v="228"/>
    <x v="36"/>
    <x v="212"/>
    <x v="81"/>
    <x v="198"/>
    <x v="5"/>
  </r>
  <r>
    <x v="0"/>
    <x v="16"/>
    <x v="16"/>
    <x v="14"/>
    <x v="14"/>
    <x v="14"/>
    <x v="17"/>
    <x v="138"/>
    <x v="228"/>
    <x v="89"/>
    <x v="103"/>
    <x v="62"/>
    <x v="200"/>
    <x v="5"/>
  </r>
  <r>
    <x v="0"/>
    <x v="17"/>
    <x v="17"/>
    <x v="23"/>
    <x v="23"/>
    <x v="23"/>
    <x v="0"/>
    <x v="99"/>
    <x v="229"/>
    <x v="98"/>
    <x v="244"/>
    <x v="87"/>
    <x v="203"/>
    <x v="5"/>
  </r>
  <r>
    <x v="0"/>
    <x v="17"/>
    <x v="17"/>
    <x v="0"/>
    <x v="0"/>
    <x v="0"/>
    <x v="1"/>
    <x v="100"/>
    <x v="230"/>
    <x v="87"/>
    <x v="245"/>
    <x v="94"/>
    <x v="139"/>
    <x v="5"/>
  </r>
  <r>
    <x v="0"/>
    <x v="17"/>
    <x v="17"/>
    <x v="3"/>
    <x v="3"/>
    <x v="3"/>
    <x v="2"/>
    <x v="111"/>
    <x v="231"/>
    <x v="33"/>
    <x v="246"/>
    <x v="89"/>
    <x v="204"/>
    <x v="5"/>
  </r>
  <r>
    <x v="0"/>
    <x v="17"/>
    <x v="17"/>
    <x v="4"/>
    <x v="4"/>
    <x v="4"/>
    <x v="3"/>
    <x v="102"/>
    <x v="232"/>
    <x v="81"/>
    <x v="247"/>
    <x v="89"/>
    <x v="204"/>
    <x v="5"/>
  </r>
  <r>
    <x v="0"/>
    <x v="17"/>
    <x v="17"/>
    <x v="2"/>
    <x v="2"/>
    <x v="2"/>
    <x v="4"/>
    <x v="136"/>
    <x v="233"/>
    <x v="36"/>
    <x v="186"/>
    <x v="91"/>
    <x v="205"/>
    <x v="5"/>
  </r>
  <r>
    <x v="0"/>
    <x v="17"/>
    <x v="17"/>
    <x v="1"/>
    <x v="1"/>
    <x v="1"/>
    <x v="4"/>
    <x v="136"/>
    <x v="233"/>
    <x v="35"/>
    <x v="248"/>
    <x v="93"/>
    <x v="206"/>
    <x v="5"/>
  </r>
  <r>
    <x v="0"/>
    <x v="17"/>
    <x v="17"/>
    <x v="5"/>
    <x v="5"/>
    <x v="5"/>
    <x v="6"/>
    <x v="137"/>
    <x v="234"/>
    <x v="53"/>
    <x v="208"/>
    <x v="50"/>
    <x v="207"/>
    <x v="5"/>
  </r>
  <r>
    <x v="0"/>
    <x v="17"/>
    <x v="17"/>
    <x v="8"/>
    <x v="8"/>
    <x v="8"/>
    <x v="7"/>
    <x v="138"/>
    <x v="235"/>
    <x v="103"/>
    <x v="173"/>
    <x v="93"/>
    <x v="206"/>
    <x v="5"/>
  </r>
  <r>
    <x v="0"/>
    <x v="17"/>
    <x v="17"/>
    <x v="13"/>
    <x v="13"/>
    <x v="13"/>
    <x v="8"/>
    <x v="139"/>
    <x v="236"/>
    <x v="103"/>
    <x v="173"/>
    <x v="50"/>
    <x v="207"/>
    <x v="5"/>
  </r>
  <r>
    <x v="0"/>
    <x v="17"/>
    <x v="17"/>
    <x v="16"/>
    <x v="16"/>
    <x v="16"/>
    <x v="9"/>
    <x v="140"/>
    <x v="237"/>
    <x v="103"/>
    <x v="173"/>
    <x v="50"/>
    <x v="207"/>
    <x v="5"/>
  </r>
  <r>
    <x v="0"/>
    <x v="17"/>
    <x v="17"/>
    <x v="7"/>
    <x v="7"/>
    <x v="7"/>
    <x v="9"/>
    <x v="140"/>
    <x v="237"/>
    <x v="103"/>
    <x v="173"/>
    <x v="50"/>
    <x v="207"/>
    <x v="5"/>
  </r>
  <r>
    <x v="0"/>
    <x v="17"/>
    <x v="17"/>
    <x v="10"/>
    <x v="10"/>
    <x v="10"/>
    <x v="11"/>
    <x v="145"/>
    <x v="238"/>
    <x v="36"/>
    <x v="186"/>
    <x v="94"/>
    <x v="139"/>
    <x v="5"/>
  </r>
  <r>
    <x v="0"/>
    <x v="17"/>
    <x v="17"/>
    <x v="36"/>
    <x v="36"/>
    <x v="36"/>
    <x v="12"/>
    <x v="146"/>
    <x v="239"/>
    <x v="89"/>
    <x v="103"/>
    <x v="87"/>
    <x v="203"/>
    <x v="5"/>
  </r>
  <r>
    <x v="0"/>
    <x v="17"/>
    <x v="17"/>
    <x v="31"/>
    <x v="31"/>
    <x v="31"/>
    <x v="13"/>
    <x v="147"/>
    <x v="240"/>
    <x v="103"/>
    <x v="173"/>
    <x v="94"/>
    <x v="139"/>
    <x v="5"/>
  </r>
  <r>
    <x v="0"/>
    <x v="17"/>
    <x v="17"/>
    <x v="11"/>
    <x v="11"/>
    <x v="11"/>
    <x v="13"/>
    <x v="147"/>
    <x v="240"/>
    <x v="51"/>
    <x v="249"/>
    <x v="93"/>
    <x v="206"/>
    <x v="5"/>
  </r>
  <r>
    <x v="0"/>
    <x v="17"/>
    <x v="17"/>
    <x v="14"/>
    <x v="14"/>
    <x v="14"/>
    <x v="13"/>
    <x v="147"/>
    <x v="240"/>
    <x v="89"/>
    <x v="103"/>
    <x v="81"/>
    <x v="208"/>
    <x v="5"/>
  </r>
  <r>
    <x v="0"/>
    <x v="17"/>
    <x v="17"/>
    <x v="39"/>
    <x v="39"/>
    <x v="39"/>
    <x v="13"/>
    <x v="147"/>
    <x v="240"/>
    <x v="66"/>
    <x v="250"/>
    <x v="81"/>
    <x v="208"/>
    <x v="5"/>
  </r>
  <r>
    <x v="0"/>
    <x v="17"/>
    <x v="17"/>
    <x v="9"/>
    <x v="9"/>
    <x v="9"/>
    <x v="17"/>
    <x v="148"/>
    <x v="19"/>
    <x v="66"/>
    <x v="250"/>
    <x v="93"/>
    <x v="206"/>
    <x v="5"/>
  </r>
  <r>
    <x v="0"/>
    <x v="17"/>
    <x v="17"/>
    <x v="40"/>
    <x v="40"/>
    <x v="40"/>
    <x v="17"/>
    <x v="148"/>
    <x v="19"/>
    <x v="89"/>
    <x v="103"/>
    <x v="81"/>
    <x v="208"/>
    <x v="5"/>
  </r>
  <r>
    <x v="0"/>
    <x v="17"/>
    <x v="17"/>
    <x v="18"/>
    <x v="18"/>
    <x v="18"/>
    <x v="17"/>
    <x v="148"/>
    <x v="19"/>
    <x v="66"/>
    <x v="250"/>
    <x v="93"/>
    <x v="206"/>
    <x v="5"/>
  </r>
  <r>
    <x v="0"/>
    <x v="17"/>
    <x v="17"/>
    <x v="19"/>
    <x v="19"/>
    <x v="19"/>
    <x v="17"/>
    <x v="148"/>
    <x v="19"/>
    <x v="66"/>
    <x v="250"/>
    <x v="93"/>
    <x v="206"/>
    <x v="5"/>
  </r>
  <r>
    <x v="0"/>
    <x v="17"/>
    <x v="17"/>
    <x v="6"/>
    <x v="6"/>
    <x v="6"/>
    <x v="17"/>
    <x v="148"/>
    <x v="19"/>
    <x v="89"/>
    <x v="103"/>
    <x v="81"/>
    <x v="208"/>
    <x v="5"/>
  </r>
  <r>
    <x v="0"/>
    <x v="17"/>
    <x v="17"/>
    <x v="12"/>
    <x v="12"/>
    <x v="12"/>
    <x v="17"/>
    <x v="148"/>
    <x v="19"/>
    <x v="51"/>
    <x v="249"/>
    <x v="94"/>
    <x v="139"/>
    <x v="5"/>
  </r>
  <r>
    <x v="0"/>
    <x v="17"/>
    <x v="17"/>
    <x v="34"/>
    <x v="34"/>
    <x v="34"/>
    <x v="17"/>
    <x v="148"/>
    <x v="19"/>
    <x v="89"/>
    <x v="103"/>
    <x v="94"/>
    <x v="139"/>
    <x v="3"/>
  </r>
  <r>
    <x v="0"/>
    <x v="17"/>
    <x v="17"/>
    <x v="15"/>
    <x v="15"/>
    <x v="15"/>
    <x v="17"/>
    <x v="148"/>
    <x v="19"/>
    <x v="51"/>
    <x v="249"/>
    <x v="94"/>
    <x v="139"/>
    <x v="5"/>
  </r>
  <r>
    <x v="0"/>
    <x v="18"/>
    <x v="18"/>
    <x v="0"/>
    <x v="0"/>
    <x v="0"/>
    <x v="0"/>
    <x v="107"/>
    <x v="241"/>
    <x v="85"/>
    <x v="251"/>
    <x v="94"/>
    <x v="139"/>
    <x v="5"/>
  </r>
  <r>
    <x v="0"/>
    <x v="18"/>
    <x v="18"/>
    <x v="3"/>
    <x v="3"/>
    <x v="3"/>
    <x v="1"/>
    <x v="110"/>
    <x v="242"/>
    <x v="98"/>
    <x v="252"/>
    <x v="89"/>
    <x v="209"/>
    <x v="5"/>
  </r>
  <r>
    <x v="0"/>
    <x v="18"/>
    <x v="18"/>
    <x v="4"/>
    <x v="4"/>
    <x v="4"/>
    <x v="1"/>
    <x v="110"/>
    <x v="242"/>
    <x v="87"/>
    <x v="253"/>
    <x v="81"/>
    <x v="210"/>
    <x v="5"/>
  </r>
  <r>
    <x v="0"/>
    <x v="18"/>
    <x v="18"/>
    <x v="5"/>
    <x v="5"/>
    <x v="5"/>
    <x v="3"/>
    <x v="101"/>
    <x v="243"/>
    <x v="34"/>
    <x v="254"/>
    <x v="93"/>
    <x v="211"/>
    <x v="5"/>
  </r>
  <r>
    <x v="0"/>
    <x v="18"/>
    <x v="18"/>
    <x v="2"/>
    <x v="2"/>
    <x v="2"/>
    <x v="3"/>
    <x v="101"/>
    <x v="243"/>
    <x v="107"/>
    <x v="255"/>
    <x v="87"/>
    <x v="212"/>
    <x v="5"/>
  </r>
  <r>
    <x v="0"/>
    <x v="18"/>
    <x v="18"/>
    <x v="1"/>
    <x v="1"/>
    <x v="1"/>
    <x v="3"/>
    <x v="101"/>
    <x v="243"/>
    <x v="50"/>
    <x v="256"/>
    <x v="94"/>
    <x v="139"/>
    <x v="5"/>
  </r>
  <r>
    <x v="0"/>
    <x v="18"/>
    <x v="18"/>
    <x v="9"/>
    <x v="9"/>
    <x v="9"/>
    <x v="6"/>
    <x v="136"/>
    <x v="244"/>
    <x v="36"/>
    <x v="257"/>
    <x v="91"/>
    <x v="213"/>
    <x v="5"/>
  </r>
  <r>
    <x v="0"/>
    <x v="18"/>
    <x v="18"/>
    <x v="10"/>
    <x v="10"/>
    <x v="10"/>
    <x v="7"/>
    <x v="138"/>
    <x v="245"/>
    <x v="90"/>
    <x v="258"/>
    <x v="94"/>
    <x v="139"/>
    <x v="5"/>
  </r>
  <r>
    <x v="0"/>
    <x v="18"/>
    <x v="18"/>
    <x v="24"/>
    <x v="24"/>
    <x v="24"/>
    <x v="8"/>
    <x v="139"/>
    <x v="201"/>
    <x v="53"/>
    <x v="259"/>
    <x v="93"/>
    <x v="211"/>
    <x v="5"/>
  </r>
  <r>
    <x v="0"/>
    <x v="18"/>
    <x v="18"/>
    <x v="7"/>
    <x v="7"/>
    <x v="7"/>
    <x v="9"/>
    <x v="140"/>
    <x v="246"/>
    <x v="52"/>
    <x v="101"/>
    <x v="81"/>
    <x v="210"/>
    <x v="5"/>
  </r>
  <r>
    <x v="0"/>
    <x v="18"/>
    <x v="18"/>
    <x v="22"/>
    <x v="22"/>
    <x v="22"/>
    <x v="10"/>
    <x v="145"/>
    <x v="226"/>
    <x v="52"/>
    <x v="101"/>
    <x v="93"/>
    <x v="211"/>
    <x v="5"/>
  </r>
  <r>
    <x v="0"/>
    <x v="18"/>
    <x v="18"/>
    <x v="11"/>
    <x v="11"/>
    <x v="11"/>
    <x v="10"/>
    <x v="145"/>
    <x v="226"/>
    <x v="52"/>
    <x v="101"/>
    <x v="93"/>
    <x v="211"/>
    <x v="5"/>
  </r>
  <r>
    <x v="0"/>
    <x v="18"/>
    <x v="18"/>
    <x v="12"/>
    <x v="12"/>
    <x v="12"/>
    <x v="12"/>
    <x v="147"/>
    <x v="247"/>
    <x v="103"/>
    <x v="213"/>
    <x v="94"/>
    <x v="139"/>
    <x v="5"/>
  </r>
  <r>
    <x v="0"/>
    <x v="18"/>
    <x v="18"/>
    <x v="13"/>
    <x v="13"/>
    <x v="13"/>
    <x v="12"/>
    <x v="147"/>
    <x v="247"/>
    <x v="103"/>
    <x v="213"/>
    <x v="94"/>
    <x v="139"/>
    <x v="5"/>
  </r>
  <r>
    <x v="0"/>
    <x v="18"/>
    <x v="18"/>
    <x v="23"/>
    <x v="23"/>
    <x v="23"/>
    <x v="12"/>
    <x v="147"/>
    <x v="247"/>
    <x v="103"/>
    <x v="213"/>
    <x v="94"/>
    <x v="139"/>
    <x v="5"/>
  </r>
  <r>
    <x v="0"/>
    <x v="18"/>
    <x v="18"/>
    <x v="15"/>
    <x v="15"/>
    <x v="15"/>
    <x v="12"/>
    <x v="147"/>
    <x v="247"/>
    <x v="103"/>
    <x v="213"/>
    <x v="94"/>
    <x v="139"/>
    <x v="5"/>
  </r>
  <r>
    <x v="0"/>
    <x v="18"/>
    <x v="18"/>
    <x v="25"/>
    <x v="25"/>
    <x v="25"/>
    <x v="16"/>
    <x v="148"/>
    <x v="248"/>
    <x v="89"/>
    <x v="103"/>
    <x v="81"/>
    <x v="210"/>
    <x v="5"/>
  </r>
  <r>
    <x v="0"/>
    <x v="18"/>
    <x v="18"/>
    <x v="41"/>
    <x v="41"/>
    <x v="41"/>
    <x v="16"/>
    <x v="148"/>
    <x v="248"/>
    <x v="89"/>
    <x v="103"/>
    <x v="81"/>
    <x v="210"/>
    <x v="5"/>
  </r>
  <r>
    <x v="0"/>
    <x v="18"/>
    <x v="18"/>
    <x v="6"/>
    <x v="6"/>
    <x v="6"/>
    <x v="16"/>
    <x v="148"/>
    <x v="248"/>
    <x v="66"/>
    <x v="260"/>
    <x v="93"/>
    <x v="211"/>
    <x v="5"/>
  </r>
  <r>
    <x v="0"/>
    <x v="18"/>
    <x v="18"/>
    <x v="17"/>
    <x v="17"/>
    <x v="17"/>
    <x v="16"/>
    <x v="148"/>
    <x v="248"/>
    <x v="51"/>
    <x v="129"/>
    <x v="94"/>
    <x v="139"/>
    <x v="5"/>
  </r>
  <r>
    <x v="0"/>
    <x v="18"/>
    <x v="18"/>
    <x v="34"/>
    <x v="34"/>
    <x v="34"/>
    <x v="16"/>
    <x v="148"/>
    <x v="248"/>
    <x v="66"/>
    <x v="260"/>
    <x v="93"/>
    <x v="211"/>
    <x v="5"/>
  </r>
  <r>
    <x v="0"/>
    <x v="18"/>
    <x v="18"/>
    <x v="8"/>
    <x v="8"/>
    <x v="8"/>
    <x v="16"/>
    <x v="148"/>
    <x v="248"/>
    <x v="89"/>
    <x v="103"/>
    <x v="94"/>
    <x v="139"/>
    <x v="5"/>
  </r>
  <r>
    <x v="0"/>
    <x v="18"/>
    <x v="18"/>
    <x v="39"/>
    <x v="39"/>
    <x v="39"/>
    <x v="16"/>
    <x v="148"/>
    <x v="248"/>
    <x v="51"/>
    <x v="129"/>
    <x v="94"/>
    <x v="139"/>
    <x v="5"/>
  </r>
  <r>
    <x v="0"/>
    <x v="18"/>
    <x v="18"/>
    <x v="42"/>
    <x v="42"/>
    <x v="42"/>
    <x v="16"/>
    <x v="148"/>
    <x v="248"/>
    <x v="89"/>
    <x v="103"/>
    <x v="81"/>
    <x v="210"/>
    <x v="5"/>
  </r>
  <r>
    <x v="0"/>
    <x v="19"/>
    <x v="19"/>
    <x v="0"/>
    <x v="0"/>
    <x v="0"/>
    <x v="0"/>
    <x v="54"/>
    <x v="249"/>
    <x v="83"/>
    <x v="261"/>
    <x v="93"/>
    <x v="38"/>
    <x v="5"/>
  </r>
  <r>
    <x v="0"/>
    <x v="19"/>
    <x v="19"/>
    <x v="1"/>
    <x v="1"/>
    <x v="1"/>
    <x v="1"/>
    <x v="115"/>
    <x v="250"/>
    <x v="76"/>
    <x v="262"/>
    <x v="81"/>
    <x v="214"/>
    <x v="3"/>
  </r>
  <r>
    <x v="0"/>
    <x v="19"/>
    <x v="19"/>
    <x v="4"/>
    <x v="4"/>
    <x v="4"/>
    <x v="2"/>
    <x v="97"/>
    <x v="251"/>
    <x v="97"/>
    <x v="263"/>
    <x v="87"/>
    <x v="215"/>
    <x v="3"/>
  </r>
  <r>
    <x v="0"/>
    <x v="19"/>
    <x v="19"/>
    <x v="3"/>
    <x v="3"/>
    <x v="3"/>
    <x v="3"/>
    <x v="100"/>
    <x v="252"/>
    <x v="91"/>
    <x v="264"/>
    <x v="64"/>
    <x v="216"/>
    <x v="5"/>
  </r>
  <r>
    <x v="0"/>
    <x v="19"/>
    <x v="19"/>
    <x v="5"/>
    <x v="5"/>
    <x v="5"/>
    <x v="4"/>
    <x v="102"/>
    <x v="253"/>
    <x v="91"/>
    <x v="264"/>
    <x v="62"/>
    <x v="217"/>
    <x v="5"/>
  </r>
  <r>
    <x v="0"/>
    <x v="19"/>
    <x v="19"/>
    <x v="2"/>
    <x v="2"/>
    <x v="2"/>
    <x v="4"/>
    <x v="102"/>
    <x v="253"/>
    <x v="81"/>
    <x v="265"/>
    <x v="89"/>
    <x v="218"/>
    <x v="5"/>
  </r>
  <r>
    <x v="0"/>
    <x v="19"/>
    <x v="19"/>
    <x v="7"/>
    <x v="7"/>
    <x v="7"/>
    <x v="6"/>
    <x v="121"/>
    <x v="254"/>
    <x v="36"/>
    <x v="266"/>
    <x v="89"/>
    <x v="218"/>
    <x v="5"/>
  </r>
  <r>
    <x v="0"/>
    <x v="19"/>
    <x v="19"/>
    <x v="10"/>
    <x v="10"/>
    <x v="10"/>
    <x v="7"/>
    <x v="138"/>
    <x v="255"/>
    <x v="90"/>
    <x v="267"/>
    <x v="94"/>
    <x v="139"/>
    <x v="5"/>
  </r>
  <r>
    <x v="0"/>
    <x v="19"/>
    <x v="19"/>
    <x v="11"/>
    <x v="11"/>
    <x v="11"/>
    <x v="8"/>
    <x v="139"/>
    <x v="99"/>
    <x v="36"/>
    <x v="266"/>
    <x v="81"/>
    <x v="214"/>
    <x v="5"/>
  </r>
  <r>
    <x v="0"/>
    <x v="19"/>
    <x v="19"/>
    <x v="16"/>
    <x v="16"/>
    <x v="16"/>
    <x v="9"/>
    <x v="140"/>
    <x v="187"/>
    <x v="52"/>
    <x v="268"/>
    <x v="81"/>
    <x v="214"/>
    <x v="5"/>
  </r>
  <r>
    <x v="0"/>
    <x v="19"/>
    <x v="19"/>
    <x v="22"/>
    <x v="22"/>
    <x v="22"/>
    <x v="9"/>
    <x v="140"/>
    <x v="187"/>
    <x v="36"/>
    <x v="266"/>
    <x v="93"/>
    <x v="38"/>
    <x v="5"/>
  </r>
  <r>
    <x v="0"/>
    <x v="19"/>
    <x v="19"/>
    <x v="36"/>
    <x v="36"/>
    <x v="36"/>
    <x v="11"/>
    <x v="145"/>
    <x v="256"/>
    <x v="103"/>
    <x v="32"/>
    <x v="81"/>
    <x v="214"/>
    <x v="5"/>
  </r>
  <r>
    <x v="0"/>
    <x v="19"/>
    <x v="19"/>
    <x v="25"/>
    <x v="25"/>
    <x v="25"/>
    <x v="11"/>
    <x v="145"/>
    <x v="256"/>
    <x v="52"/>
    <x v="268"/>
    <x v="93"/>
    <x v="38"/>
    <x v="5"/>
  </r>
  <r>
    <x v="0"/>
    <x v="19"/>
    <x v="19"/>
    <x v="14"/>
    <x v="14"/>
    <x v="14"/>
    <x v="11"/>
    <x v="145"/>
    <x v="256"/>
    <x v="89"/>
    <x v="103"/>
    <x v="50"/>
    <x v="219"/>
    <x v="5"/>
  </r>
  <r>
    <x v="0"/>
    <x v="19"/>
    <x v="19"/>
    <x v="15"/>
    <x v="15"/>
    <x v="15"/>
    <x v="14"/>
    <x v="146"/>
    <x v="257"/>
    <x v="103"/>
    <x v="32"/>
    <x v="93"/>
    <x v="38"/>
    <x v="5"/>
  </r>
  <r>
    <x v="0"/>
    <x v="19"/>
    <x v="19"/>
    <x v="32"/>
    <x v="32"/>
    <x v="32"/>
    <x v="15"/>
    <x v="147"/>
    <x v="258"/>
    <x v="51"/>
    <x v="269"/>
    <x v="93"/>
    <x v="38"/>
    <x v="5"/>
  </r>
  <r>
    <x v="0"/>
    <x v="19"/>
    <x v="19"/>
    <x v="17"/>
    <x v="17"/>
    <x v="17"/>
    <x v="15"/>
    <x v="147"/>
    <x v="258"/>
    <x v="66"/>
    <x v="270"/>
    <x v="93"/>
    <x v="38"/>
    <x v="3"/>
  </r>
  <r>
    <x v="0"/>
    <x v="19"/>
    <x v="19"/>
    <x v="24"/>
    <x v="24"/>
    <x v="24"/>
    <x v="17"/>
    <x v="148"/>
    <x v="259"/>
    <x v="66"/>
    <x v="270"/>
    <x v="93"/>
    <x v="38"/>
    <x v="5"/>
  </r>
  <r>
    <x v="0"/>
    <x v="19"/>
    <x v="19"/>
    <x v="28"/>
    <x v="28"/>
    <x v="28"/>
    <x v="17"/>
    <x v="148"/>
    <x v="259"/>
    <x v="66"/>
    <x v="270"/>
    <x v="93"/>
    <x v="38"/>
    <x v="5"/>
  </r>
  <r>
    <x v="0"/>
    <x v="19"/>
    <x v="19"/>
    <x v="43"/>
    <x v="43"/>
    <x v="43"/>
    <x v="17"/>
    <x v="148"/>
    <x v="259"/>
    <x v="89"/>
    <x v="103"/>
    <x v="94"/>
    <x v="139"/>
    <x v="5"/>
  </r>
  <r>
    <x v="0"/>
    <x v="19"/>
    <x v="19"/>
    <x v="21"/>
    <x v="21"/>
    <x v="21"/>
    <x v="17"/>
    <x v="148"/>
    <x v="259"/>
    <x v="51"/>
    <x v="269"/>
    <x v="94"/>
    <x v="139"/>
    <x v="5"/>
  </r>
  <r>
    <x v="0"/>
    <x v="19"/>
    <x v="19"/>
    <x v="6"/>
    <x v="6"/>
    <x v="6"/>
    <x v="17"/>
    <x v="148"/>
    <x v="259"/>
    <x v="66"/>
    <x v="270"/>
    <x v="93"/>
    <x v="38"/>
    <x v="5"/>
  </r>
  <r>
    <x v="0"/>
    <x v="19"/>
    <x v="19"/>
    <x v="12"/>
    <x v="12"/>
    <x v="12"/>
    <x v="17"/>
    <x v="148"/>
    <x v="259"/>
    <x v="66"/>
    <x v="270"/>
    <x v="93"/>
    <x v="38"/>
    <x v="5"/>
  </r>
  <r>
    <x v="0"/>
    <x v="19"/>
    <x v="19"/>
    <x v="13"/>
    <x v="13"/>
    <x v="13"/>
    <x v="17"/>
    <x v="148"/>
    <x v="259"/>
    <x v="51"/>
    <x v="269"/>
    <x v="94"/>
    <x v="139"/>
    <x v="5"/>
  </r>
  <r>
    <x v="0"/>
    <x v="19"/>
    <x v="19"/>
    <x v="23"/>
    <x v="23"/>
    <x v="23"/>
    <x v="17"/>
    <x v="148"/>
    <x v="259"/>
    <x v="66"/>
    <x v="270"/>
    <x v="93"/>
    <x v="38"/>
    <x v="5"/>
  </r>
  <r>
    <x v="0"/>
    <x v="19"/>
    <x v="19"/>
    <x v="29"/>
    <x v="29"/>
    <x v="29"/>
    <x v="17"/>
    <x v="148"/>
    <x v="259"/>
    <x v="66"/>
    <x v="270"/>
    <x v="93"/>
    <x v="38"/>
    <x v="5"/>
  </r>
  <r>
    <x v="0"/>
    <x v="19"/>
    <x v="19"/>
    <x v="8"/>
    <x v="8"/>
    <x v="8"/>
    <x v="17"/>
    <x v="148"/>
    <x v="259"/>
    <x v="66"/>
    <x v="270"/>
    <x v="94"/>
    <x v="139"/>
    <x v="5"/>
  </r>
  <r>
    <x v="0"/>
    <x v="19"/>
    <x v="19"/>
    <x v="42"/>
    <x v="42"/>
    <x v="42"/>
    <x v="17"/>
    <x v="148"/>
    <x v="259"/>
    <x v="89"/>
    <x v="103"/>
    <x v="93"/>
    <x v="38"/>
    <x v="3"/>
  </r>
  <r>
    <x v="0"/>
    <x v="20"/>
    <x v="20"/>
    <x v="0"/>
    <x v="0"/>
    <x v="0"/>
    <x v="0"/>
    <x v="55"/>
    <x v="142"/>
    <x v="28"/>
    <x v="271"/>
    <x v="94"/>
    <x v="139"/>
    <x v="5"/>
  </r>
  <r>
    <x v="0"/>
    <x v="20"/>
    <x v="20"/>
    <x v="5"/>
    <x v="5"/>
    <x v="5"/>
    <x v="1"/>
    <x v="108"/>
    <x v="260"/>
    <x v="49"/>
    <x v="272"/>
    <x v="62"/>
    <x v="220"/>
    <x v="5"/>
  </r>
  <r>
    <x v="0"/>
    <x v="20"/>
    <x v="20"/>
    <x v="3"/>
    <x v="3"/>
    <x v="3"/>
    <x v="2"/>
    <x v="95"/>
    <x v="261"/>
    <x v="49"/>
    <x v="272"/>
    <x v="91"/>
    <x v="221"/>
    <x v="5"/>
  </r>
  <r>
    <x v="0"/>
    <x v="20"/>
    <x v="20"/>
    <x v="1"/>
    <x v="1"/>
    <x v="1"/>
    <x v="3"/>
    <x v="144"/>
    <x v="262"/>
    <x v="88"/>
    <x v="273"/>
    <x v="81"/>
    <x v="222"/>
    <x v="5"/>
  </r>
  <r>
    <x v="0"/>
    <x v="20"/>
    <x v="20"/>
    <x v="2"/>
    <x v="2"/>
    <x v="2"/>
    <x v="4"/>
    <x v="100"/>
    <x v="263"/>
    <x v="107"/>
    <x v="4"/>
    <x v="89"/>
    <x v="223"/>
    <x v="5"/>
  </r>
  <r>
    <x v="0"/>
    <x v="20"/>
    <x v="20"/>
    <x v="4"/>
    <x v="4"/>
    <x v="4"/>
    <x v="5"/>
    <x v="111"/>
    <x v="264"/>
    <x v="80"/>
    <x v="274"/>
    <x v="87"/>
    <x v="224"/>
    <x v="5"/>
  </r>
  <r>
    <x v="0"/>
    <x v="20"/>
    <x v="20"/>
    <x v="7"/>
    <x v="7"/>
    <x v="7"/>
    <x v="6"/>
    <x v="136"/>
    <x v="265"/>
    <x v="35"/>
    <x v="275"/>
    <x v="93"/>
    <x v="17"/>
    <x v="5"/>
  </r>
  <r>
    <x v="0"/>
    <x v="20"/>
    <x v="20"/>
    <x v="9"/>
    <x v="9"/>
    <x v="9"/>
    <x v="7"/>
    <x v="137"/>
    <x v="266"/>
    <x v="90"/>
    <x v="167"/>
    <x v="93"/>
    <x v="17"/>
    <x v="5"/>
  </r>
  <r>
    <x v="0"/>
    <x v="20"/>
    <x v="20"/>
    <x v="25"/>
    <x v="25"/>
    <x v="25"/>
    <x v="8"/>
    <x v="140"/>
    <x v="113"/>
    <x v="52"/>
    <x v="115"/>
    <x v="81"/>
    <x v="222"/>
    <x v="5"/>
  </r>
  <r>
    <x v="0"/>
    <x v="20"/>
    <x v="20"/>
    <x v="15"/>
    <x v="15"/>
    <x v="15"/>
    <x v="8"/>
    <x v="140"/>
    <x v="113"/>
    <x v="36"/>
    <x v="83"/>
    <x v="93"/>
    <x v="17"/>
    <x v="5"/>
  </r>
  <r>
    <x v="0"/>
    <x v="20"/>
    <x v="20"/>
    <x v="11"/>
    <x v="11"/>
    <x v="11"/>
    <x v="10"/>
    <x v="145"/>
    <x v="188"/>
    <x v="52"/>
    <x v="115"/>
    <x v="93"/>
    <x v="17"/>
    <x v="5"/>
  </r>
  <r>
    <x v="0"/>
    <x v="20"/>
    <x v="20"/>
    <x v="10"/>
    <x v="10"/>
    <x v="10"/>
    <x v="10"/>
    <x v="145"/>
    <x v="188"/>
    <x v="36"/>
    <x v="83"/>
    <x v="94"/>
    <x v="139"/>
    <x v="5"/>
  </r>
  <r>
    <x v="0"/>
    <x v="20"/>
    <x v="20"/>
    <x v="13"/>
    <x v="13"/>
    <x v="13"/>
    <x v="12"/>
    <x v="146"/>
    <x v="267"/>
    <x v="51"/>
    <x v="215"/>
    <x v="93"/>
    <x v="17"/>
    <x v="5"/>
  </r>
  <r>
    <x v="0"/>
    <x v="20"/>
    <x v="20"/>
    <x v="44"/>
    <x v="44"/>
    <x v="44"/>
    <x v="13"/>
    <x v="147"/>
    <x v="203"/>
    <x v="66"/>
    <x v="216"/>
    <x v="81"/>
    <x v="222"/>
    <x v="5"/>
  </r>
  <r>
    <x v="0"/>
    <x v="20"/>
    <x v="20"/>
    <x v="6"/>
    <x v="6"/>
    <x v="6"/>
    <x v="13"/>
    <x v="147"/>
    <x v="203"/>
    <x v="51"/>
    <x v="215"/>
    <x v="93"/>
    <x v="17"/>
    <x v="5"/>
  </r>
  <r>
    <x v="0"/>
    <x v="20"/>
    <x v="20"/>
    <x v="8"/>
    <x v="8"/>
    <x v="8"/>
    <x v="13"/>
    <x v="147"/>
    <x v="203"/>
    <x v="51"/>
    <x v="215"/>
    <x v="94"/>
    <x v="139"/>
    <x v="5"/>
  </r>
  <r>
    <x v="0"/>
    <x v="20"/>
    <x v="20"/>
    <x v="16"/>
    <x v="16"/>
    <x v="16"/>
    <x v="16"/>
    <x v="148"/>
    <x v="268"/>
    <x v="89"/>
    <x v="103"/>
    <x v="81"/>
    <x v="222"/>
    <x v="5"/>
  </r>
  <r>
    <x v="0"/>
    <x v="20"/>
    <x v="20"/>
    <x v="22"/>
    <x v="22"/>
    <x v="22"/>
    <x v="16"/>
    <x v="148"/>
    <x v="268"/>
    <x v="66"/>
    <x v="216"/>
    <x v="93"/>
    <x v="17"/>
    <x v="5"/>
  </r>
  <r>
    <x v="0"/>
    <x v="20"/>
    <x v="20"/>
    <x v="36"/>
    <x v="36"/>
    <x v="36"/>
    <x v="16"/>
    <x v="148"/>
    <x v="268"/>
    <x v="51"/>
    <x v="215"/>
    <x v="94"/>
    <x v="139"/>
    <x v="5"/>
  </r>
  <r>
    <x v="0"/>
    <x v="20"/>
    <x v="20"/>
    <x v="24"/>
    <x v="24"/>
    <x v="24"/>
    <x v="16"/>
    <x v="148"/>
    <x v="268"/>
    <x v="51"/>
    <x v="215"/>
    <x v="94"/>
    <x v="139"/>
    <x v="5"/>
  </r>
  <r>
    <x v="0"/>
    <x v="20"/>
    <x v="20"/>
    <x v="45"/>
    <x v="45"/>
    <x v="45"/>
    <x v="16"/>
    <x v="148"/>
    <x v="268"/>
    <x v="66"/>
    <x v="216"/>
    <x v="93"/>
    <x v="17"/>
    <x v="5"/>
  </r>
  <r>
    <x v="0"/>
    <x v="20"/>
    <x v="20"/>
    <x v="28"/>
    <x v="28"/>
    <x v="28"/>
    <x v="16"/>
    <x v="148"/>
    <x v="268"/>
    <x v="66"/>
    <x v="216"/>
    <x v="93"/>
    <x v="17"/>
    <x v="5"/>
  </r>
  <r>
    <x v="0"/>
    <x v="20"/>
    <x v="20"/>
    <x v="12"/>
    <x v="12"/>
    <x v="12"/>
    <x v="16"/>
    <x v="148"/>
    <x v="268"/>
    <x v="51"/>
    <x v="215"/>
    <x v="94"/>
    <x v="139"/>
    <x v="5"/>
  </r>
  <r>
    <x v="0"/>
    <x v="20"/>
    <x v="20"/>
    <x v="17"/>
    <x v="17"/>
    <x v="17"/>
    <x v="16"/>
    <x v="148"/>
    <x v="268"/>
    <x v="66"/>
    <x v="216"/>
    <x v="93"/>
    <x v="17"/>
    <x v="5"/>
  </r>
  <r>
    <x v="0"/>
    <x v="20"/>
    <x v="20"/>
    <x v="14"/>
    <x v="14"/>
    <x v="14"/>
    <x v="16"/>
    <x v="148"/>
    <x v="268"/>
    <x v="89"/>
    <x v="103"/>
    <x v="93"/>
    <x v="17"/>
    <x v="5"/>
  </r>
  <r>
    <x v="0"/>
    <x v="21"/>
    <x v="21"/>
    <x v="3"/>
    <x v="3"/>
    <x v="3"/>
    <x v="0"/>
    <x v="56"/>
    <x v="269"/>
    <x v="50"/>
    <x v="276"/>
    <x v="74"/>
    <x v="225"/>
    <x v="5"/>
  </r>
  <r>
    <x v="0"/>
    <x v="21"/>
    <x v="21"/>
    <x v="4"/>
    <x v="4"/>
    <x v="4"/>
    <x v="1"/>
    <x v="109"/>
    <x v="270"/>
    <x v="95"/>
    <x v="277"/>
    <x v="94"/>
    <x v="139"/>
    <x v="3"/>
  </r>
  <r>
    <x v="0"/>
    <x v="21"/>
    <x v="21"/>
    <x v="0"/>
    <x v="0"/>
    <x v="0"/>
    <x v="1"/>
    <x v="109"/>
    <x v="270"/>
    <x v="95"/>
    <x v="277"/>
    <x v="93"/>
    <x v="226"/>
    <x v="5"/>
  </r>
  <r>
    <x v="0"/>
    <x v="21"/>
    <x v="21"/>
    <x v="1"/>
    <x v="1"/>
    <x v="1"/>
    <x v="3"/>
    <x v="102"/>
    <x v="271"/>
    <x v="107"/>
    <x v="278"/>
    <x v="81"/>
    <x v="227"/>
    <x v="5"/>
  </r>
  <r>
    <x v="0"/>
    <x v="21"/>
    <x v="21"/>
    <x v="2"/>
    <x v="2"/>
    <x v="2"/>
    <x v="4"/>
    <x v="117"/>
    <x v="272"/>
    <x v="81"/>
    <x v="279"/>
    <x v="50"/>
    <x v="228"/>
    <x v="5"/>
  </r>
  <r>
    <x v="0"/>
    <x v="21"/>
    <x v="21"/>
    <x v="5"/>
    <x v="5"/>
    <x v="5"/>
    <x v="5"/>
    <x v="136"/>
    <x v="273"/>
    <x v="81"/>
    <x v="279"/>
    <x v="94"/>
    <x v="139"/>
    <x v="5"/>
  </r>
  <r>
    <x v="0"/>
    <x v="21"/>
    <x v="21"/>
    <x v="9"/>
    <x v="9"/>
    <x v="9"/>
    <x v="6"/>
    <x v="140"/>
    <x v="80"/>
    <x v="52"/>
    <x v="126"/>
    <x v="81"/>
    <x v="227"/>
    <x v="5"/>
  </r>
  <r>
    <x v="0"/>
    <x v="21"/>
    <x v="21"/>
    <x v="8"/>
    <x v="8"/>
    <x v="8"/>
    <x v="7"/>
    <x v="145"/>
    <x v="274"/>
    <x v="51"/>
    <x v="280"/>
    <x v="81"/>
    <x v="227"/>
    <x v="5"/>
  </r>
  <r>
    <x v="0"/>
    <x v="21"/>
    <x v="21"/>
    <x v="7"/>
    <x v="7"/>
    <x v="7"/>
    <x v="8"/>
    <x v="146"/>
    <x v="275"/>
    <x v="52"/>
    <x v="126"/>
    <x v="94"/>
    <x v="139"/>
    <x v="5"/>
  </r>
  <r>
    <x v="0"/>
    <x v="21"/>
    <x v="21"/>
    <x v="17"/>
    <x v="17"/>
    <x v="17"/>
    <x v="9"/>
    <x v="147"/>
    <x v="276"/>
    <x v="66"/>
    <x v="133"/>
    <x v="81"/>
    <x v="227"/>
    <x v="5"/>
  </r>
  <r>
    <x v="0"/>
    <x v="21"/>
    <x v="21"/>
    <x v="42"/>
    <x v="42"/>
    <x v="42"/>
    <x v="9"/>
    <x v="147"/>
    <x v="276"/>
    <x v="51"/>
    <x v="280"/>
    <x v="93"/>
    <x v="226"/>
    <x v="5"/>
  </r>
  <r>
    <x v="0"/>
    <x v="21"/>
    <x v="21"/>
    <x v="16"/>
    <x v="16"/>
    <x v="16"/>
    <x v="11"/>
    <x v="148"/>
    <x v="16"/>
    <x v="66"/>
    <x v="133"/>
    <x v="93"/>
    <x v="226"/>
    <x v="5"/>
  </r>
  <r>
    <x v="0"/>
    <x v="21"/>
    <x v="21"/>
    <x v="18"/>
    <x v="18"/>
    <x v="18"/>
    <x v="11"/>
    <x v="148"/>
    <x v="16"/>
    <x v="51"/>
    <x v="280"/>
    <x v="94"/>
    <x v="139"/>
    <x v="5"/>
  </r>
  <r>
    <x v="0"/>
    <x v="21"/>
    <x v="21"/>
    <x v="11"/>
    <x v="11"/>
    <x v="11"/>
    <x v="11"/>
    <x v="148"/>
    <x v="16"/>
    <x v="51"/>
    <x v="280"/>
    <x v="94"/>
    <x v="139"/>
    <x v="5"/>
  </r>
  <r>
    <x v="0"/>
    <x v="21"/>
    <x v="21"/>
    <x v="12"/>
    <x v="12"/>
    <x v="12"/>
    <x v="11"/>
    <x v="148"/>
    <x v="16"/>
    <x v="51"/>
    <x v="280"/>
    <x v="94"/>
    <x v="139"/>
    <x v="5"/>
  </r>
  <r>
    <x v="0"/>
    <x v="21"/>
    <x v="21"/>
    <x v="10"/>
    <x v="10"/>
    <x v="10"/>
    <x v="11"/>
    <x v="148"/>
    <x v="16"/>
    <x v="51"/>
    <x v="280"/>
    <x v="94"/>
    <x v="139"/>
    <x v="5"/>
  </r>
  <r>
    <x v="0"/>
    <x v="21"/>
    <x v="21"/>
    <x v="46"/>
    <x v="46"/>
    <x v="46"/>
    <x v="16"/>
    <x v="149"/>
    <x v="277"/>
    <x v="89"/>
    <x v="103"/>
    <x v="93"/>
    <x v="226"/>
    <x v="5"/>
  </r>
  <r>
    <x v="0"/>
    <x v="21"/>
    <x v="21"/>
    <x v="22"/>
    <x v="22"/>
    <x v="22"/>
    <x v="16"/>
    <x v="149"/>
    <x v="277"/>
    <x v="89"/>
    <x v="103"/>
    <x v="93"/>
    <x v="226"/>
    <x v="5"/>
  </r>
  <r>
    <x v="0"/>
    <x v="21"/>
    <x v="21"/>
    <x v="36"/>
    <x v="36"/>
    <x v="36"/>
    <x v="16"/>
    <x v="149"/>
    <x v="277"/>
    <x v="66"/>
    <x v="133"/>
    <x v="94"/>
    <x v="139"/>
    <x v="5"/>
  </r>
  <r>
    <x v="0"/>
    <x v="21"/>
    <x v="21"/>
    <x v="24"/>
    <x v="24"/>
    <x v="24"/>
    <x v="16"/>
    <x v="149"/>
    <x v="277"/>
    <x v="89"/>
    <x v="103"/>
    <x v="93"/>
    <x v="226"/>
    <x v="5"/>
  </r>
  <r>
    <x v="0"/>
    <x v="21"/>
    <x v="21"/>
    <x v="47"/>
    <x v="47"/>
    <x v="47"/>
    <x v="16"/>
    <x v="149"/>
    <x v="277"/>
    <x v="66"/>
    <x v="133"/>
    <x v="94"/>
    <x v="139"/>
    <x v="5"/>
  </r>
  <r>
    <x v="0"/>
    <x v="21"/>
    <x v="21"/>
    <x v="48"/>
    <x v="48"/>
    <x v="48"/>
    <x v="16"/>
    <x v="149"/>
    <x v="277"/>
    <x v="66"/>
    <x v="133"/>
    <x v="94"/>
    <x v="139"/>
    <x v="5"/>
  </r>
  <r>
    <x v="0"/>
    <x v="21"/>
    <x v="21"/>
    <x v="49"/>
    <x v="49"/>
    <x v="49"/>
    <x v="16"/>
    <x v="149"/>
    <x v="277"/>
    <x v="66"/>
    <x v="133"/>
    <x v="94"/>
    <x v="139"/>
    <x v="5"/>
  </r>
  <r>
    <x v="0"/>
    <x v="21"/>
    <x v="21"/>
    <x v="50"/>
    <x v="50"/>
    <x v="50"/>
    <x v="16"/>
    <x v="149"/>
    <x v="277"/>
    <x v="66"/>
    <x v="133"/>
    <x v="94"/>
    <x v="139"/>
    <x v="5"/>
  </r>
  <r>
    <x v="0"/>
    <x v="21"/>
    <x v="21"/>
    <x v="37"/>
    <x v="37"/>
    <x v="37"/>
    <x v="16"/>
    <x v="149"/>
    <x v="277"/>
    <x v="89"/>
    <x v="103"/>
    <x v="93"/>
    <x v="226"/>
    <x v="5"/>
  </r>
  <r>
    <x v="0"/>
    <x v="21"/>
    <x v="21"/>
    <x v="32"/>
    <x v="32"/>
    <x v="32"/>
    <x v="16"/>
    <x v="149"/>
    <x v="277"/>
    <x v="89"/>
    <x v="103"/>
    <x v="93"/>
    <x v="226"/>
    <x v="5"/>
  </r>
  <r>
    <x v="0"/>
    <x v="21"/>
    <x v="21"/>
    <x v="13"/>
    <x v="13"/>
    <x v="13"/>
    <x v="16"/>
    <x v="149"/>
    <x v="277"/>
    <x v="66"/>
    <x v="133"/>
    <x v="94"/>
    <x v="139"/>
    <x v="5"/>
  </r>
  <r>
    <x v="0"/>
    <x v="21"/>
    <x v="21"/>
    <x v="34"/>
    <x v="34"/>
    <x v="34"/>
    <x v="16"/>
    <x v="149"/>
    <x v="277"/>
    <x v="89"/>
    <x v="103"/>
    <x v="93"/>
    <x v="226"/>
    <x v="5"/>
  </r>
  <r>
    <x v="0"/>
    <x v="21"/>
    <x v="21"/>
    <x v="38"/>
    <x v="38"/>
    <x v="38"/>
    <x v="16"/>
    <x v="149"/>
    <x v="277"/>
    <x v="89"/>
    <x v="103"/>
    <x v="93"/>
    <x v="226"/>
    <x v="5"/>
  </r>
  <r>
    <x v="0"/>
    <x v="22"/>
    <x v="22"/>
    <x v="0"/>
    <x v="0"/>
    <x v="0"/>
    <x v="0"/>
    <x v="124"/>
    <x v="278"/>
    <x v="124"/>
    <x v="281"/>
    <x v="94"/>
    <x v="139"/>
    <x v="3"/>
  </r>
  <r>
    <x v="0"/>
    <x v="22"/>
    <x v="22"/>
    <x v="3"/>
    <x v="3"/>
    <x v="3"/>
    <x v="1"/>
    <x v="96"/>
    <x v="279"/>
    <x v="98"/>
    <x v="282"/>
    <x v="92"/>
    <x v="229"/>
    <x v="5"/>
  </r>
  <r>
    <x v="0"/>
    <x v="22"/>
    <x v="22"/>
    <x v="4"/>
    <x v="4"/>
    <x v="4"/>
    <x v="2"/>
    <x v="98"/>
    <x v="280"/>
    <x v="50"/>
    <x v="283"/>
    <x v="87"/>
    <x v="230"/>
    <x v="5"/>
  </r>
  <r>
    <x v="0"/>
    <x v="22"/>
    <x v="22"/>
    <x v="2"/>
    <x v="2"/>
    <x v="2"/>
    <x v="2"/>
    <x v="98"/>
    <x v="280"/>
    <x v="87"/>
    <x v="284"/>
    <x v="50"/>
    <x v="231"/>
    <x v="5"/>
  </r>
  <r>
    <x v="0"/>
    <x v="22"/>
    <x v="22"/>
    <x v="1"/>
    <x v="1"/>
    <x v="1"/>
    <x v="2"/>
    <x v="98"/>
    <x v="280"/>
    <x v="88"/>
    <x v="285"/>
    <x v="93"/>
    <x v="232"/>
    <x v="5"/>
  </r>
  <r>
    <x v="0"/>
    <x v="22"/>
    <x v="22"/>
    <x v="5"/>
    <x v="5"/>
    <x v="5"/>
    <x v="5"/>
    <x v="110"/>
    <x v="281"/>
    <x v="107"/>
    <x v="286"/>
    <x v="62"/>
    <x v="233"/>
    <x v="5"/>
  </r>
  <r>
    <x v="0"/>
    <x v="22"/>
    <x v="22"/>
    <x v="8"/>
    <x v="8"/>
    <x v="8"/>
    <x v="6"/>
    <x v="121"/>
    <x v="94"/>
    <x v="86"/>
    <x v="287"/>
    <x v="94"/>
    <x v="139"/>
    <x v="5"/>
  </r>
  <r>
    <x v="0"/>
    <x v="22"/>
    <x v="22"/>
    <x v="9"/>
    <x v="9"/>
    <x v="9"/>
    <x v="7"/>
    <x v="138"/>
    <x v="282"/>
    <x v="52"/>
    <x v="288"/>
    <x v="87"/>
    <x v="230"/>
    <x v="5"/>
  </r>
  <r>
    <x v="0"/>
    <x v="22"/>
    <x v="22"/>
    <x v="7"/>
    <x v="7"/>
    <x v="7"/>
    <x v="8"/>
    <x v="139"/>
    <x v="283"/>
    <x v="36"/>
    <x v="116"/>
    <x v="81"/>
    <x v="32"/>
    <x v="5"/>
  </r>
  <r>
    <x v="0"/>
    <x v="22"/>
    <x v="22"/>
    <x v="10"/>
    <x v="10"/>
    <x v="10"/>
    <x v="8"/>
    <x v="139"/>
    <x v="283"/>
    <x v="36"/>
    <x v="116"/>
    <x v="81"/>
    <x v="32"/>
    <x v="5"/>
  </r>
  <r>
    <x v="0"/>
    <x v="22"/>
    <x v="22"/>
    <x v="15"/>
    <x v="15"/>
    <x v="15"/>
    <x v="10"/>
    <x v="140"/>
    <x v="68"/>
    <x v="103"/>
    <x v="120"/>
    <x v="50"/>
    <x v="231"/>
    <x v="5"/>
  </r>
  <r>
    <x v="0"/>
    <x v="22"/>
    <x v="22"/>
    <x v="36"/>
    <x v="36"/>
    <x v="36"/>
    <x v="11"/>
    <x v="145"/>
    <x v="13"/>
    <x v="66"/>
    <x v="121"/>
    <x v="87"/>
    <x v="230"/>
    <x v="5"/>
  </r>
  <r>
    <x v="0"/>
    <x v="22"/>
    <x v="22"/>
    <x v="11"/>
    <x v="11"/>
    <x v="11"/>
    <x v="11"/>
    <x v="145"/>
    <x v="13"/>
    <x v="103"/>
    <x v="120"/>
    <x v="81"/>
    <x v="32"/>
    <x v="5"/>
  </r>
  <r>
    <x v="0"/>
    <x v="22"/>
    <x v="22"/>
    <x v="13"/>
    <x v="13"/>
    <x v="13"/>
    <x v="11"/>
    <x v="145"/>
    <x v="13"/>
    <x v="52"/>
    <x v="288"/>
    <x v="93"/>
    <x v="232"/>
    <x v="5"/>
  </r>
  <r>
    <x v="0"/>
    <x v="22"/>
    <x v="22"/>
    <x v="23"/>
    <x v="23"/>
    <x v="23"/>
    <x v="11"/>
    <x v="145"/>
    <x v="13"/>
    <x v="103"/>
    <x v="120"/>
    <x v="81"/>
    <x v="32"/>
    <x v="5"/>
  </r>
  <r>
    <x v="0"/>
    <x v="22"/>
    <x v="22"/>
    <x v="42"/>
    <x v="42"/>
    <x v="42"/>
    <x v="15"/>
    <x v="146"/>
    <x v="102"/>
    <x v="66"/>
    <x v="121"/>
    <x v="50"/>
    <x v="231"/>
    <x v="5"/>
  </r>
  <r>
    <x v="0"/>
    <x v="22"/>
    <x v="22"/>
    <x v="16"/>
    <x v="16"/>
    <x v="16"/>
    <x v="16"/>
    <x v="147"/>
    <x v="39"/>
    <x v="103"/>
    <x v="120"/>
    <x v="94"/>
    <x v="139"/>
    <x v="5"/>
  </r>
  <r>
    <x v="0"/>
    <x v="22"/>
    <x v="22"/>
    <x v="24"/>
    <x v="24"/>
    <x v="24"/>
    <x v="16"/>
    <x v="147"/>
    <x v="39"/>
    <x v="51"/>
    <x v="289"/>
    <x v="93"/>
    <x v="232"/>
    <x v="5"/>
  </r>
  <r>
    <x v="0"/>
    <x v="22"/>
    <x v="22"/>
    <x v="31"/>
    <x v="31"/>
    <x v="31"/>
    <x v="16"/>
    <x v="147"/>
    <x v="39"/>
    <x v="89"/>
    <x v="103"/>
    <x v="50"/>
    <x v="231"/>
    <x v="5"/>
  </r>
  <r>
    <x v="0"/>
    <x v="22"/>
    <x v="22"/>
    <x v="12"/>
    <x v="12"/>
    <x v="12"/>
    <x v="16"/>
    <x v="147"/>
    <x v="39"/>
    <x v="103"/>
    <x v="120"/>
    <x v="94"/>
    <x v="139"/>
    <x v="5"/>
  </r>
  <r>
    <x v="0"/>
    <x v="22"/>
    <x v="22"/>
    <x v="17"/>
    <x v="17"/>
    <x v="17"/>
    <x v="16"/>
    <x v="147"/>
    <x v="39"/>
    <x v="51"/>
    <x v="289"/>
    <x v="93"/>
    <x v="232"/>
    <x v="5"/>
  </r>
  <r>
    <x v="0"/>
    <x v="22"/>
    <x v="22"/>
    <x v="14"/>
    <x v="14"/>
    <x v="14"/>
    <x v="16"/>
    <x v="147"/>
    <x v="39"/>
    <x v="89"/>
    <x v="103"/>
    <x v="81"/>
    <x v="32"/>
    <x v="5"/>
  </r>
  <r>
    <x v="0"/>
    <x v="23"/>
    <x v="23"/>
    <x v="5"/>
    <x v="5"/>
    <x v="5"/>
    <x v="0"/>
    <x v="110"/>
    <x v="284"/>
    <x v="34"/>
    <x v="290"/>
    <x v="87"/>
    <x v="213"/>
    <x v="5"/>
  </r>
  <r>
    <x v="0"/>
    <x v="23"/>
    <x v="23"/>
    <x v="0"/>
    <x v="0"/>
    <x v="0"/>
    <x v="1"/>
    <x v="101"/>
    <x v="285"/>
    <x v="50"/>
    <x v="163"/>
    <x v="94"/>
    <x v="139"/>
    <x v="5"/>
  </r>
  <r>
    <x v="0"/>
    <x v="23"/>
    <x v="23"/>
    <x v="3"/>
    <x v="3"/>
    <x v="3"/>
    <x v="2"/>
    <x v="116"/>
    <x v="286"/>
    <x v="90"/>
    <x v="291"/>
    <x v="62"/>
    <x v="234"/>
    <x v="5"/>
  </r>
  <r>
    <x v="0"/>
    <x v="23"/>
    <x v="23"/>
    <x v="4"/>
    <x v="4"/>
    <x v="4"/>
    <x v="3"/>
    <x v="136"/>
    <x v="287"/>
    <x v="35"/>
    <x v="256"/>
    <x v="93"/>
    <x v="235"/>
    <x v="5"/>
  </r>
  <r>
    <x v="0"/>
    <x v="23"/>
    <x v="23"/>
    <x v="1"/>
    <x v="1"/>
    <x v="1"/>
    <x v="4"/>
    <x v="121"/>
    <x v="288"/>
    <x v="35"/>
    <x v="256"/>
    <x v="94"/>
    <x v="139"/>
    <x v="5"/>
  </r>
  <r>
    <x v="0"/>
    <x v="23"/>
    <x v="23"/>
    <x v="13"/>
    <x v="13"/>
    <x v="13"/>
    <x v="5"/>
    <x v="146"/>
    <x v="289"/>
    <x v="103"/>
    <x v="292"/>
    <x v="93"/>
    <x v="235"/>
    <x v="5"/>
  </r>
  <r>
    <x v="0"/>
    <x v="23"/>
    <x v="23"/>
    <x v="14"/>
    <x v="14"/>
    <x v="14"/>
    <x v="5"/>
    <x v="146"/>
    <x v="289"/>
    <x v="89"/>
    <x v="103"/>
    <x v="93"/>
    <x v="235"/>
    <x v="5"/>
  </r>
  <r>
    <x v="0"/>
    <x v="23"/>
    <x v="23"/>
    <x v="15"/>
    <x v="15"/>
    <x v="15"/>
    <x v="5"/>
    <x v="146"/>
    <x v="289"/>
    <x v="52"/>
    <x v="293"/>
    <x v="94"/>
    <x v="139"/>
    <x v="5"/>
  </r>
  <r>
    <x v="0"/>
    <x v="23"/>
    <x v="23"/>
    <x v="9"/>
    <x v="9"/>
    <x v="9"/>
    <x v="8"/>
    <x v="147"/>
    <x v="290"/>
    <x v="51"/>
    <x v="294"/>
    <x v="93"/>
    <x v="235"/>
    <x v="5"/>
  </r>
  <r>
    <x v="0"/>
    <x v="23"/>
    <x v="23"/>
    <x v="16"/>
    <x v="16"/>
    <x v="16"/>
    <x v="8"/>
    <x v="147"/>
    <x v="290"/>
    <x v="51"/>
    <x v="294"/>
    <x v="93"/>
    <x v="235"/>
    <x v="5"/>
  </r>
  <r>
    <x v="0"/>
    <x v="23"/>
    <x v="23"/>
    <x v="7"/>
    <x v="7"/>
    <x v="7"/>
    <x v="8"/>
    <x v="147"/>
    <x v="290"/>
    <x v="103"/>
    <x v="292"/>
    <x v="94"/>
    <x v="139"/>
    <x v="5"/>
  </r>
  <r>
    <x v="0"/>
    <x v="23"/>
    <x v="23"/>
    <x v="24"/>
    <x v="24"/>
    <x v="24"/>
    <x v="11"/>
    <x v="148"/>
    <x v="291"/>
    <x v="66"/>
    <x v="295"/>
    <x v="93"/>
    <x v="235"/>
    <x v="5"/>
  </r>
  <r>
    <x v="0"/>
    <x v="23"/>
    <x v="23"/>
    <x v="44"/>
    <x v="44"/>
    <x v="44"/>
    <x v="11"/>
    <x v="148"/>
    <x v="291"/>
    <x v="89"/>
    <x v="103"/>
    <x v="81"/>
    <x v="236"/>
    <x v="5"/>
  </r>
  <r>
    <x v="0"/>
    <x v="23"/>
    <x v="23"/>
    <x v="37"/>
    <x v="37"/>
    <x v="37"/>
    <x v="11"/>
    <x v="148"/>
    <x v="291"/>
    <x v="51"/>
    <x v="294"/>
    <x v="94"/>
    <x v="139"/>
    <x v="5"/>
  </r>
  <r>
    <x v="0"/>
    <x v="23"/>
    <x v="23"/>
    <x v="18"/>
    <x v="18"/>
    <x v="18"/>
    <x v="11"/>
    <x v="148"/>
    <x v="291"/>
    <x v="51"/>
    <x v="294"/>
    <x v="94"/>
    <x v="139"/>
    <x v="5"/>
  </r>
  <r>
    <x v="0"/>
    <x v="23"/>
    <x v="23"/>
    <x v="11"/>
    <x v="11"/>
    <x v="11"/>
    <x v="11"/>
    <x v="148"/>
    <x v="291"/>
    <x v="66"/>
    <x v="295"/>
    <x v="93"/>
    <x v="235"/>
    <x v="5"/>
  </r>
  <r>
    <x v="0"/>
    <x v="23"/>
    <x v="23"/>
    <x v="2"/>
    <x v="2"/>
    <x v="2"/>
    <x v="11"/>
    <x v="148"/>
    <x v="291"/>
    <x v="51"/>
    <x v="294"/>
    <x v="94"/>
    <x v="139"/>
    <x v="5"/>
  </r>
  <r>
    <x v="0"/>
    <x v="23"/>
    <x v="23"/>
    <x v="6"/>
    <x v="6"/>
    <x v="6"/>
    <x v="11"/>
    <x v="148"/>
    <x v="291"/>
    <x v="89"/>
    <x v="103"/>
    <x v="81"/>
    <x v="236"/>
    <x v="5"/>
  </r>
  <r>
    <x v="0"/>
    <x v="23"/>
    <x v="23"/>
    <x v="51"/>
    <x v="51"/>
    <x v="51"/>
    <x v="11"/>
    <x v="148"/>
    <x v="291"/>
    <x v="51"/>
    <x v="294"/>
    <x v="94"/>
    <x v="139"/>
    <x v="5"/>
  </r>
  <r>
    <x v="0"/>
    <x v="23"/>
    <x v="23"/>
    <x v="12"/>
    <x v="12"/>
    <x v="12"/>
    <x v="11"/>
    <x v="148"/>
    <x v="291"/>
    <x v="89"/>
    <x v="103"/>
    <x v="81"/>
    <x v="236"/>
    <x v="5"/>
  </r>
  <r>
    <x v="0"/>
    <x v="23"/>
    <x v="23"/>
    <x v="10"/>
    <x v="10"/>
    <x v="10"/>
    <x v="11"/>
    <x v="148"/>
    <x v="291"/>
    <x v="51"/>
    <x v="294"/>
    <x v="94"/>
    <x v="139"/>
    <x v="5"/>
  </r>
  <r>
    <x v="0"/>
    <x v="24"/>
    <x v="24"/>
    <x v="0"/>
    <x v="0"/>
    <x v="0"/>
    <x v="0"/>
    <x v="134"/>
    <x v="292"/>
    <x v="84"/>
    <x v="296"/>
    <x v="94"/>
    <x v="139"/>
    <x v="5"/>
  </r>
  <r>
    <x v="0"/>
    <x v="24"/>
    <x v="24"/>
    <x v="5"/>
    <x v="5"/>
    <x v="5"/>
    <x v="1"/>
    <x v="99"/>
    <x v="293"/>
    <x v="87"/>
    <x v="297"/>
    <x v="93"/>
    <x v="137"/>
    <x v="5"/>
  </r>
  <r>
    <x v="0"/>
    <x v="24"/>
    <x v="24"/>
    <x v="4"/>
    <x v="4"/>
    <x v="4"/>
    <x v="1"/>
    <x v="99"/>
    <x v="293"/>
    <x v="34"/>
    <x v="298"/>
    <x v="81"/>
    <x v="136"/>
    <x v="5"/>
  </r>
  <r>
    <x v="0"/>
    <x v="24"/>
    <x v="24"/>
    <x v="3"/>
    <x v="3"/>
    <x v="3"/>
    <x v="3"/>
    <x v="111"/>
    <x v="294"/>
    <x v="91"/>
    <x v="299"/>
    <x v="74"/>
    <x v="237"/>
    <x v="5"/>
  </r>
  <r>
    <x v="0"/>
    <x v="24"/>
    <x v="24"/>
    <x v="2"/>
    <x v="2"/>
    <x v="2"/>
    <x v="4"/>
    <x v="102"/>
    <x v="295"/>
    <x v="35"/>
    <x v="300"/>
    <x v="91"/>
    <x v="238"/>
    <x v="5"/>
  </r>
  <r>
    <x v="0"/>
    <x v="24"/>
    <x v="24"/>
    <x v="1"/>
    <x v="1"/>
    <x v="1"/>
    <x v="5"/>
    <x v="116"/>
    <x v="296"/>
    <x v="13"/>
    <x v="301"/>
    <x v="94"/>
    <x v="139"/>
    <x v="5"/>
  </r>
  <r>
    <x v="0"/>
    <x v="24"/>
    <x v="24"/>
    <x v="7"/>
    <x v="7"/>
    <x v="7"/>
    <x v="6"/>
    <x v="138"/>
    <x v="297"/>
    <x v="52"/>
    <x v="238"/>
    <x v="87"/>
    <x v="239"/>
    <x v="5"/>
  </r>
  <r>
    <x v="0"/>
    <x v="24"/>
    <x v="24"/>
    <x v="15"/>
    <x v="15"/>
    <x v="15"/>
    <x v="7"/>
    <x v="140"/>
    <x v="298"/>
    <x v="52"/>
    <x v="238"/>
    <x v="81"/>
    <x v="136"/>
    <x v="5"/>
  </r>
  <r>
    <x v="0"/>
    <x v="24"/>
    <x v="24"/>
    <x v="6"/>
    <x v="6"/>
    <x v="6"/>
    <x v="8"/>
    <x v="145"/>
    <x v="299"/>
    <x v="103"/>
    <x v="162"/>
    <x v="81"/>
    <x v="136"/>
    <x v="5"/>
  </r>
  <r>
    <x v="0"/>
    <x v="24"/>
    <x v="24"/>
    <x v="11"/>
    <x v="11"/>
    <x v="11"/>
    <x v="9"/>
    <x v="146"/>
    <x v="300"/>
    <x v="51"/>
    <x v="243"/>
    <x v="81"/>
    <x v="136"/>
    <x v="5"/>
  </r>
  <r>
    <x v="0"/>
    <x v="24"/>
    <x v="24"/>
    <x v="9"/>
    <x v="9"/>
    <x v="9"/>
    <x v="10"/>
    <x v="148"/>
    <x v="301"/>
    <x v="51"/>
    <x v="243"/>
    <x v="94"/>
    <x v="139"/>
    <x v="5"/>
  </r>
  <r>
    <x v="0"/>
    <x v="24"/>
    <x v="24"/>
    <x v="40"/>
    <x v="40"/>
    <x v="40"/>
    <x v="10"/>
    <x v="148"/>
    <x v="301"/>
    <x v="66"/>
    <x v="117"/>
    <x v="93"/>
    <x v="137"/>
    <x v="5"/>
  </r>
  <r>
    <x v="0"/>
    <x v="24"/>
    <x v="24"/>
    <x v="36"/>
    <x v="36"/>
    <x v="36"/>
    <x v="10"/>
    <x v="148"/>
    <x v="301"/>
    <x v="89"/>
    <x v="103"/>
    <x v="81"/>
    <x v="136"/>
    <x v="5"/>
  </r>
  <r>
    <x v="0"/>
    <x v="24"/>
    <x v="24"/>
    <x v="24"/>
    <x v="24"/>
    <x v="24"/>
    <x v="10"/>
    <x v="148"/>
    <x v="301"/>
    <x v="51"/>
    <x v="243"/>
    <x v="94"/>
    <x v="139"/>
    <x v="5"/>
  </r>
  <r>
    <x v="0"/>
    <x v="24"/>
    <x v="24"/>
    <x v="48"/>
    <x v="48"/>
    <x v="48"/>
    <x v="10"/>
    <x v="148"/>
    <x v="301"/>
    <x v="51"/>
    <x v="243"/>
    <x v="94"/>
    <x v="139"/>
    <x v="5"/>
  </r>
  <r>
    <x v="0"/>
    <x v="24"/>
    <x v="24"/>
    <x v="52"/>
    <x v="52"/>
    <x v="52"/>
    <x v="10"/>
    <x v="148"/>
    <x v="301"/>
    <x v="89"/>
    <x v="103"/>
    <x v="94"/>
    <x v="139"/>
    <x v="10"/>
  </r>
  <r>
    <x v="0"/>
    <x v="24"/>
    <x v="24"/>
    <x v="23"/>
    <x v="23"/>
    <x v="23"/>
    <x v="10"/>
    <x v="148"/>
    <x v="301"/>
    <x v="51"/>
    <x v="243"/>
    <x v="94"/>
    <x v="139"/>
    <x v="5"/>
  </r>
  <r>
    <x v="0"/>
    <x v="24"/>
    <x v="24"/>
    <x v="17"/>
    <x v="17"/>
    <x v="17"/>
    <x v="10"/>
    <x v="148"/>
    <x v="301"/>
    <x v="89"/>
    <x v="103"/>
    <x v="93"/>
    <x v="137"/>
    <x v="5"/>
  </r>
  <r>
    <x v="0"/>
    <x v="24"/>
    <x v="24"/>
    <x v="8"/>
    <x v="8"/>
    <x v="8"/>
    <x v="10"/>
    <x v="148"/>
    <x v="301"/>
    <x v="89"/>
    <x v="103"/>
    <x v="94"/>
    <x v="139"/>
    <x v="3"/>
  </r>
  <r>
    <x v="0"/>
    <x v="24"/>
    <x v="24"/>
    <x v="16"/>
    <x v="16"/>
    <x v="16"/>
    <x v="19"/>
    <x v="149"/>
    <x v="302"/>
    <x v="89"/>
    <x v="103"/>
    <x v="93"/>
    <x v="137"/>
    <x v="5"/>
  </r>
  <r>
    <x v="0"/>
    <x v="24"/>
    <x v="24"/>
    <x v="22"/>
    <x v="22"/>
    <x v="22"/>
    <x v="19"/>
    <x v="149"/>
    <x v="302"/>
    <x v="66"/>
    <x v="117"/>
    <x v="94"/>
    <x v="139"/>
    <x v="5"/>
  </r>
  <r>
    <x v="0"/>
    <x v="24"/>
    <x v="24"/>
    <x v="25"/>
    <x v="25"/>
    <x v="25"/>
    <x v="19"/>
    <x v="149"/>
    <x v="302"/>
    <x v="89"/>
    <x v="103"/>
    <x v="93"/>
    <x v="137"/>
    <x v="5"/>
  </r>
  <r>
    <x v="0"/>
    <x v="24"/>
    <x v="24"/>
    <x v="27"/>
    <x v="27"/>
    <x v="27"/>
    <x v="19"/>
    <x v="149"/>
    <x v="302"/>
    <x v="89"/>
    <x v="103"/>
    <x v="93"/>
    <x v="137"/>
    <x v="5"/>
  </r>
  <r>
    <x v="0"/>
    <x v="24"/>
    <x v="24"/>
    <x v="26"/>
    <x v="26"/>
    <x v="26"/>
    <x v="19"/>
    <x v="149"/>
    <x v="302"/>
    <x v="66"/>
    <x v="117"/>
    <x v="94"/>
    <x v="139"/>
    <x v="5"/>
  </r>
  <r>
    <x v="0"/>
    <x v="24"/>
    <x v="24"/>
    <x v="37"/>
    <x v="37"/>
    <x v="37"/>
    <x v="19"/>
    <x v="149"/>
    <x v="302"/>
    <x v="89"/>
    <x v="103"/>
    <x v="93"/>
    <x v="137"/>
    <x v="5"/>
  </r>
  <r>
    <x v="0"/>
    <x v="24"/>
    <x v="24"/>
    <x v="31"/>
    <x v="31"/>
    <x v="31"/>
    <x v="19"/>
    <x v="149"/>
    <x v="302"/>
    <x v="89"/>
    <x v="103"/>
    <x v="93"/>
    <x v="137"/>
    <x v="5"/>
  </r>
  <r>
    <x v="0"/>
    <x v="24"/>
    <x v="24"/>
    <x v="32"/>
    <x v="32"/>
    <x v="32"/>
    <x v="19"/>
    <x v="149"/>
    <x v="302"/>
    <x v="89"/>
    <x v="103"/>
    <x v="93"/>
    <x v="137"/>
    <x v="5"/>
  </r>
  <r>
    <x v="0"/>
    <x v="24"/>
    <x v="24"/>
    <x v="12"/>
    <x v="12"/>
    <x v="12"/>
    <x v="19"/>
    <x v="149"/>
    <x v="302"/>
    <x v="66"/>
    <x v="117"/>
    <x v="94"/>
    <x v="139"/>
    <x v="5"/>
  </r>
  <r>
    <x v="0"/>
    <x v="24"/>
    <x v="24"/>
    <x v="13"/>
    <x v="13"/>
    <x v="13"/>
    <x v="19"/>
    <x v="149"/>
    <x v="302"/>
    <x v="89"/>
    <x v="103"/>
    <x v="93"/>
    <x v="137"/>
    <x v="5"/>
  </r>
  <r>
    <x v="0"/>
    <x v="24"/>
    <x v="24"/>
    <x v="29"/>
    <x v="29"/>
    <x v="29"/>
    <x v="19"/>
    <x v="149"/>
    <x v="302"/>
    <x v="89"/>
    <x v="103"/>
    <x v="93"/>
    <x v="137"/>
    <x v="5"/>
  </r>
  <r>
    <x v="0"/>
    <x v="24"/>
    <x v="24"/>
    <x v="10"/>
    <x v="10"/>
    <x v="10"/>
    <x v="19"/>
    <x v="149"/>
    <x v="302"/>
    <x v="66"/>
    <x v="117"/>
    <x v="94"/>
    <x v="139"/>
    <x v="5"/>
  </r>
  <r>
    <x v="0"/>
    <x v="24"/>
    <x v="24"/>
    <x v="14"/>
    <x v="14"/>
    <x v="14"/>
    <x v="19"/>
    <x v="149"/>
    <x v="302"/>
    <x v="89"/>
    <x v="103"/>
    <x v="93"/>
    <x v="137"/>
    <x v="5"/>
  </r>
  <r>
    <x v="0"/>
    <x v="24"/>
    <x v="24"/>
    <x v="38"/>
    <x v="38"/>
    <x v="38"/>
    <x v="19"/>
    <x v="149"/>
    <x v="302"/>
    <x v="89"/>
    <x v="103"/>
    <x v="93"/>
    <x v="137"/>
    <x v="5"/>
  </r>
  <r>
    <x v="0"/>
    <x v="24"/>
    <x v="24"/>
    <x v="42"/>
    <x v="42"/>
    <x v="42"/>
    <x v="19"/>
    <x v="149"/>
    <x v="302"/>
    <x v="66"/>
    <x v="117"/>
    <x v="94"/>
    <x v="139"/>
    <x v="5"/>
  </r>
  <r>
    <x v="0"/>
    <x v="25"/>
    <x v="25"/>
    <x v="4"/>
    <x v="4"/>
    <x v="4"/>
    <x v="0"/>
    <x v="101"/>
    <x v="303"/>
    <x v="107"/>
    <x v="302"/>
    <x v="87"/>
    <x v="240"/>
    <x v="5"/>
  </r>
  <r>
    <x v="0"/>
    <x v="25"/>
    <x v="25"/>
    <x v="0"/>
    <x v="0"/>
    <x v="0"/>
    <x v="1"/>
    <x v="118"/>
    <x v="304"/>
    <x v="33"/>
    <x v="303"/>
    <x v="94"/>
    <x v="139"/>
    <x v="3"/>
  </r>
  <r>
    <x v="0"/>
    <x v="25"/>
    <x v="25"/>
    <x v="5"/>
    <x v="5"/>
    <x v="5"/>
    <x v="2"/>
    <x v="136"/>
    <x v="305"/>
    <x v="81"/>
    <x v="304"/>
    <x v="94"/>
    <x v="139"/>
    <x v="5"/>
  </r>
  <r>
    <x v="0"/>
    <x v="25"/>
    <x v="25"/>
    <x v="23"/>
    <x v="23"/>
    <x v="23"/>
    <x v="3"/>
    <x v="121"/>
    <x v="306"/>
    <x v="90"/>
    <x v="305"/>
    <x v="81"/>
    <x v="224"/>
    <x v="5"/>
  </r>
  <r>
    <x v="0"/>
    <x v="25"/>
    <x v="25"/>
    <x v="2"/>
    <x v="2"/>
    <x v="2"/>
    <x v="4"/>
    <x v="138"/>
    <x v="307"/>
    <x v="90"/>
    <x v="305"/>
    <x v="94"/>
    <x v="139"/>
    <x v="5"/>
  </r>
  <r>
    <x v="0"/>
    <x v="25"/>
    <x v="25"/>
    <x v="3"/>
    <x v="3"/>
    <x v="3"/>
    <x v="5"/>
    <x v="139"/>
    <x v="308"/>
    <x v="53"/>
    <x v="306"/>
    <x v="93"/>
    <x v="222"/>
    <x v="5"/>
  </r>
  <r>
    <x v="0"/>
    <x v="25"/>
    <x v="25"/>
    <x v="1"/>
    <x v="1"/>
    <x v="1"/>
    <x v="6"/>
    <x v="140"/>
    <x v="309"/>
    <x v="52"/>
    <x v="84"/>
    <x v="93"/>
    <x v="222"/>
    <x v="5"/>
  </r>
  <r>
    <x v="0"/>
    <x v="25"/>
    <x v="25"/>
    <x v="9"/>
    <x v="9"/>
    <x v="9"/>
    <x v="7"/>
    <x v="146"/>
    <x v="310"/>
    <x v="103"/>
    <x v="307"/>
    <x v="93"/>
    <x v="222"/>
    <x v="5"/>
  </r>
  <r>
    <x v="0"/>
    <x v="25"/>
    <x v="25"/>
    <x v="20"/>
    <x v="20"/>
    <x v="20"/>
    <x v="8"/>
    <x v="147"/>
    <x v="311"/>
    <x v="66"/>
    <x v="308"/>
    <x v="81"/>
    <x v="224"/>
    <x v="5"/>
  </r>
  <r>
    <x v="0"/>
    <x v="25"/>
    <x v="25"/>
    <x v="13"/>
    <x v="13"/>
    <x v="13"/>
    <x v="8"/>
    <x v="147"/>
    <x v="311"/>
    <x v="66"/>
    <x v="308"/>
    <x v="94"/>
    <x v="139"/>
    <x v="5"/>
  </r>
  <r>
    <x v="0"/>
    <x v="25"/>
    <x v="25"/>
    <x v="16"/>
    <x v="16"/>
    <x v="16"/>
    <x v="10"/>
    <x v="148"/>
    <x v="53"/>
    <x v="66"/>
    <x v="308"/>
    <x v="93"/>
    <x v="222"/>
    <x v="5"/>
  </r>
  <r>
    <x v="0"/>
    <x v="25"/>
    <x v="25"/>
    <x v="43"/>
    <x v="43"/>
    <x v="43"/>
    <x v="10"/>
    <x v="148"/>
    <x v="53"/>
    <x v="89"/>
    <x v="103"/>
    <x v="93"/>
    <x v="222"/>
    <x v="5"/>
  </r>
  <r>
    <x v="0"/>
    <x v="25"/>
    <x v="25"/>
    <x v="17"/>
    <x v="17"/>
    <x v="17"/>
    <x v="10"/>
    <x v="148"/>
    <x v="53"/>
    <x v="66"/>
    <x v="308"/>
    <x v="93"/>
    <x v="222"/>
    <x v="5"/>
  </r>
  <r>
    <x v="0"/>
    <x v="25"/>
    <x v="25"/>
    <x v="14"/>
    <x v="14"/>
    <x v="14"/>
    <x v="10"/>
    <x v="148"/>
    <x v="53"/>
    <x v="89"/>
    <x v="103"/>
    <x v="94"/>
    <x v="139"/>
    <x v="5"/>
  </r>
  <r>
    <x v="0"/>
    <x v="25"/>
    <x v="25"/>
    <x v="15"/>
    <x v="15"/>
    <x v="15"/>
    <x v="10"/>
    <x v="148"/>
    <x v="53"/>
    <x v="51"/>
    <x v="309"/>
    <x v="94"/>
    <x v="139"/>
    <x v="5"/>
  </r>
  <r>
    <x v="0"/>
    <x v="25"/>
    <x v="25"/>
    <x v="40"/>
    <x v="40"/>
    <x v="40"/>
    <x v="15"/>
    <x v="149"/>
    <x v="312"/>
    <x v="89"/>
    <x v="103"/>
    <x v="93"/>
    <x v="222"/>
    <x v="5"/>
  </r>
  <r>
    <x v="0"/>
    <x v="25"/>
    <x v="25"/>
    <x v="36"/>
    <x v="36"/>
    <x v="36"/>
    <x v="15"/>
    <x v="149"/>
    <x v="312"/>
    <x v="66"/>
    <x v="308"/>
    <x v="94"/>
    <x v="139"/>
    <x v="5"/>
  </r>
  <r>
    <x v="0"/>
    <x v="25"/>
    <x v="25"/>
    <x v="45"/>
    <x v="45"/>
    <x v="45"/>
    <x v="15"/>
    <x v="149"/>
    <x v="312"/>
    <x v="89"/>
    <x v="103"/>
    <x v="93"/>
    <x v="222"/>
    <x v="5"/>
  </r>
  <r>
    <x v="0"/>
    <x v="25"/>
    <x v="25"/>
    <x v="44"/>
    <x v="44"/>
    <x v="44"/>
    <x v="15"/>
    <x v="149"/>
    <x v="312"/>
    <x v="89"/>
    <x v="103"/>
    <x v="93"/>
    <x v="222"/>
    <x v="5"/>
  </r>
  <r>
    <x v="0"/>
    <x v="25"/>
    <x v="25"/>
    <x v="25"/>
    <x v="25"/>
    <x v="25"/>
    <x v="15"/>
    <x v="149"/>
    <x v="312"/>
    <x v="89"/>
    <x v="103"/>
    <x v="93"/>
    <x v="222"/>
    <x v="5"/>
  </r>
  <r>
    <x v="0"/>
    <x v="25"/>
    <x v="25"/>
    <x v="33"/>
    <x v="33"/>
    <x v="33"/>
    <x v="15"/>
    <x v="149"/>
    <x v="312"/>
    <x v="89"/>
    <x v="103"/>
    <x v="93"/>
    <x v="222"/>
    <x v="5"/>
  </r>
  <r>
    <x v="0"/>
    <x v="25"/>
    <x v="25"/>
    <x v="48"/>
    <x v="48"/>
    <x v="48"/>
    <x v="15"/>
    <x v="149"/>
    <x v="312"/>
    <x v="66"/>
    <x v="308"/>
    <x v="94"/>
    <x v="139"/>
    <x v="5"/>
  </r>
  <r>
    <x v="0"/>
    <x v="25"/>
    <x v="25"/>
    <x v="53"/>
    <x v="53"/>
    <x v="53"/>
    <x v="15"/>
    <x v="149"/>
    <x v="312"/>
    <x v="89"/>
    <x v="103"/>
    <x v="93"/>
    <x v="222"/>
    <x v="5"/>
  </r>
  <r>
    <x v="0"/>
    <x v="25"/>
    <x v="25"/>
    <x v="52"/>
    <x v="52"/>
    <x v="52"/>
    <x v="15"/>
    <x v="149"/>
    <x v="312"/>
    <x v="66"/>
    <x v="308"/>
    <x v="94"/>
    <x v="139"/>
    <x v="5"/>
  </r>
  <r>
    <x v="0"/>
    <x v="25"/>
    <x v="25"/>
    <x v="18"/>
    <x v="18"/>
    <x v="18"/>
    <x v="15"/>
    <x v="149"/>
    <x v="312"/>
    <x v="66"/>
    <x v="308"/>
    <x v="94"/>
    <x v="139"/>
    <x v="5"/>
  </r>
  <r>
    <x v="0"/>
    <x v="25"/>
    <x v="25"/>
    <x v="11"/>
    <x v="11"/>
    <x v="11"/>
    <x v="15"/>
    <x v="149"/>
    <x v="312"/>
    <x v="66"/>
    <x v="308"/>
    <x v="94"/>
    <x v="139"/>
    <x v="5"/>
  </r>
  <r>
    <x v="0"/>
    <x v="25"/>
    <x v="25"/>
    <x v="7"/>
    <x v="7"/>
    <x v="7"/>
    <x v="15"/>
    <x v="149"/>
    <x v="312"/>
    <x v="66"/>
    <x v="308"/>
    <x v="94"/>
    <x v="139"/>
    <x v="5"/>
  </r>
  <r>
    <x v="0"/>
    <x v="25"/>
    <x v="25"/>
    <x v="21"/>
    <x v="21"/>
    <x v="21"/>
    <x v="15"/>
    <x v="149"/>
    <x v="312"/>
    <x v="66"/>
    <x v="308"/>
    <x v="94"/>
    <x v="139"/>
    <x v="5"/>
  </r>
  <r>
    <x v="0"/>
    <x v="25"/>
    <x v="25"/>
    <x v="6"/>
    <x v="6"/>
    <x v="6"/>
    <x v="15"/>
    <x v="149"/>
    <x v="312"/>
    <x v="89"/>
    <x v="103"/>
    <x v="93"/>
    <x v="222"/>
    <x v="5"/>
  </r>
  <r>
    <x v="0"/>
    <x v="25"/>
    <x v="25"/>
    <x v="12"/>
    <x v="12"/>
    <x v="12"/>
    <x v="15"/>
    <x v="149"/>
    <x v="312"/>
    <x v="89"/>
    <x v="103"/>
    <x v="93"/>
    <x v="222"/>
    <x v="5"/>
  </r>
  <r>
    <x v="0"/>
    <x v="25"/>
    <x v="25"/>
    <x v="34"/>
    <x v="34"/>
    <x v="34"/>
    <x v="15"/>
    <x v="149"/>
    <x v="312"/>
    <x v="89"/>
    <x v="103"/>
    <x v="94"/>
    <x v="139"/>
    <x v="3"/>
  </r>
  <r>
    <x v="0"/>
    <x v="25"/>
    <x v="25"/>
    <x v="8"/>
    <x v="8"/>
    <x v="8"/>
    <x v="15"/>
    <x v="149"/>
    <x v="312"/>
    <x v="89"/>
    <x v="103"/>
    <x v="94"/>
    <x v="139"/>
    <x v="5"/>
  </r>
  <r>
    <x v="0"/>
    <x v="25"/>
    <x v="25"/>
    <x v="10"/>
    <x v="10"/>
    <x v="10"/>
    <x v="15"/>
    <x v="149"/>
    <x v="312"/>
    <x v="66"/>
    <x v="308"/>
    <x v="94"/>
    <x v="139"/>
    <x v="5"/>
  </r>
  <r>
    <x v="0"/>
    <x v="25"/>
    <x v="25"/>
    <x v="38"/>
    <x v="38"/>
    <x v="38"/>
    <x v="15"/>
    <x v="149"/>
    <x v="312"/>
    <x v="66"/>
    <x v="308"/>
    <x v="94"/>
    <x v="139"/>
    <x v="5"/>
  </r>
  <r>
    <x v="0"/>
    <x v="25"/>
    <x v="25"/>
    <x v="42"/>
    <x v="42"/>
    <x v="42"/>
    <x v="15"/>
    <x v="149"/>
    <x v="312"/>
    <x v="89"/>
    <x v="103"/>
    <x v="93"/>
    <x v="222"/>
    <x v="5"/>
  </r>
  <r>
    <x v="0"/>
    <x v="26"/>
    <x v="26"/>
    <x v="0"/>
    <x v="0"/>
    <x v="0"/>
    <x v="0"/>
    <x v="116"/>
    <x v="313"/>
    <x v="13"/>
    <x v="310"/>
    <x v="94"/>
    <x v="139"/>
    <x v="5"/>
  </r>
  <r>
    <x v="0"/>
    <x v="26"/>
    <x v="26"/>
    <x v="4"/>
    <x v="4"/>
    <x v="4"/>
    <x v="1"/>
    <x v="119"/>
    <x v="250"/>
    <x v="33"/>
    <x v="311"/>
    <x v="94"/>
    <x v="139"/>
    <x v="5"/>
  </r>
  <r>
    <x v="0"/>
    <x v="26"/>
    <x v="26"/>
    <x v="3"/>
    <x v="3"/>
    <x v="3"/>
    <x v="2"/>
    <x v="138"/>
    <x v="314"/>
    <x v="36"/>
    <x v="138"/>
    <x v="50"/>
    <x v="241"/>
    <x v="5"/>
  </r>
  <r>
    <x v="0"/>
    <x v="26"/>
    <x v="26"/>
    <x v="1"/>
    <x v="1"/>
    <x v="1"/>
    <x v="3"/>
    <x v="139"/>
    <x v="315"/>
    <x v="86"/>
    <x v="312"/>
    <x v="94"/>
    <x v="139"/>
    <x v="5"/>
  </r>
  <r>
    <x v="0"/>
    <x v="26"/>
    <x v="26"/>
    <x v="5"/>
    <x v="5"/>
    <x v="5"/>
    <x v="4"/>
    <x v="140"/>
    <x v="92"/>
    <x v="103"/>
    <x v="61"/>
    <x v="50"/>
    <x v="241"/>
    <x v="5"/>
  </r>
  <r>
    <x v="0"/>
    <x v="26"/>
    <x v="26"/>
    <x v="9"/>
    <x v="9"/>
    <x v="9"/>
    <x v="5"/>
    <x v="146"/>
    <x v="254"/>
    <x v="103"/>
    <x v="61"/>
    <x v="93"/>
    <x v="242"/>
    <x v="5"/>
  </r>
  <r>
    <x v="0"/>
    <x v="26"/>
    <x v="26"/>
    <x v="16"/>
    <x v="16"/>
    <x v="16"/>
    <x v="5"/>
    <x v="146"/>
    <x v="254"/>
    <x v="89"/>
    <x v="103"/>
    <x v="50"/>
    <x v="241"/>
    <x v="3"/>
  </r>
  <r>
    <x v="0"/>
    <x v="26"/>
    <x v="26"/>
    <x v="13"/>
    <x v="13"/>
    <x v="13"/>
    <x v="5"/>
    <x v="146"/>
    <x v="254"/>
    <x v="89"/>
    <x v="103"/>
    <x v="50"/>
    <x v="241"/>
    <x v="5"/>
  </r>
  <r>
    <x v="0"/>
    <x v="26"/>
    <x v="26"/>
    <x v="25"/>
    <x v="25"/>
    <x v="25"/>
    <x v="8"/>
    <x v="147"/>
    <x v="316"/>
    <x v="51"/>
    <x v="313"/>
    <x v="93"/>
    <x v="242"/>
    <x v="5"/>
  </r>
  <r>
    <x v="0"/>
    <x v="26"/>
    <x v="26"/>
    <x v="7"/>
    <x v="7"/>
    <x v="7"/>
    <x v="8"/>
    <x v="147"/>
    <x v="316"/>
    <x v="103"/>
    <x v="61"/>
    <x v="94"/>
    <x v="139"/>
    <x v="5"/>
  </r>
  <r>
    <x v="0"/>
    <x v="26"/>
    <x v="26"/>
    <x v="2"/>
    <x v="2"/>
    <x v="2"/>
    <x v="8"/>
    <x v="147"/>
    <x v="316"/>
    <x v="103"/>
    <x v="61"/>
    <x v="94"/>
    <x v="139"/>
    <x v="5"/>
  </r>
  <r>
    <x v="0"/>
    <x v="26"/>
    <x v="26"/>
    <x v="32"/>
    <x v="32"/>
    <x v="32"/>
    <x v="8"/>
    <x v="147"/>
    <x v="316"/>
    <x v="51"/>
    <x v="313"/>
    <x v="93"/>
    <x v="242"/>
    <x v="5"/>
  </r>
  <r>
    <x v="0"/>
    <x v="26"/>
    <x v="26"/>
    <x v="10"/>
    <x v="10"/>
    <x v="10"/>
    <x v="8"/>
    <x v="147"/>
    <x v="316"/>
    <x v="51"/>
    <x v="313"/>
    <x v="93"/>
    <x v="242"/>
    <x v="5"/>
  </r>
  <r>
    <x v="0"/>
    <x v="26"/>
    <x v="26"/>
    <x v="36"/>
    <x v="36"/>
    <x v="36"/>
    <x v="13"/>
    <x v="148"/>
    <x v="256"/>
    <x v="51"/>
    <x v="313"/>
    <x v="94"/>
    <x v="139"/>
    <x v="5"/>
  </r>
  <r>
    <x v="0"/>
    <x v="26"/>
    <x v="26"/>
    <x v="23"/>
    <x v="23"/>
    <x v="23"/>
    <x v="13"/>
    <x v="148"/>
    <x v="256"/>
    <x v="89"/>
    <x v="103"/>
    <x v="81"/>
    <x v="243"/>
    <x v="5"/>
  </r>
  <r>
    <x v="0"/>
    <x v="26"/>
    <x v="26"/>
    <x v="29"/>
    <x v="29"/>
    <x v="29"/>
    <x v="13"/>
    <x v="148"/>
    <x v="256"/>
    <x v="51"/>
    <x v="313"/>
    <x v="94"/>
    <x v="139"/>
    <x v="5"/>
  </r>
  <r>
    <x v="0"/>
    <x v="26"/>
    <x v="26"/>
    <x v="22"/>
    <x v="22"/>
    <x v="22"/>
    <x v="16"/>
    <x v="149"/>
    <x v="317"/>
    <x v="89"/>
    <x v="103"/>
    <x v="93"/>
    <x v="242"/>
    <x v="5"/>
  </r>
  <r>
    <x v="0"/>
    <x v="26"/>
    <x v="26"/>
    <x v="54"/>
    <x v="54"/>
    <x v="54"/>
    <x v="16"/>
    <x v="149"/>
    <x v="317"/>
    <x v="89"/>
    <x v="103"/>
    <x v="93"/>
    <x v="242"/>
    <x v="5"/>
  </r>
  <r>
    <x v="0"/>
    <x v="26"/>
    <x v="26"/>
    <x v="55"/>
    <x v="55"/>
    <x v="55"/>
    <x v="16"/>
    <x v="149"/>
    <x v="317"/>
    <x v="89"/>
    <x v="103"/>
    <x v="93"/>
    <x v="242"/>
    <x v="5"/>
  </r>
  <r>
    <x v="0"/>
    <x v="26"/>
    <x v="26"/>
    <x v="44"/>
    <x v="44"/>
    <x v="44"/>
    <x v="16"/>
    <x v="149"/>
    <x v="317"/>
    <x v="66"/>
    <x v="314"/>
    <x v="94"/>
    <x v="139"/>
    <x v="5"/>
  </r>
  <r>
    <x v="0"/>
    <x v="26"/>
    <x v="26"/>
    <x v="56"/>
    <x v="56"/>
    <x v="56"/>
    <x v="16"/>
    <x v="149"/>
    <x v="317"/>
    <x v="89"/>
    <x v="103"/>
    <x v="93"/>
    <x v="242"/>
    <x v="5"/>
  </r>
  <r>
    <x v="0"/>
    <x v="26"/>
    <x v="26"/>
    <x v="57"/>
    <x v="57"/>
    <x v="57"/>
    <x v="16"/>
    <x v="149"/>
    <x v="317"/>
    <x v="89"/>
    <x v="103"/>
    <x v="93"/>
    <x v="242"/>
    <x v="5"/>
  </r>
  <r>
    <x v="0"/>
    <x v="26"/>
    <x v="26"/>
    <x v="43"/>
    <x v="43"/>
    <x v="43"/>
    <x v="16"/>
    <x v="149"/>
    <x v="317"/>
    <x v="89"/>
    <x v="103"/>
    <x v="94"/>
    <x v="139"/>
    <x v="5"/>
  </r>
  <r>
    <x v="0"/>
    <x v="26"/>
    <x v="26"/>
    <x v="41"/>
    <x v="41"/>
    <x v="41"/>
    <x v="16"/>
    <x v="149"/>
    <x v="317"/>
    <x v="89"/>
    <x v="103"/>
    <x v="93"/>
    <x v="242"/>
    <x v="5"/>
  </r>
  <r>
    <x v="0"/>
    <x v="26"/>
    <x v="26"/>
    <x v="37"/>
    <x v="37"/>
    <x v="37"/>
    <x v="16"/>
    <x v="149"/>
    <x v="317"/>
    <x v="66"/>
    <x v="314"/>
    <x v="94"/>
    <x v="139"/>
    <x v="5"/>
  </r>
  <r>
    <x v="0"/>
    <x v="26"/>
    <x v="26"/>
    <x v="19"/>
    <x v="19"/>
    <x v="19"/>
    <x v="16"/>
    <x v="149"/>
    <x v="317"/>
    <x v="89"/>
    <x v="103"/>
    <x v="93"/>
    <x v="242"/>
    <x v="5"/>
  </r>
  <r>
    <x v="0"/>
    <x v="26"/>
    <x v="26"/>
    <x v="6"/>
    <x v="6"/>
    <x v="6"/>
    <x v="16"/>
    <x v="149"/>
    <x v="317"/>
    <x v="89"/>
    <x v="103"/>
    <x v="93"/>
    <x v="242"/>
    <x v="5"/>
  </r>
  <r>
    <x v="0"/>
    <x v="26"/>
    <x v="26"/>
    <x v="12"/>
    <x v="12"/>
    <x v="12"/>
    <x v="16"/>
    <x v="149"/>
    <x v="317"/>
    <x v="89"/>
    <x v="103"/>
    <x v="93"/>
    <x v="242"/>
    <x v="5"/>
  </r>
  <r>
    <x v="0"/>
    <x v="26"/>
    <x v="26"/>
    <x v="38"/>
    <x v="38"/>
    <x v="38"/>
    <x v="16"/>
    <x v="149"/>
    <x v="317"/>
    <x v="89"/>
    <x v="103"/>
    <x v="93"/>
    <x v="242"/>
    <x v="5"/>
  </r>
  <r>
    <x v="0"/>
    <x v="26"/>
    <x v="26"/>
    <x v="15"/>
    <x v="15"/>
    <x v="15"/>
    <x v="16"/>
    <x v="149"/>
    <x v="317"/>
    <x v="66"/>
    <x v="314"/>
    <x v="94"/>
    <x v="139"/>
    <x v="5"/>
  </r>
  <r>
    <x v="0"/>
    <x v="26"/>
    <x v="26"/>
    <x v="39"/>
    <x v="39"/>
    <x v="39"/>
    <x v="16"/>
    <x v="149"/>
    <x v="317"/>
    <x v="66"/>
    <x v="314"/>
    <x v="94"/>
    <x v="139"/>
    <x v="5"/>
  </r>
  <r>
    <x v="0"/>
    <x v="27"/>
    <x v="27"/>
    <x v="5"/>
    <x v="5"/>
    <x v="5"/>
    <x v="0"/>
    <x v="56"/>
    <x v="318"/>
    <x v="101"/>
    <x v="315"/>
    <x v="93"/>
    <x v="7"/>
    <x v="5"/>
  </r>
  <r>
    <x v="0"/>
    <x v="27"/>
    <x v="27"/>
    <x v="0"/>
    <x v="0"/>
    <x v="0"/>
    <x v="1"/>
    <x v="101"/>
    <x v="319"/>
    <x v="50"/>
    <x v="316"/>
    <x v="94"/>
    <x v="139"/>
    <x v="5"/>
  </r>
  <r>
    <x v="0"/>
    <x v="27"/>
    <x v="27"/>
    <x v="4"/>
    <x v="4"/>
    <x v="4"/>
    <x v="2"/>
    <x v="116"/>
    <x v="320"/>
    <x v="35"/>
    <x v="317"/>
    <x v="87"/>
    <x v="244"/>
    <x v="3"/>
  </r>
  <r>
    <x v="0"/>
    <x v="27"/>
    <x v="27"/>
    <x v="1"/>
    <x v="1"/>
    <x v="1"/>
    <x v="3"/>
    <x v="118"/>
    <x v="321"/>
    <x v="81"/>
    <x v="318"/>
    <x v="81"/>
    <x v="245"/>
    <x v="5"/>
  </r>
  <r>
    <x v="0"/>
    <x v="27"/>
    <x v="27"/>
    <x v="3"/>
    <x v="3"/>
    <x v="3"/>
    <x v="4"/>
    <x v="138"/>
    <x v="222"/>
    <x v="90"/>
    <x v="319"/>
    <x v="94"/>
    <x v="139"/>
    <x v="5"/>
  </r>
  <r>
    <x v="0"/>
    <x v="27"/>
    <x v="27"/>
    <x v="9"/>
    <x v="9"/>
    <x v="9"/>
    <x v="5"/>
    <x v="140"/>
    <x v="93"/>
    <x v="52"/>
    <x v="320"/>
    <x v="81"/>
    <x v="245"/>
    <x v="5"/>
  </r>
  <r>
    <x v="0"/>
    <x v="27"/>
    <x v="27"/>
    <x v="2"/>
    <x v="2"/>
    <x v="2"/>
    <x v="5"/>
    <x v="140"/>
    <x v="93"/>
    <x v="103"/>
    <x v="321"/>
    <x v="50"/>
    <x v="246"/>
    <x v="5"/>
  </r>
  <r>
    <x v="0"/>
    <x v="27"/>
    <x v="27"/>
    <x v="15"/>
    <x v="15"/>
    <x v="15"/>
    <x v="7"/>
    <x v="145"/>
    <x v="322"/>
    <x v="36"/>
    <x v="322"/>
    <x v="94"/>
    <x v="139"/>
    <x v="5"/>
  </r>
  <r>
    <x v="0"/>
    <x v="27"/>
    <x v="27"/>
    <x v="22"/>
    <x v="22"/>
    <x v="22"/>
    <x v="8"/>
    <x v="146"/>
    <x v="8"/>
    <x v="51"/>
    <x v="147"/>
    <x v="81"/>
    <x v="245"/>
    <x v="5"/>
  </r>
  <r>
    <x v="0"/>
    <x v="27"/>
    <x v="27"/>
    <x v="7"/>
    <x v="7"/>
    <x v="7"/>
    <x v="8"/>
    <x v="146"/>
    <x v="8"/>
    <x v="51"/>
    <x v="147"/>
    <x v="81"/>
    <x v="245"/>
    <x v="5"/>
  </r>
  <r>
    <x v="0"/>
    <x v="27"/>
    <x v="27"/>
    <x v="13"/>
    <x v="13"/>
    <x v="13"/>
    <x v="10"/>
    <x v="147"/>
    <x v="323"/>
    <x v="51"/>
    <x v="147"/>
    <x v="94"/>
    <x v="139"/>
    <x v="3"/>
  </r>
  <r>
    <x v="0"/>
    <x v="27"/>
    <x v="27"/>
    <x v="14"/>
    <x v="14"/>
    <x v="14"/>
    <x v="10"/>
    <x v="147"/>
    <x v="323"/>
    <x v="89"/>
    <x v="103"/>
    <x v="50"/>
    <x v="246"/>
    <x v="5"/>
  </r>
  <r>
    <x v="0"/>
    <x v="27"/>
    <x v="27"/>
    <x v="24"/>
    <x v="24"/>
    <x v="24"/>
    <x v="12"/>
    <x v="148"/>
    <x v="103"/>
    <x v="51"/>
    <x v="147"/>
    <x v="94"/>
    <x v="139"/>
    <x v="5"/>
  </r>
  <r>
    <x v="0"/>
    <x v="27"/>
    <x v="27"/>
    <x v="47"/>
    <x v="47"/>
    <x v="47"/>
    <x v="12"/>
    <x v="148"/>
    <x v="103"/>
    <x v="89"/>
    <x v="103"/>
    <x v="81"/>
    <x v="245"/>
    <x v="5"/>
  </r>
  <r>
    <x v="0"/>
    <x v="27"/>
    <x v="27"/>
    <x v="52"/>
    <x v="52"/>
    <x v="52"/>
    <x v="12"/>
    <x v="148"/>
    <x v="103"/>
    <x v="89"/>
    <x v="103"/>
    <x v="93"/>
    <x v="7"/>
    <x v="3"/>
  </r>
  <r>
    <x v="0"/>
    <x v="27"/>
    <x v="27"/>
    <x v="31"/>
    <x v="31"/>
    <x v="31"/>
    <x v="12"/>
    <x v="148"/>
    <x v="103"/>
    <x v="51"/>
    <x v="147"/>
    <x v="94"/>
    <x v="139"/>
    <x v="5"/>
  </r>
  <r>
    <x v="0"/>
    <x v="27"/>
    <x v="27"/>
    <x v="8"/>
    <x v="8"/>
    <x v="8"/>
    <x v="12"/>
    <x v="148"/>
    <x v="103"/>
    <x v="66"/>
    <x v="323"/>
    <x v="93"/>
    <x v="7"/>
    <x v="5"/>
  </r>
  <r>
    <x v="0"/>
    <x v="27"/>
    <x v="27"/>
    <x v="38"/>
    <x v="38"/>
    <x v="38"/>
    <x v="12"/>
    <x v="148"/>
    <x v="103"/>
    <x v="89"/>
    <x v="103"/>
    <x v="81"/>
    <x v="245"/>
    <x v="5"/>
  </r>
  <r>
    <x v="0"/>
    <x v="27"/>
    <x v="27"/>
    <x v="16"/>
    <x v="16"/>
    <x v="16"/>
    <x v="18"/>
    <x v="149"/>
    <x v="324"/>
    <x v="89"/>
    <x v="103"/>
    <x v="93"/>
    <x v="7"/>
    <x v="5"/>
  </r>
  <r>
    <x v="0"/>
    <x v="27"/>
    <x v="27"/>
    <x v="58"/>
    <x v="58"/>
    <x v="58"/>
    <x v="18"/>
    <x v="149"/>
    <x v="324"/>
    <x v="89"/>
    <x v="103"/>
    <x v="93"/>
    <x v="7"/>
    <x v="5"/>
  </r>
  <r>
    <x v="0"/>
    <x v="27"/>
    <x v="27"/>
    <x v="54"/>
    <x v="54"/>
    <x v="54"/>
    <x v="18"/>
    <x v="149"/>
    <x v="324"/>
    <x v="66"/>
    <x v="323"/>
    <x v="94"/>
    <x v="139"/>
    <x v="5"/>
  </r>
  <r>
    <x v="0"/>
    <x v="27"/>
    <x v="27"/>
    <x v="28"/>
    <x v="28"/>
    <x v="28"/>
    <x v="18"/>
    <x v="149"/>
    <x v="324"/>
    <x v="89"/>
    <x v="103"/>
    <x v="93"/>
    <x v="7"/>
    <x v="5"/>
  </r>
  <r>
    <x v="0"/>
    <x v="27"/>
    <x v="27"/>
    <x v="48"/>
    <x v="48"/>
    <x v="48"/>
    <x v="18"/>
    <x v="149"/>
    <x v="324"/>
    <x v="89"/>
    <x v="103"/>
    <x v="93"/>
    <x v="7"/>
    <x v="5"/>
  </r>
  <r>
    <x v="0"/>
    <x v="27"/>
    <x v="27"/>
    <x v="37"/>
    <x v="37"/>
    <x v="37"/>
    <x v="18"/>
    <x v="149"/>
    <x v="324"/>
    <x v="66"/>
    <x v="323"/>
    <x v="94"/>
    <x v="139"/>
    <x v="5"/>
  </r>
  <r>
    <x v="0"/>
    <x v="27"/>
    <x v="27"/>
    <x v="51"/>
    <x v="51"/>
    <x v="51"/>
    <x v="18"/>
    <x v="149"/>
    <x v="324"/>
    <x v="89"/>
    <x v="103"/>
    <x v="93"/>
    <x v="7"/>
    <x v="5"/>
  </r>
  <r>
    <x v="0"/>
    <x v="27"/>
    <x v="27"/>
    <x v="34"/>
    <x v="34"/>
    <x v="34"/>
    <x v="18"/>
    <x v="149"/>
    <x v="324"/>
    <x v="89"/>
    <x v="103"/>
    <x v="93"/>
    <x v="7"/>
    <x v="5"/>
  </r>
  <r>
    <x v="0"/>
    <x v="27"/>
    <x v="27"/>
    <x v="59"/>
    <x v="59"/>
    <x v="59"/>
    <x v="18"/>
    <x v="149"/>
    <x v="324"/>
    <x v="89"/>
    <x v="103"/>
    <x v="93"/>
    <x v="7"/>
    <x v="5"/>
  </r>
  <r>
    <x v="0"/>
    <x v="27"/>
    <x v="27"/>
    <x v="30"/>
    <x v="30"/>
    <x v="30"/>
    <x v="18"/>
    <x v="149"/>
    <x v="324"/>
    <x v="89"/>
    <x v="103"/>
    <x v="94"/>
    <x v="139"/>
    <x v="3"/>
  </r>
  <r>
    <x v="0"/>
    <x v="28"/>
    <x v="28"/>
    <x v="0"/>
    <x v="0"/>
    <x v="0"/>
    <x v="0"/>
    <x v="105"/>
    <x v="325"/>
    <x v="125"/>
    <x v="324"/>
    <x v="87"/>
    <x v="247"/>
    <x v="5"/>
  </r>
  <r>
    <x v="0"/>
    <x v="28"/>
    <x v="28"/>
    <x v="5"/>
    <x v="5"/>
    <x v="5"/>
    <x v="1"/>
    <x v="150"/>
    <x v="326"/>
    <x v="63"/>
    <x v="325"/>
    <x v="49"/>
    <x v="248"/>
    <x v="5"/>
  </r>
  <r>
    <x v="0"/>
    <x v="28"/>
    <x v="28"/>
    <x v="3"/>
    <x v="3"/>
    <x v="3"/>
    <x v="2"/>
    <x v="106"/>
    <x v="232"/>
    <x v="82"/>
    <x v="326"/>
    <x v="83"/>
    <x v="249"/>
    <x v="5"/>
  </r>
  <r>
    <x v="0"/>
    <x v="28"/>
    <x v="28"/>
    <x v="1"/>
    <x v="1"/>
    <x v="1"/>
    <x v="2"/>
    <x v="106"/>
    <x v="232"/>
    <x v="18"/>
    <x v="327"/>
    <x v="62"/>
    <x v="13"/>
    <x v="3"/>
  </r>
  <r>
    <x v="0"/>
    <x v="28"/>
    <x v="28"/>
    <x v="2"/>
    <x v="2"/>
    <x v="2"/>
    <x v="4"/>
    <x v="72"/>
    <x v="327"/>
    <x v="67"/>
    <x v="328"/>
    <x v="75"/>
    <x v="250"/>
    <x v="5"/>
  </r>
  <r>
    <x v="0"/>
    <x v="28"/>
    <x v="28"/>
    <x v="4"/>
    <x v="4"/>
    <x v="4"/>
    <x v="5"/>
    <x v="52"/>
    <x v="328"/>
    <x v="68"/>
    <x v="329"/>
    <x v="74"/>
    <x v="251"/>
    <x v="3"/>
  </r>
  <r>
    <x v="0"/>
    <x v="28"/>
    <x v="28"/>
    <x v="6"/>
    <x v="6"/>
    <x v="6"/>
    <x v="6"/>
    <x v="53"/>
    <x v="329"/>
    <x v="49"/>
    <x v="330"/>
    <x v="80"/>
    <x v="252"/>
    <x v="5"/>
  </r>
  <r>
    <x v="0"/>
    <x v="28"/>
    <x v="28"/>
    <x v="7"/>
    <x v="7"/>
    <x v="7"/>
    <x v="7"/>
    <x v="110"/>
    <x v="316"/>
    <x v="107"/>
    <x v="8"/>
    <x v="62"/>
    <x v="13"/>
    <x v="5"/>
  </r>
  <r>
    <x v="0"/>
    <x v="28"/>
    <x v="28"/>
    <x v="9"/>
    <x v="9"/>
    <x v="9"/>
    <x v="8"/>
    <x v="100"/>
    <x v="30"/>
    <x v="35"/>
    <x v="331"/>
    <x v="86"/>
    <x v="58"/>
    <x v="5"/>
  </r>
  <r>
    <x v="0"/>
    <x v="28"/>
    <x v="28"/>
    <x v="8"/>
    <x v="8"/>
    <x v="8"/>
    <x v="8"/>
    <x v="100"/>
    <x v="30"/>
    <x v="90"/>
    <x v="332"/>
    <x v="81"/>
    <x v="253"/>
    <x v="3"/>
  </r>
  <r>
    <x v="0"/>
    <x v="28"/>
    <x v="28"/>
    <x v="10"/>
    <x v="10"/>
    <x v="10"/>
    <x v="10"/>
    <x v="111"/>
    <x v="330"/>
    <x v="107"/>
    <x v="8"/>
    <x v="50"/>
    <x v="254"/>
    <x v="5"/>
  </r>
  <r>
    <x v="0"/>
    <x v="28"/>
    <x v="28"/>
    <x v="12"/>
    <x v="12"/>
    <x v="12"/>
    <x v="11"/>
    <x v="136"/>
    <x v="165"/>
    <x v="35"/>
    <x v="331"/>
    <x v="93"/>
    <x v="255"/>
    <x v="5"/>
  </r>
  <r>
    <x v="0"/>
    <x v="28"/>
    <x v="28"/>
    <x v="27"/>
    <x v="27"/>
    <x v="27"/>
    <x v="12"/>
    <x v="121"/>
    <x v="118"/>
    <x v="51"/>
    <x v="333"/>
    <x v="74"/>
    <x v="251"/>
    <x v="5"/>
  </r>
  <r>
    <x v="0"/>
    <x v="28"/>
    <x v="28"/>
    <x v="15"/>
    <x v="15"/>
    <x v="15"/>
    <x v="12"/>
    <x v="121"/>
    <x v="118"/>
    <x v="90"/>
    <x v="332"/>
    <x v="81"/>
    <x v="253"/>
    <x v="5"/>
  </r>
  <r>
    <x v="0"/>
    <x v="28"/>
    <x v="28"/>
    <x v="16"/>
    <x v="16"/>
    <x v="16"/>
    <x v="14"/>
    <x v="137"/>
    <x v="228"/>
    <x v="103"/>
    <x v="334"/>
    <x v="91"/>
    <x v="256"/>
    <x v="5"/>
  </r>
  <r>
    <x v="0"/>
    <x v="28"/>
    <x v="28"/>
    <x v="13"/>
    <x v="13"/>
    <x v="13"/>
    <x v="14"/>
    <x v="137"/>
    <x v="228"/>
    <x v="36"/>
    <x v="129"/>
    <x v="87"/>
    <x v="247"/>
    <x v="5"/>
  </r>
  <r>
    <x v="0"/>
    <x v="28"/>
    <x v="28"/>
    <x v="25"/>
    <x v="25"/>
    <x v="25"/>
    <x v="16"/>
    <x v="138"/>
    <x v="39"/>
    <x v="66"/>
    <x v="335"/>
    <x v="62"/>
    <x v="13"/>
    <x v="5"/>
  </r>
  <r>
    <x v="0"/>
    <x v="28"/>
    <x v="28"/>
    <x v="11"/>
    <x v="11"/>
    <x v="11"/>
    <x v="16"/>
    <x v="138"/>
    <x v="39"/>
    <x v="53"/>
    <x v="336"/>
    <x v="81"/>
    <x v="253"/>
    <x v="5"/>
  </r>
  <r>
    <x v="0"/>
    <x v="28"/>
    <x v="28"/>
    <x v="32"/>
    <x v="32"/>
    <x v="32"/>
    <x v="16"/>
    <x v="138"/>
    <x v="39"/>
    <x v="66"/>
    <x v="335"/>
    <x v="62"/>
    <x v="13"/>
    <x v="5"/>
  </r>
  <r>
    <x v="0"/>
    <x v="28"/>
    <x v="28"/>
    <x v="51"/>
    <x v="51"/>
    <x v="51"/>
    <x v="16"/>
    <x v="138"/>
    <x v="39"/>
    <x v="66"/>
    <x v="335"/>
    <x v="62"/>
    <x v="13"/>
    <x v="5"/>
  </r>
  <r>
    <x v="0"/>
    <x v="29"/>
    <x v="29"/>
    <x v="0"/>
    <x v="0"/>
    <x v="0"/>
    <x v="0"/>
    <x v="150"/>
    <x v="331"/>
    <x v="48"/>
    <x v="337"/>
    <x v="81"/>
    <x v="257"/>
    <x v="5"/>
  </r>
  <r>
    <x v="0"/>
    <x v="29"/>
    <x v="29"/>
    <x v="3"/>
    <x v="3"/>
    <x v="3"/>
    <x v="1"/>
    <x v="89"/>
    <x v="332"/>
    <x v="88"/>
    <x v="338"/>
    <x v="75"/>
    <x v="258"/>
    <x v="5"/>
  </r>
  <r>
    <x v="0"/>
    <x v="29"/>
    <x v="29"/>
    <x v="2"/>
    <x v="2"/>
    <x v="2"/>
    <x v="2"/>
    <x v="90"/>
    <x v="251"/>
    <x v="101"/>
    <x v="284"/>
    <x v="64"/>
    <x v="259"/>
    <x v="5"/>
  </r>
  <r>
    <x v="0"/>
    <x v="29"/>
    <x v="29"/>
    <x v="1"/>
    <x v="1"/>
    <x v="1"/>
    <x v="3"/>
    <x v="95"/>
    <x v="314"/>
    <x v="95"/>
    <x v="339"/>
    <x v="89"/>
    <x v="62"/>
    <x v="5"/>
  </r>
  <r>
    <x v="0"/>
    <x v="29"/>
    <x v="29"/>
    <x v="5"/>
    <x v="5"/>
    <x v="5"/>
    <x v="4"/>
    <x v="109"/>
    <x v="333"/>
    <x v="87"/>
    <x v="165"/>
    <x v="89"/>
    <x v="62"/>
    <x v="5"/>
  </r>
  <r>
    <x v="0"/>
    <x v="29"/>
    <x v="29"/>
    <x v="4"/>
    <x v="4"/>
    <x v="4"/>
    <x v="5"/>
    <x v="100"/>
    <x v="334"/>
    <x v="34"/>
    <x v="340"/>
    <x v="81"/>
    <x v="257"/>
    <x v="5"/>
  </r>
  <r>
    <x v="0"/>
    <x v="29"/>
    <x v="29"/>
    <x v="9"/>
    <x v="9"/>
    <x v="9"/>
    <x v="6"/>
    <x v="137"/>
    <x v="225"/>
    <x v="36"/>
    <x v="341"/>
    <x v="87"/>
    <x v="235"/>
    <x v="5"/>
  </r>
  <r>
    <x v="0"/>
    <x v="29"/>
    <x v="29"/>
    <x v="7"/>
    <x v="7"/>
    <x v="7"/>
    <x v="6"/>
    <x v="137"/>
    <x v="225"/>
    <x v="86"/>
    <x v="342"/>
    <x v="81"/>
    <x v="257"/>
    <x v="5"/>
  </r>
  <r>
    <x v="0"/>
    <x v="29"/>
    <x v="29"/>
    <x v="16"/>
    <x v="16"/>
    <x v="16"/>
    <x v="8"/>
    <x v="139"/>
    <x v="256"/>
    <x v="36"/>
    <x v="341"/>
    <x v="81"/>
    <x v="257"/>
    <x v="5"/>
  </r>
  <r>
    <x v="0"/>
    <x v="29"/>
    <x v="29"/>
    <x v="18"/>
    <x v="18"/>
    <x v="18"/>
    <x v="8"/>
    <x v="139"/>
    <x v="256"/>
    <x v="51"/>
    <x v="343"/>
    <x v="89"/>
    <x v="62"/>
    <x v="5"/>
  </r>
  <r>
    <x v="0"/>
    <x v="29"/>
    <x v="29"/>
    <x v="10"/>
    <x v="10"/>
    <x v="10"/>
    <x v="8"/>
    <x v="139"/>
    <x v="256"/>
    <x v="86"/>
    <x v="342"/>
    <x v="94"/>
    <x v="139"/>
    <x v="5"/>
  </r>
  <r>
    <x v="0"/>
    <x v="29"/>
    <x v="29"/>
    <x v="12"/>
    <x v="12"/>
    <x v="12"/>
    <x v="11"/>
    <x v="140"/>
    <x v="335"/>
    <x v="52"/>
    <x v="213"/>
    <x v="81"/>
    <x v="257"/>
    <x v="5"/>
  </r>
  <r>
    <x v="0"/>
    <x v="29"/>
    <x v="29"/>
    <x v="32"/>
    <x v="32"/>
    <x v="32"/>
    <x v="12"/>
    <x v="145"/>
    <x v="118"/>
    <x v="103"/>
    <x v="149"/>
    <x v="81"/>
    <x v="257"/>
    <x v="5"/>
  </r>
  <r>
    <x v="0"/>
    <x v="29"/>
    <x v="29"/>
    <x v="15"/>
    <x v="15"/>
    <x v="15"/>
    <x v="12"/>
    <x v="145"/>
    <x v="118"/>
    <x v="36"/>
    <x v="341"/>
    <x v="94"/>
    <x v="139"/>
    <x v="5"/>
  </r>
  <r>
    <x v="0"/>
    <x v="29"/>
    <x v="29"/>
    <x v="11"/>
    <x v="11"/>
    <x v="11"/>
    <x v="14"/>
    <x v="146"/>
    <x v="39"/>
    <x v="51"/>
    <x v="343"/>
    <x v="81"/>
    <x v="257"/>
    <x v="5"/>
  </r>
  <r>
    <x v="0"/>
    <x v="29"/>
    <x v="29"/>
    <x v="40"/>
    <x v="40"/>
    <x v="40"/>
    <x v="15"/>
    <x v="147"/>
    <x v="336"/>
    <x v="66"/>
    <x v="344"/>
    <x v="81"/>
    <x v="257"/>
    <x v="5"/>
  </r>
  <r>
    <x v="0"/>
    <x v="29"/>
    <x v="29"/>
    <x v="22"/>
    <x v="22"/>
    <x v="22"/>
    <x v="15"/>
    <x v="147"/>
    <x v="336"/>
    <x v="89"/>
    <x v="103"/>
    <x v="50"/>
    <x v="115"/>
    <x v="5"/>
  </r>
  <r>
    <x v="0"/>
    <x v="29"/>
    <x v="29"/>
    <x v="27"/>
    <x v="27"/>
    <x v="27"/>
    <x v="15"/>
    <x v="147"/>
    <x v="336"/>
    <x v="66"/>
    <x v="344"/>
    <x v="81"/>
    <x v="257"/>
    <x v="5"/>
  </r>
  <r>
    <x v="0"/>
    <x v="29"/>
    <x v="29"/>
    <x v="33"/>
    <x v="33"/>
    <x v="33"/>
    <x v="15"/>
    <x v="147"/>
    <x v="336"/>
    <x v="66"/>
    <x v="344"/>
    <x v="81"/>
    <x v="257"/>
    <x v="5"/>
  </r>
  <r>
    <x v="0"/>
    <x v="29"/>
    <x v="29"/>
    <x v="48"/>
    <x v="48"/>
    <x v="48"/>
    <x v="15"/>
    <x v="147"/>
    <x v="336"/>
    <x v="103"/>
    <x v="149"/>
    <x v="94"/>
    <x v="139"/>
    <x v="5"/>
  </r>
  <r>
    <x v="0"/>
    <x v="29"/>
    <x v="29"/>
    <x v="52"/>
    <x v="52"/>
    <x v="52"/>
    <x v="15"/>
    <x v="147"/>
    <x v="336"/>
    <x v="89"/>
    <x v="103"/>
    <x v="81"/>
    <x v="257"/>
    <x v="3"/>
  </r>
  <r>
    <x v="0"/>
    <x v="29"/>
    <x v="29"/>
    <x v="13"/>
    <x v="13"/>
    <x v="13"/>
    <x v="15"/>
    <x v="147"/>
    <x v="336"/>
    <x v="51"/>
    <x v="343"/>
    <x v="93"/>
    <x v="68"/>
    <x v="5"/>
  </r>
  <r>
    <x v="0"/>
    <x v="29"/>
    <x v="29"/>
    <x v="17"/>
    <x v="17"/>
    <x v="17"/>
    <x v="15"/>
    <x v="147"/>
    <x v="336"/>
    <x v="66"/>
    <x v="344"/>
    <x v="81"/>
    <x v="257"/>
    <x v="5"/>
  </r>
  <r>
    <x v="0"/>
    <x v="29"/>
    <x v="29"/>
    <x v="8"/>
    <x v="8"/>
    <x v="8"/>
    <x v="15"/>
    <x v="147"/>
    <x v="336"/>
    <x v="66"/>
    <x v="344"/>
    <x v="94"/>
    <x v="139"/>
    <x v="10"/>
  </r>
  <r>
    <x v="0"/>
    <x v="30"/>
    <x v="30"/>
    <x v="0"/>
    <x v="0"/>
    <x v="0"/>
    <x v="0"/>
    <x v="151"/>
    <x v="337"/>
    <x v="63"/>
    <x v="345"/>
    <x v="93"/>
    <x v="260"/>
    <x v="5"/>
  </r>
  <r>
    <x v="0"/>
    <x v="30"/>
    <x v="30"/>
    <x v="1"/>
    <x v="1"/>
    <x v="1"/>
    <x v="1"/>
    <x v="108"/>
    <x v="338"/>
    <x v="76"/>
    <x v="346"/>
    <x v="93"/>
    <x v="260"/>
    <x v="3"/>
  </r>
  <r>
    <x v="0"/>
    <x v="30"/>
    <x v="30"/>
    <x v="3"/>
    <x v="3"/>
    <x v="3"/>
    <x v="2"/>
    <x v="110"/>
    <x v="339"/>
    <x v="98"/>
    <x v="21"/>
    <x v="89"/>
    <x v="261"/>
    <x v="5"/>
  </r>
  <r>
    <x v="0"/>
    <x v="30"/>
    <x v="30"/>
    <x v="4"/>
    <x v="4"/>
    <x v="4"/>
    <x v="3"/>
    <x v="99"/>
    <x v="340"/>
    <x v="13"/>
    <x v="347"/>
    <x v="89"/>
    <x v="261"/>
    <x v="5"/>
  </r>
  <r>
    <x v="0"/>
    <x v="30"/>
    <x v="30"/>
    <x v="2"/>
    <x v="2"/>
    <x v="2"/>
    <x v="4"/>
    <x v="102"/>
    <x v="341"/>
    <x v="90"/>
    <x v="348"/>
    <x v="62"/>
    <x v="262"/>
    <x v="3"/>
  </r>
  <r>
    <x v="0"/>
    <x v="30"/>
    <x v="30"/>
    <x v="23"/>
    <x v="23"/>
    <x v="23"/>
    <x v="5"/>
    <x v="118"/>
    <x v="342"/>
    <x v="90"/>
    <x v="348"/>
    <x v="89"/>
    <x v="261"/>
    <x v="5"/>
  </r>
  <r>
    <x v="0"/>
    <x v="30"/>
    <x v="30"/>
    <x v="5"/>
    <x v="5"/>
    <x v="5"/>
    <x v="6"/>
    <x v="136"/>
    <x v="200"/>
    <x v="81"/>
    <x v="349"/>
    <x v="94"/>
    <x v="139"/>
    <x v="5"/>
  </r>
  <r>
    <x v="0"/>
    <x v="30"/>
    <x v="30"/>
    <x v="6"/>
    <x v="6"/>
    <x v="6"/>
    <x v="7"/>
    <x v="137"/>
    <x v="79"/>
    <x v="90"/>
    <x v="348"/>
    <x v="93"/>
    <x v="260"/>
    <x v="5"/>
  </r>
  <r>
    <x v="0"/>
    <x v="30"/>
    <x v="30"/>
    <x v="16"/>
    <x v="16"/>
    <x v="16"/>
    <x v="8"/>
    <x v="139"/>
    <x v="343"/>
    <x v="103"/>
    <x v="350"/>
    <x v="87"/>
    <x v="227"/>
    <x v="5"/>
  </r>
  <r>
    <x v="0"/>
    <x v="30"/>
    <x v="30"/>
    <x v="9"/>
    <x v="9"/>
    <x v="9"/>
    <x v="9"/>
    <x v="140"/>
    <x v="344"/>
    <x v="103"/>
    <x v="350"/>
    <x v="50"/>
    <x v="263"/>
    <x v="5"/>
  </r>
  <r>
    <x v="0"/>
    <x v="30"/>
    <x v="30"/>
    <x v="7"/>
    <x v="7"/>
    <x v="7"/>
    <x v="9"/>
    <x v="140"/>
    <x v="344"/>
    <x v="52"/>
    <x v="187"/>
    <x v="81"/>
    <x v="226"/>
    <x v="5"/>
  </r>
  <r>
    <x v="0"/>
    <x v="30"/>
    <x v="30"/>
    <x v="17"/>
    <x v="17"/>
    <x v="17"/>
    <x v="11"/>
    <x v="145"/>
    <x v="345"/>
    <x v="52"/>
    <x v="187"/>
    <x v="93"/>
    <x v="260"/>
    <x v="5"/>
  </r>
  <r>
    <x v="0"/>
    <x v="30"/>
    <x v="30"/>
    <x v="13"/>
    <x v="13"/>
    <x v="13"/>
    <x v="12"/>
    <x v="146"/>
    <x v="131"/>
    <x v="103"/>
    <x v="350"/>
    <x v="93"/>
    <x v="260"/>
    <x v="5"/>
  </r>
  <r>
    <x v="0"/>
    <x v="30"/>
    <x v="30"/>
    <x v="14"/>
    <x v="14"/>
    <x v="14"/>
    <x v="12"/>
    <x v="146"/>
    <x v="131"/>
    <x v="89"/>
    <x v="103"/>
    <x v="50"/>
    <x v="263"/>
    <x v="5"/>
  </r>
  <r>
    <x v="0"/>
    <x v="30"/>
    <x v="30"/>
    <x v="36"/>
    <x v="36"/>
    <x v="36"/>
    <x v="14"/>
    <x v="147"/>
    <x v="346"/>
    <x v="89"/>
    <x v="103"/>
    <x v="50"/>
    <x v="263"/>
    <x v="5"/>
  </r>
  <r>
    <x v="0"/>
    <x v="30"/>
    <x v="30"/>
    <x v="18"/>
    <x v="18"/>
    <x v="18"/>
    <x v="14"/>
    <x v="147"/>
    <x v="346"/>
    <x v="51"/>
    <x v="351"/>
    <x v="93"/>
    <x v="260"/>
    <x v="5"/>
  </r>
  <r>
    <x v="0"/>
    <x v="30"/>
    <x v="30"/>
    <x v="8"/>
    <x v="8"/>
    <x v="8"/>
    <x v="14"/>
    <x v="147"/>
    <x v="346"/>
    <x v="103"/>
    <x v="350"/>
    <x v="94"/>
    <x v="139"/>
    <x v="5"/>
  </r>
  <r>
    <x v="0"/>
    <x v="30"/>
    <x v="30"/>
    <x v="10"/>
    <x v="10"/>
    <x v="10"/>
    <x v="14"/>
    <x v="147"/>
    <x v="346"/>
    <x v="103"/>
    <x v="350"/>
    <x v="94"/>
    <x v="139"/>
    <x v="5"/>
  </r>
  <r>
    <x v="0"/>
    <x v="30"/>
    <x v="30"/>
    <x v="44"/>
    <x v="44"/>
    <x v="44"/>
    <x v="18"/>
    <x v="148"/>
    <x v="347"/>
    <x v="89"/>
    <x v="103"/>
    <x v="81"/>
    <x v="226"/>
    <x v="5"/>
  </r>
  <r>
    <x v="0"/>
    <x v="30"/>
    <x v="30"/>
    <x v="11"/>
    <x v="11"/>
    <x v="11"/>
    <x v="18"/>
    <x v="148"/>
    <x v="347"/>
    <x v="66"/>
    <x v="130"/>
    <x v="93"/>
    <x v="260"/>
    <x v="5"/>
  </r>
  <r>
    <x v="0"/>
    <x v="30"/>
    <x v="30"/>
    <x v="35"/>
    <x v="35"/>
    <x v="35"/>
    <x v="18"/>
    <x v="148"/>
    <x v="347"/>
    <x v="66"/>
    <x v="130"/>
    <x v="93"/>
    <x v="260"/>
    <x v="5"/>
  </r>
  <r>
    <x v="0"/>
    <x v="30"/>
    <x v="30"/>
    <x v="12"/>
    <x v="12"/>
    <x v="12"/>
    <x v="18"/>
    <x v="148"/>
    <x v="347"/>
    <x v="51"/>
    <x v="351"/>
    <x v="94"/>
    <x v="139"/>
    <x v="5"/>
  </r>
  <r>
    <x v="0"/>
    <x v="30"/>
    <x v="30"/>
    <x v="38"/>
    <x v="38"/>
    <x v="38"/>
    <x v="18"/>
    <x v="148"/>
    <x v="347"/>
    <x v="89"/>
    <x v="103"/>
    <x v="81"/>
    <x v="226"/>
    <x v="5"/>
  </r>
  <r>
    <x v="0"/>
    <x v="31"/>
    <x v="31"/>
    <x v="0"/>
    <x v="0"/>
    <x v="0"/>
    <x v="0"/>
    <x v="50"/>
    <x v="348"/>
    <x v="126"/>
    <x v="352"/>
    <x v="93"/>
    <x v="99"/>
    <x v="5"/>
  </r>
  <r>
    <x v="0"/>
    <x v="31"/>
    <x v="31"/>
    <x v="1"/>
    <x v="1"/>
    <x v="1"/>
    <x v="1"/>
    <x v="107"/>
    <x v="349"/>
    <x v="45"/>
    <x v="353"/>
    <x v="74"/>
    <x v="195"/>
    <x v="5"/>
  </r>
  <r>
    <x v="0"/>
    <x v="31"/>
    <x v="31"/>
    <x v="3"/>
    <x v="3"/>
    <x v="3"/>
    <x v="2"/>
    <x v="152"/>
    <x v="350"/>
    <x v="98"/>
    <x v="354"/>
    <x v="88"/>
    <x v="264"/>
    <x v="5"/>
  </r>
  <r>
    <x v="0"/>
    <x v="31"/>
    <x v="31"/>
    <x v="2"/>
    <x v="2"/>
    <x v="2"/>
    <x v="3"/>
    <x v="55"/>
    <x v="351"/>
    <x v="97"/>
    <x v="355"/>
    <x v="92"/>
    <x v="250"/>
    <x v="5"/>
  </r>
  <r>
    <x v="0"/>
    <x v="31"/>
    <x v="31"/>
    <x v="5"/>
    <x v="5"/>
    <x v="5"/>
    <x v="4"/>
    <x v="115"/>
    <x v="352"/>
    <x v="49"/>
    <x v="356"/>
    <x v="74"/>
    <x v="195"/>
    <x v="5"/>
  </r>
  <r>
    <x v="0"/>
    <x v="31"/>
    <x v="31"/>
    <x v="4"/>
    <x v="4"/>
    <x v="4"/>
    <x v="5"/>
    <x v="144"/>
    <x v="353"/>
    <x v="98"/>
    <x v="354"/>
    <x v="62"/>
    <x v="182"/>
    <x v="5"/>
  </r>
  <r>
    <x v="0"/>
    <x v="31"/>
    <x v="31"/>
    <x v="7"/>
    <x v="7"/>
    <x v="7"/>
    <x v="6"/>
    <x v="101"/>
    <x v="354"/>
    <x v="107"/>
    <x v="357"/>
    <x v="87"/>
    <x v="192"/>
    <x v="5"/>
  </r>
  <r>
    <x v="0"/>
    <x v="31"/>
    <x v="31"/>
    <x v="27"/>
    <x v="27"/>
    <x v="27"/>
    <x v="7"/>
    <x v="118"/>
    <x v="355"/>
    <x v="53"/>
    <x v="118"/>
    <x v="62"/>
    <x v="182"/>
    <x v="5"/>
  </r>
  <r>
    <x v="0"/>
    <x v="31"/>
    <x v="31"/>
    <x v="11"/>
    <x v="11"/>
    <x v="11"/>
    <x v="8"/>
    <x v="119"/>
    <x v="48"/>
    <x v="86"/>
    <x v="358"/>
    <x v="89"/>
    <x v="242"/>
    <x v="5"/>
  </r>
  <r>
    <x v="0"/>
    <x v="31"/>
    <x v="31"/>
    <x v="16"/>
    <x v="16"/>
    <x v="16"/>
    <x v="9"/>
    <x v="136"/>
    <x v="356"/>
    <x v="36"/>
    <x v="359"/>
    <x v="91"/>
    <x v="265"/>
    <x v="5"/>
  </r>
  <r>
    <x v="0"/>
    <x v="31"/>
    <x v="31"/>
    <x v="14"/>
    <x v="14"/>
    <x v="14"/>
    <x v="10"/>
    <x v="121"/>
    <x v="357"/>
    <x v="89"/>
    <x v="103"/>
    <x v="64"/>
    <x v="243"/>
    <x v="5"/>
  </r>
  <r>
    <x v="0"/>
    <x v="31"/>
    <x v="31"/>
    <x v="10"/>
    <x v="10"/>
    <x v="10"/>
    <x v="11"/>
    <x v="137"/>
    <x v="358"/>
    <x v="90"/>
    <x v="360"/>
    <x v="93"/>
    <x v="99"/>
    <x v="5"/>
  </r>
  <r>
    <x v="0"/>
    <x v="31"/>
    <x v="31"/>
    <x v="15"/>
    <x v="15"/>
    <x v="15"/>
    <x v="11"/>
    <x v="137"/>
    <x v="358"/>
    <x v="86"/>
    <x v="358"/>
    <x v="81"/>
    <x v="266"/>
    <x v="5"/>
  </r>
  <r>
    <x v="0"/>
    <x v="31"/>
    <x v="31"/>
    <x v="9"/>
    <x v="9"/>
    <x v="9"/>
    <x v="13"/>
    <x v="138"/>
    <x v="140"/>
    <x v="103"/>
    <x v="289"/>
    <x v="89"/>
    <x v="242"/>
    <x v="5"/>
  </r>
  <r>
    <x v="0"/>
    <x v="31"/>
    <x v="31"/>
    <x v="22"/>
    <x v="22"/>
    <x v="22"/>
    <x v="14"/>
    <x v="139"/>
    <x v="131"/>
    <x v="103"/>
    <x v="289"/>
    <x v="87"/>
    <x v="192"/>
    <x v="5"/>
  </r>
  <r>
    <x v="0"/>
    <x v="31"/>
    <x v="31"/>
    <x v="6"/>
    <x v="6"/>
    <x v="6"/>
    <x v="14"/>
    <x v="139"/>
    <x v="131"/>
    <x v="52"/>
    <x v="361"/>
    <x v="50"/>
    <x v="267"/>
    <x v="5"/>
  </r>
  <r>
    <x v="0"/>
    <x v="31"/>
    <x v="31"/>
    <x v="13"/>
    <x v="13"/>
    <x v="13"/>
    <x v="16"/>
    <x v="140"/>
    <x v="359"/>
    <x v="36"/>
    <x v="359"/>
    <x v="93"/>
    <x v="99"/>
    <x v="5"/>
  </r>
  <r>
    <x v="0"/>
    <x v="31"/>
    <x v="31"/>
    <x v="8"/>
    <x v="8"/>
    <x v="8"/>
    <x v="16"/>
    <x v="140"/>
    <x v="359"/>
    <x v="103"/>
    <x v="289"/>
    <x v="93"/>
    <x v="99"/>
    <x v="10"/>
  </r>
  <r>
    <x v="0"/>
    <x v="31"/>
    <x v="31"/>
    <x v="12"/>
    <x v="12"/>
    <x v="12"/>
    <x v="18"/>
    <x v="145"/>
    <x v="360"/>
    <x v="36"/>
    <x v="359"/>
    <x v="94"/>
    <x v="139"/>
    <x v="5"/>
  </r>
  <r>
    <x v="0"/>
    <x v="31"/>
    <x v="31"/>
    <x v="47"/>
    <x v="47"/>
    <x v="47"/>
    <x v="19"/>
    <x v="146"/>
    <x v="361"/>
    <x v="51"/>
    <x v="362"/>
    <x v="81"/>
    <x v="266"/>
    <x v="5"/>
  </r>
  <r>
    <x v="0"/>
    <x v="31"/>
    <x v="31"/>
    <x v="31"/>
    <x v="31"/>
    <x v="31"/>
    <x v="19"/>
    <x v="146"/>
    <x v="361"/>
    <x v="51"/>
    <x v="362"/>
    <x v="81"/>
    <x v="266"/>
    <x v="5"/>
  </r>
  <r>
    <x v="0"/>
    <x v="31"/>
    <x v="31"/>
    <x v="17"/>
    <x v="17"/>
    <x v="17"/>
    <x v="19"/>
    <x v="146"/>
    <x v="361"/>
    <x v="103"/>
    <x v="289"/>
    <x v="93"/>
    <x v="99"/>
    <x v="5"/>
  </r>
  <r>
    <x v="0"/>
    <x v="31"/>
    <x v="31"/>
    <x v="42"/>
    <x v="42"/>
    <x v="42"/>
    <x v="19"/>
    <x v="146"/>
    <x v="361"/>
    <x v="89"/>
    <x v="103"/>
    <x v="87"/>
    <x v="192"/>
    <x v="5"/>
  </r>
  <r>
    <x v="0"/>
    <x v="32"/>
    <x v="32"/>
    <x v="0"/>
    <x v="0"/>
    <x v="0"/>
    <x v="0"/>
    <x v="97"/>
    <x v="362"/>
    <x v="101"/>
    <x v="363"/>
    <x v="94"/>
    <x v="139"/>
    <x v="5"/>
  </r>
  <r>
    <x v="0"/>
    <x v="32"/>
    <x v="32"/>
    <x v="4"/>
    <x v="4"/>
    <x v="4"/>
    <x v="1"/>
    <x v="111"/>
    <x v="363"/>
    <x v="80"/>
    <x v="364"/>
    <x v="87"/>
    <x v="268"/>
    <x v="5"/>
  </r>
  <r>
    <x v="0"/>
    <x v="32"/>
    <x v="32"/>
    <x v="3"/>
    <x v="3"/>
    <x v="3"/>
    <x v="2"/>
    <x v="117"/>
    <x v="364"/>
    <x v="91"/>
    <x v="365"/>
    <x v="89"/>
    <x v="269"/>
    <x v="5"/>
  </r>
  <r>
    <x v="0"/>
    <x v="32"/>
    <x v="32"/>
    <x v="2"/>
    <x v="2"/>
    <x v="2"/>
    <x v="3"/>
    <x v="121"/>
    <x v="365"/>
    <x v="52"/>
    <x v="366"/>
    <x v="91"/>
    <x v="270"/>
    <x v="5"/>
  </r>
  <r>
    <x v="0"/>
    <x v="32"/>
    <x v="32"/>
    <x v="23"/>
    <x v="23"/>
    <x v="23"/>
    <x v="3"/>
    <x v="121"/>
    <x v="365"/>
    <x v="91"/>
    <x v="365"/>
    <x v="93"/>
    <x v="65"/>
    <x v="5"/>
  </r>
  <r>
    <x v="0"/>
    <x v="32"/>
    <x v="32"/>
    <x v="5"/>
    <x v="5"/>
    <x v="5"/>
    <x v="5"/>
    <x v="138"/>
    <x v="366"/>
    <x v="90"/>
    <x v="224"/>
    <x v="94"/>
    <x v="139"/>
    <x v="5"/>
  </r>
  <r>
    <x v="0"/>
    <x v="32"/>
    <x v="32"/>
    <x v="1"/>
    <x v="1"/>
    <x v="1"/>
    <x v="5"/>
    <x v="138"/>
    <x v="366"/>
    <x v="90"/>
    <x v="224"/>
    <x v="94"/>
    <x v="139"/>
    <x v="5"/>
  </r>
  <r>
    <x v="0"/>
    <x v="32"/>
    <x v="32"/>
    <x v="8"/>
    <x v="8"/>
    <x v="8"/>
    <x v="7"/>
    <x v="139"/>
    <x v="367"/>
    <x v="66"/>
    <x v="367"/>
    <x v="93"/>
    <x v="65"/>
    <x v="5"/>
  </r>
  <r>
    <x v="0"/>
    <x v="32"/>
    <x v="32"/>
    <x v="14"/>
    <x v="14"/>
    <x v="14"/>
    <x v="7"/>
    <x v="139"/>
    <x v="367"/>
    <x v="89"/>
    <x v="103"/>
    <x v="89"/>
    <x v="269"/>
    <x v="5"/>
  </r>
  <r>
    <x v="0"/>
    <x v="32"/>
    <x v="32"/>
    <x v="7"/>
    <x v="7"/>
    <x v="7"/>
    <x v="9"/>
    <x v="140"/>
    <x v="65"/>
    <x v="36"/>
    <x v="368"/>
    <x v="93"/>
    <x v="65"/>
    <x v="5"/>
  </r>
  <r>
    <x v="0"/>
    <x v="32"/>
    <x v="32"/>
    <x v="15"/>
    <x v="15"/>
    <x v="15"/>
    <x v="10"/>
    <x v="145"/>
    <x v="49"/>
    <x v="36"/>
    <x v="368"/>
    <x v="94"/>
    <x v="139"/>
    <x v="5"/>
  </r>
  <r>
    <x v="0"/>
    <x v="32"/>
    <x v="32"/>
    <x v="25"/>
    <x v="25"/>
    <x v="25"/>
    <x v="11"/>
    <x v="146"/>
    <x v="368"/>
    <x v="51"/>
    <x v="32"/>
    <x v="81"/>
    <x v="200"/>
    <x v="5"/>
  </r>
  <r>
    <x v="0"/>
    <x v="32"/>
    <x v="32"/>
    <x v="13"/>
    <x v="13"/>
    <x v="13"/>
    <x v="11"/>
    <x v="146"/>
    <x v="368"/>
    <x v="51"/>
    <x v="32"/>
    <x v="81"/>
    <x v="200"/>
    <x v="5"/>
  </r>
  <r>
    <x v="0"/>
    <x v="32"/>
    <x v="32"/>
    <x v="10"/>
    <x v="10"/>
    <x v="10"/>
    <x v="11"/>
    <x v="146"/>
    <x v="368"/>
    <x v="103"/>
    <x v="369"/>
    <x v="94"/>
    <x v="139"/>
    <x v="5"/>
  </r>
  <r>
    <x v="0"/>
    <x v="32"/>
    <x v="32"/>
    <x v="9"/>
    <x v="9"/>
    <x v="9"/>
    <x v="14"/>
    <x v="147"/>
    <x v="86"/>
    <x v="51"/>
    <x v="32"/>
    <x v="93"/>
    <x v="65"/>
    <x v="5"/>
  </r>
  <r>
    <x v="0"/>
    <x v="32"/>
    <x v="32"/>
    <x v="45"/>
    <x v="45"/>
    <x v="45"/>
    <x v="14"/>
    <x v="147"/>
    <x v="86"/>
    <x v="103"/>
    <x v="369"/>
    <x v="94"/>
    <x v="139"/>
    <x v="5"/>
  </r>
  <r>
    <x v="0"/>
    <x v="32"/>
    <x v="32"/>
    <x v="32"/>
    <x v="32"/>
    <x v="32"/>
    <x v="14"/>
    <x v="147"/>
    <x v="86"/>
    <x v="51"/>
    <x v="32"/>
    <x v="93"/>
    <x v="65"/>
    <x v="5"/>
  </r>
  <r>
    <x v="0"/>
    <x v="32"/>
    <x v="32"/>
    <x v="35"/>
    <x v="35"/>
    <x v="35"/>
    <x v="14"/>
    <x v="147"/>
    <x v="86"/>
    <x v="51"/>
    <x v="32"/>
    <x v="93"/>
    <x v="65"/>
    <x v="5"/>
  </r>
  <r>
    <x v="0"/>
    <x v="32"/>
    <x v="32"/>
    <x v="29"/>
    <x v="29"/>
    <x v="29"/>
    <x v="14"/>
    <x v="147"/>
    <x v="86"/>
    <x v="89"/>
    <x v="103"/>
    <x v="81"/>
    <x v="200"/>
    <x v="5"/>
  </r>
  <r>
    <x v="0"/>
    <x v="32"/>
    <x v="32"/>
    <x v="40"/>
    <x v="40"/>
    <x v="40"/>
    <x v="19"/>
    <x v="148"/>
    <x v="369"/>
    <x v="89"/>
    <x v="103"/>
    <x v="81"/>
    <x v="200"/>
    <x v="5"/>
  </r>
  <r>
    <x v="0"/>
    <x v="32"/>
    <x v="32"/>
    <x v="22"/>
    <x v="22"/>
    <x v="22"/>
    <x v="19"/>
    <x v="148"/>
    <x v="369"/>
    <x v="89"/>
    <x v="103"/>
    <x v="81"/>
    <x v="200"/>
    <x v="5"/>
  </r>
  <r>
    <x v="0"/>
    <x v="32"/>
    <x v="32"/>
    <x v="28"/>
    <x v="28"/>
    <x v="28"/>
    <x v="19"/>
    <x v="148"/>
    <x v="369"/>
    <x v="51"/>
    <x v="32"/>
    <x v="94"/>
    <x v="139"/>
    <x v="5"/>
  </r>
  <r>
    <x v="0"/>
    <x v="32"/>
    <x v="32"/>
    <x v="33"/>
    <x v="33"/>
    <x v="33"/>
    <x v="19"/>
    <x v="148"/>
    <x v="369"/>
    <x v="66"/>
    <x v="367"/>
    <x v="93"/>
    <x v="65"/>
    <x v="5"/>
  </r>
  <r>
    <x v="0"/>
    <x v="32"/>
    <x v="32"/>
    <x v="31"/>
    <x v="31"/>
    <x v="31"/>
    <x v="19"/>
    <x v="148"/>
    <x v="369"/>
    <x v="89"/>
    <x v="103"/>
    <x v="81"/>
    <x v="200"/>
    <x v="5"/>
  </r>
  <r>
    <x v="0"/>
    <x v="32"/>
    <x v="32"/>
    <x v="12"/>
    <x v="12"/>
    <x v="12"/>
    <x v="19"/>
    <x v="148"/>
    <x v="369"/>
    <x v="51"/>
    <x v="32"/>
    <x v="94"/>
    <x v="139"/>
    <x v="5"/>
  </r>
  <r>
    <x v="0"/>
    <x v="32"/>
    <x v="32"/>
    <x v="34"/>
    <x v="34"/>
    <x v="34"/>
    <x v="19"/>
    <x v="148"/>
    <x v="369"/>
    <x v="89"/>
    <x v="103"/>
    <x v="81"/>
    <x v="200"/>
    <x v="5"/>
  </r>
  <r>
    <x v="0"/>
    <x v="32"/>
    <x v="32"/>
    <x v="42"/>
    <x v="42"/>
    <x v="42"/>
    <x v="19"/>
    <x v="148"/>
    <x v="369"/>
    <x v="89"/>
    <x v="103"/>
    <x v="81"/>
    <x v="200"/>
    <x v="5"/>
  </r>
  <r>
    <x v="0"/>
    <x v="33"/>
    <x v="33"/>
    <x v="3"/>
    <x v="3"/>
    <x v="3"/>
    <x v="0"/>
    <x v="55"/>
    <x v="370"/>
    <x v="35"/>
    <x v="370"/>
    <x v="60"/>
    <x v="271"/>
    <x v="5"/>
  </r>
  <r>
    <x v="0"/>
    <x v="33"/>
    <x v="33"/>
    <x v="0"/>
    <x v="0"/>
    <x v="0"/>
    <x v="0"/>
    <x v="55"/>
    <x v="370"/>
    <x v="76"/>
    <x v="371"/>
    <x v="87"/>
    <x v="272"/>
    <x v="5"/>
  </r>
  <r>
    <x v="0"/>
    <x v="33"/>
    <x v="33"/>
    <x v="11"/>
    <x v="11"/>
    <x v="11"/>
    <x v="2"/>
    <x v="101"/>
    <x v="371"/>
    <x v="66"/>
    <x v="28"/>
    <x v="88"/>
    <x v="273"/>
    <x v="5"/>
  </r>
  <r>
    <x v="0"/>
    <x v="33"/>
    <x v="33"/>
    <x v="5"/>
    <x v="5"/>
    <x v="5"/>
    <x v="3"/>
    <x v="116"/>
    <x v="372"/>
    <x v="107"/>
    <x v="372"/>
    <x v="93"/>
    <x v="274"/>
    <x v="5"/>
  </r>
  <r>
    <x v="0"/>
    <x v="33"/>
    <x v="33"/>
    <x v="1"/>
    <x v="1"/>
    <x v="1"/>
    <x v="3"/>
    <x v="116"/>
    <x v="372"/>
    <x v="33"/>
    <x v="256"/>
    <x v="50"/>
    <x v="275"/>
    <x v="5"/>
  </r>
  <r>
    <x v="0"/>
    <x v="33"/>
    <x v="33"/>
    <x v="2"/>
    <x v="2"/>
    <x v="2"/>
    <x v="5"/>
    <x v="136"/>
    <x v="373"/>
    <x v="53"/>
    <x v="373"/>
    <x v="89"/>
    <x v="276"/>
    <x v="5"/>
  </r>
  <r>
    <x v="0"/>
    <x v="33"/>
    <x v="33"/>
    <x v="4"/>
    <x v="4"/>
    <x v="4"/>
    <x v="6"/>
    <x v="137"/>
    <x v="374"/>
    <x v="90"/>
    <x v="374"/>
    <x v="93"/>
    <x v="274"/>
    <x v="5"/>
  </r>
  <r>
    <x v="0"/>
    <x v="33"/>
    <x v="33"/>
    <x v="7"/>
    <x v="7"/>
    <x v="7"/>
    <x v="6"/>
    <x v="137"/>
    <x v="374"/>
    <x v="53"/>
    <x v="373"/>
    <x v="50"/>
    <x v="275"/>
    <x v="5"/>
  </r>
  <r>
    <x v="0"/>
    <x v="33"/>
    <x v="33"/>
    <x v="9"/>
    <x v="9"/>
    <x v="9"/>
    <x v="8"/>
    <x v="139"/>
    <x v="66"/>
    <x v="103"/>
    <x v="141"/>
    <x v="87"/>
    <x v="272"/>
    <x v="5"/>
  </r>
  <r>
    <x v="0"/>
    <x v="33"/>
    <x v="33"/>
    <x v="16"/>
    <x v="16"/>
    <x v="16"/>
    <x v="9"/>
    <x v="140"/>
    <x v="311"/>
    <x v="103"/>
    <x v="141"/>
    <x v="50"/>
    <x v="275"/>
    <x v="5"/>
  </r>
  <r>
    <x v="0"/>
    <x v="33"/>
    <x v="33"/>
    <x v="29"/>
    <x v="29"/>
    <x v="29"/>
    <x v="9"/>
    <x v="140"/>
    <x v="311"/>
    <x v="66"/>
    <x v="28"/>
    <x v="89"/>
    <x v="276"/>
    <x v="5"/>
  </r>
  <r>
    <x v="0"/>
    <x v="33"/>
    <x v="33"/>
    <x v="8"/>
    <x v="8"/>
    <x v="8"/>
    <x v="9"/>
    <x v="140"/>
    <x v="311"/>
    <x v="53"/>
    <x v="373"/>
    <x v="94"/>
    <x v="139"/>
    <x v="5"/>
  </r>
  <r>
    <x v="0"/>
    <x v="33"/>
    <x v="33"/>
    <x v="10"/>
    <x v="10"/>
    <x v="10"/>
    <x v="12"/>
    <x v="145"/>
    <x v="100"/>
    <x v="52"/>
    <x v="259"/>
    <x v="93"/>
    <x v="274"/>
    <x v="5"/>
  </r>
  <r>
    <x v="0"/>
    <x v="33"/>
    <x v="33"/>
    <x v="15"/>
    <x v="15"/>
    <x v="15"/>
    <x v="12"/>
    <x v="145"/>
    <x v="100"/>
    <x v="51"/>
    <x v="213"/>
    <x v="50"/>
    <x v="275"/>
    <x v="5"/>
  </r>
  <r>
    <x v="0"/>
    <x v="33"/>
    <x v="33"/>
    <x v="12"/>
    <x v="12"/>
    <x v="12"/>
    <x v="14"/>
    <x v="146"/>
    <x v="53"/>
    <x v="51"/>
    <x v="213"/>
    <x v="81"/>
    <x v="135"/>
    <x v="5"/>
  </r>
  <r>
    <x v="0"/>
    <x v="33"/>
    <x v="33"/>
    <x v="42"/>
    <x v="42"/>
    <x v="42"/>
    <x v="14"/>
    <x v="146"/>
    <x v="53"/>
    <x v="89"/>
    <x v="103"/>
    <x v="87"/>
    <x v="272"/>
    <x v="5"/>
  </r>
  <r>
    <x v="0"/>
    <x v="33"/>
    <x v="33"/>
    <x v="31"/>
    <x v="31"/>
    <x v="31"/>
    <x v="16"/>
    <x v="147"/>
    <x v="375"/>
    <x v="89"/>
    <x v="103"/>
    <x v="50"/>
    <x v="275"/>
    <x v="5"/>
  </r>
  <r>
    <x v="0"/>
    <x v="33"/>
    <x v="33"/>
    <x v="19"/>
    <x v="19"/>
    <x v="19"/>
    <x v="16"/>
    <x v="147"/>
    <x v="375"/>
    <x v="51"/>
    <x v="213"/>
    <x v="93"/>
    <x v="274"/>
    <x v="5"/>
  </r>
  <r>
    <x v="0"/>
    <x v="33"/>
    <x v="33"/>
    <x v="13"/>
    <x v="13"/>
    <x v="13"/>
    <x v="16"/>
    <x v="147"/>
    <x v="375"/>
    <x v="89"/>
    <x v="103"/>
    <x v="50"/>
    <x v="275"/>
    <x v="5"/>
  </r>
  <r>
    <x v="0"/>
    <x v="33"/>
    <x v="33"/>
    <x v="17"/>
    <x v="17"/>
    <x v="17"/>
    <x v="16"/>
    <x v="147"/>
    <x v="375"/>
    <x v="51"/>
    <x v="213"/>
    <x v="93"/>
    <x v="274"/>
    <x v="5"/>
  </r>
  <r>
    <x v="0"/>
    <x v="33"/>
    <x v="33"/>
    <x v="14"/>
    <x v="14"/>
    <x v="14"/>
    <x v="16"/>
    <x v="147"/>
    <x v="375"/>
    <x v="89"/>
    <x v="103"/>
    <x v="50"/>
    <x v="275"/>
    <x v="5"/>
  </r>
  <r>
    <x v="0"/>
    <x v="34"/>
    <x v="34"/>
    <x v="0"/>
    <x v="0"/>
    <x v="0"/>
    <x v="0"/>
    <x v="131"/>
    <x v="376"/>
    <x v="125"/>
    <x v="375"/>
    <x v="89"/>
    <x v="277"/>
    <x v="5"/>
  </r>
  <r>
    <x v="0"/>
    <x v="34"/>
    <x v="34"/>
    <x v="1"/>
    <x v="1"/>
    <x v="1"/>
    <x v="1"/>
    <x v="74"/>
    <x v="377"/>
    <x v="127"/>
    <x v="376"/>
    <x v="91"/>
    <x v="208"/>
    <x v="5"/>
  </r>
  <r>
    <x v="0"/>
    <x v="34"/>
    <x v="34"/>
    <x v="3"/>
    <x v="3"/>
    <x v="3"/>
    <x v="2"/>
    <x v="151"/>
    <x v="378"/>
    <x v="45"/>
    <x v="377"/>
    <x v="75"/>
    <x v="205"/>
    <x v="5"/>
  </r>
  <r>
    <x v="0"/>
    <x v="34"/>
    <x v="34"/>
    <x v="5"/>
    <x v="5"/>
    <x v="5"/>
    <x v="2"/>
    <x v="151"/>
    <x v="378"/>
    <x v="85"/>
    <x v="378"/>
    <x v="64"/>
    <x v="278"/>
    <x v="5"/>
  </r>
  <r>
    <x v="0"/>
    <x v="34"/>
    <x v="34"/>
    <x v="2"/>
    <x v="2"/>
    <x v="2"/>
    <x v="4"/>
    <x v="51"/>
    <x v="379"/>
    <x v="37"/>
    <x v="379"/>
    <x v="78"/>
    <x v="204"/>
    <x v="5"/>
  </r>
  <r>
    <x v="0"/>
    <x v="34"/>
    <x v="34"/>
    <x v="4"/>
    <x v="4"/>
    <x v="4"/>
    <x v="5"/>
    <x v="107"/>
    <x v="380"/>
    <x v="37"/>
    <x v="379"/>
    <x v="91"/>
    <x v="208"/>
    <x v="5"/>
  </r>
  <r>
    <x v="0"/>
    <x v="34"/>
    <x v="34"/>
    <x v="7"/>
    <x v="7"/>
    <x v="7"/>
    <x v="6"/>
    <x v="117"/>
    <x v="84"/>
    <x v="81"/>
    <x v="342"/>
    <x v="50"/>
    <x v="206"/>
    <x v="5"/>
  </r>
  <r>
    <x v="0"/>
    <x v="34"/>
    <x v="34"/>
    <x v="13"/>
    <x v="13"/>
    <x v="13"/>
    <x v="6"/>
    <x v="117"/>
    <x v="84"/>
    <x v="90"/>
    <x v="63"/>
    <x v="89"/>
    <x v="277"/>
    <x v="5"/>
  </r>
  <r>
    <x v="0"/>
    <x v="34"/>
    <x v="34"/>
    <x v="9"/>
    <x v="9"/>
    <x v="9"/>
    <x v="8"/>
    <x v="118"/>
    <x v="381"/>
    <x v="53"/>
    <x v="49"/>
    <x v="62"/>
    <x v="279"/>
    <x v="5"/>
  </r>
  <r>
    <x v="0"/>
    <x v="34"/>
    <x v="34"/>
    <x v="25"/>
    <x v="25"/>
    <x v="25"/>
    <x v="8"/>
    <x v="118"/>
    <x v="381"/>
    <x v="91"/>
    <x v="157"/>
    <x v="87"/>
    <x v="280"/>
    <x v="5"/>
  </r>
  <r>
    <x v="0"/>
    <x v="34"/>
    <x v="34"/>
    <x v="10"/>
    <x v="10"/>
    <x v="10"/>
    <x v="8"/>
    <x v="118"/>
    <x v="381"/>
    <x v="35"/>
    <x v="380"/>
    <x v="50"/>
    <x v="206"/>
    <x v="5"/>
  </r>
  <r>
    <x v="0"/>
    <x v="34"/>
    <x v="34"/>
    <x v="16"/>
    <x v="16"/>
    <x v="16"/>
    <x v="11"/>
    <x v="119"/>
    <x v="69"/>
    <x v="103"/>
    <x v="158"/>
    <x v="86"/>
    <x v="207"/>
    <x v="5"/>
  </r>
  <r>
    <x v="0"/>
    <x v="34"/>
    <x v="34"/>
    <x v="11"/>
    <x v="11"/>
    <x v="11"/>
    <x v="11"/>
    <x v="119"/>
    <x v="69"/>
    <x v="35"/>
    <x v="380"/>
    <x v="81"/>
    <x v="53"/>
    <x v="5"/>
  </r>
  <r>
    <x v="0"/>
    <x v="34"/>
    <x v="34"/>
    <x v="8"/>
    <x v="8"/>
    <x v="8"/>
    <x v="13"/>
    <x v="136"/>
    <x v="12"/>
    <x v="86"/>
    <x v="381"/>
    <x v="93"/>
    <x v="281"/>
    <x v="5"/>
  </r>
  <r>
    <x v="0"/>
    <x v="34"/>
    <x v="34"/>
    <x v="23"/>
    <x v="23"/>
    <x v="23"/>
    <x v="14"/>
    <x v="121"/>
    <x v="382"/>
    <x v="53"/>
    <x v="49"/>
    <x v="50"/>
    <x v="206"/>
    <x v="5"/>
  </r>
  <r>
    <x v="0"/>
    <x v="34"/>
    <x v="34"/>
    <x v="17"/>
    <x v="17"/>
    <x v="17"/>
    <x v="15"/>
    <x v="138"/>
    <x v="383"/>
    <x v="52"/>
    <x v="105"/>
    <x v="87"/>
    <x v="280"/>
    <x v="5"/>
  </r>
  <r>
    <x v="0"/>
    <x v="34"/>
    <x v="34"/>
    <x v="18"/>
    <x v="18"/>
    <x v="18"/>
    <x v="16"/>
    <x v="140"/>
    <x v="384"/>
    <x v="52"/>
    <x v="105"/>
    <x v="81"/>
    <x v="53"/>
    <x v="5"/>
  </r>
  <r>
    <x v="0"/>
    <x v="34"/>
    <x v="34"/>
    <x v="6"/>
    <x v="6"/>
    <x v="6"/>
    <x v="16"/>
    <x v="140"/>
    <x v="384"/>
    <x v="103"/>
    <x v="158"/>
    <x v="50"/>
    <x v="206"/>
    <x v="5"/>
  </r>
  <r>
    <x v="0"/>
    <x v="34"/>
    <x v="34"/>
    <x v="15"/>
    <x v="15"/>
    <x v="15"/>
    <x v="16"/>
    <x v="140"/>
    <x v="384"/>
    <x v="53"/>
    <x v="49"/>
    <x v="94"/>
    <x v="139"/>
    <x v="5"/>
  </r>
  <r>
    <x v="0"/>
    <x v="34"/>
    <x v="34"/>
    <x v="24"/>
    <x v="24"/>
    <x v="24"/>
    <x v="19"/>
    <x v="145"/>
    <x v="385"/>
    <x v="103"/>
    <x v="158"/>
    <x v="81"/>
    <x v="53"/>
    <x v="5"/>
  </r>
  <r>
    <x v="0"/>
    <x v="34"/>
    <x v="34"/>
    <x v="27"/>
    <x v="27"/>
    <x v="27"/>
    <x v="19"/>
    <x v="145"/>
    <x v="385"/>
    <x v="51"/>
    <x v="146"/>
    <x v="50"/>
    <x v="206"/>
    <x v="5"/>
  </r>
  <r>
    <x v="0"/>
    <x v="34"/>
    <x v="34"/>
    <x v="31"/>
    <x v="31"/>
    <x v="31"/>
    <x v="19"/>
    <x v="145"/>
    <x v="385"/>
    <x v="51"/>
    <x v="146"/>
    <x v="50"/>
    <x v="206"/>
    <x v="5"/>
  </r>
  <r>
    <x v="0"/>
    <x v="34"/>
    <x v="34"/>
    <x v="20"/>
    <x v="20"/>
    <x v="20"/>
    <x v="19"/>
    <x v="145"/>
    <x v="385"/>
    <x v="51"/>
    <x v="146"/>
    <x v="50"/>
    <x v="206"/>
    <x v="5"/>
  </r>
  <r>
    <x v="0"/>
    <x v="34"/>
    <x v="34"/>
    <x v="32"/>
    <x v="32"/>
    <x v="32"/>
    <x v="19"/>
    <x v="145"/>
    <x v="385"/>
    <x v="89"/>
    <x v="103"/>
    <x v="89"/>
    <x v="277"/>
    <x v="5"/>
  </r>
  <r>
    <x v="0"/>
    <x v="34"/>
    <x v="34"/>
    <x v="12"/>
    <x v="12"/>
    <x v="12"/>
    <x v="19"/>
    <x v="145"/>
    <x v="385"/>
    <x v="52"/>
    <x v="105"/>
    <x v="93"/>
    <x v="281"/>
    <x v="5"/>
  </r>
  <r>
    <x v="0"/>
    <x v="34"/>
    <x v="34"/>
    <x v="14"/>
    <x v="14"/>
    <x v="14"/>
    <x v="19"/>
    <x v="145"/>
    <x v="385"/>
    <x v="89"/>
    <x v="103"/>
    <x v="87"/>
    <x v="280"/>
    <x v="3"/>
  </r>
  <r>
    <x v="0"/>
    <x v="35"/>
    <x v="35"/>
    <x v="0"/>
    <x v="0"/>
    <x v="0"/>
    <x v="0"/>
    <x v="153"/>
    <x v="386"/>
    <x v="94"/>
    <x v="382"/>
    <x v="50"/>
    <x v="282"/>
    <x v="5"/>
  </r>
  <r>
    <x v="0"/>
    <x v="35"/>
    <x v="35"/>
    <x v="2"/>
    <x v="2"/>
    <x v="2"/>
    <x v="1"/>
    <x v="53"/>
    <x v="387"/>
    <x v="76"/>
    <x v="383"/>
    <x v="92"/>
    <x v="269"/>
    <x v="5"/>
  </r>
  <r>
    <x v="0"/>
    <x v="35"/>
    <x v="35"/>
    <x v="1"/>
    <x v="1"/>
    <x v="1"/>
    <x v="2"/>
    <x v="143"/>
    <x v="388"/>
    <x v="37"/>
    <x v="384"/>
    <x v="87"/>
    <x v="4"/>
    <x v="5"/>
  </r>
  <r>
    <x v="0"/>
    <x v="35"/>
    <x v="35"/>
    <x v="3"/>
    <x v="3"/>
    <x v="3"/>
    <x v="3"/>
    <x v="115"/>
    <x v="389"/>
    <x v="88"/>
    <x v="385"/>
    <x v="86"/>
    <x v="283"/>
    <x v="5"/>
  </r>
  <r>
    <x v="0"/>
    <x v="35"/>
    <x v="35"/>
    <x v="4"/>
    <x v="4"/>
    <x v="4"/>
    <x v="4"/>
    <x v="97"/>
    <x v="327"/>
    <x v="87"/>
    <x v="386"/>
    <x v="91"/>
    <x v="284"/>
    <x v="5"/>
  </r>
  <r>
    <x v="0"/>
    <x v="35"/>
    <x v="35"/>
    <x v="5"/>
    <x v="5"/>
    <x v="5"/>
    <x v="5"/>
    <x v="109"/>
    <x v="390"/>
    <x v="88"/>
    <x v="385"/>
    <x v="50"/>
    <x v="282"/>
    <x v="5"/>
  </r>
  <r>
    <x v="0"/>
    <x v="35"/>
    <x v="35"/>
    <x v="9"/>
    <x v="9"/>
    <x v="9"/>
    <x v="6"/>
    <x v="102"/>
    <x v="391"/>
    <x v="91"/>
    <x v="114"/>
    <x v="62"/>
    <x v="285"/>
    <x v="5"/>
  </r>
  <r>
    <x v="0"/>
    <x v="35"/>
    <x v="35"/>
    <x v="7"/>
    <x v="7"/>
    <x v="7"/>
    <x v="7"/>
    <x v="117"/>
    <x v="392"/>
    <x v="35"/>
    <x v="387"/>
    <x v="87"/>
    <x v="4"/>
    <x v="5"/>
  </r>
  <r>
    <x v="0"/>
    <x v="35"/>
    <x v="35"/>
    <x v="6"/>
    <x v="6"/>
    <x v="6"/>
    <x v="8"/>
    <x v="118"/>
    <x v="393"/>
    <x v="36"/>
    <x v="388"/>
    <x v="62"/>
    <x v="285"/>
    <x v="3"/>
  </r>
  <r>
    <x v="0"/>
    <x v="35"/>
    <x v="35"/>
    <x v="10"/>
    <x v="10"/>
    <x v="10"/>
    <x v="9"/>
    <x v="136"/>
    <x v="394"/>
    <x v="81"/>
    <x v="389"/>
    <x v="94"/>
    <x v="139"/>
    <x v="5"/>
  </r>
  <r>
    <x v="0"/>
    <x v="35"/>
    <x v="35"/>
    <x v="11"/>
    <x v="11"/>
    <x v="11"/>
    <x v="10"/>
    <x v="138"/>
    <x v="150"/>
    <x v="53"/>
    <x v="390"/>
    <x v="81"/>
    <x v="15"/>
    <x v="5"/>
  </r>
  <r>
    <x v="0"/>
    <x v="35"/>
    <x v="35"/>
    <x v="8"/>
    <x v="8"/>
    <x v="8"/>
    <x v="10"/>
    <x v="138"/>
    <x v="150"/>
    <x v="53"/>
    <x v="390"/>
    <x v="93"/>
    <x v="138"/>
    <x v="3"/>
  </r>
  <r>
    <x v="0"/>
    <x v="35"/>
    <x v="35"/>
    <x v="25"/>
    <x v="25"/>
    <x v="25"/>
    <x v="12"/>
    <x v="139"/>
    <x v="395"/>
    <x v="89"/>
    <x v="103"/>
    <x v="62"/>
    <x v="285"/>
    <x v="5"/>
  </r>
  <r>
    <x v="0"/>
    <x v="35"/>
    <x v="35"/>
    <x v="14"/>
    <x v="14"/>
    <x v="14"/>
    <x v="12"/>
    <x v="139"/>
    <x v="395"/>
    <x v="89"/>
    <x v="103"/>
    <x v="91"/>
    <x v="284"/>
    <x v="3"/>
  </r>
  <r>
    <x v="0"/>
    <x v="35"/>
    <x v="35"/>
    <x v="23"/>
    <x v="23"/>
    <x v="23"/>
    <x v="14"/>
    <x v="140"/>
    <x v="240"/>
    <x v="51"/>
    <x v="158"/>
    <x v="87"/>
    <x v="4"/>
    <x v="5"/>
  </r>
  <r>
    <x v="0"/>
    <x v="35"/>
    <x v="35"/>
    <x v="40"/>
    <x v="40"/>
    <x v="40"/>
    <x v="15"/>
    <x v="145"/>
    <x v="247"/>
    <x v="89"/>
    <x v="103"/>
    <x v="89"/>
    <x v="286"/>
    <x v="5"/>
  </r>
  <r>
    <x v="0"/>
    <x v="35"/>
    <x v="35"/>
    <x v="13"/>
    <x v="13"/>
    <x v="13"/>
    <x v="15"/>
    <x v="145"/>
    <x v="247"/>
    <x v="52"/>
    <x v="9"/>
    <x v="93"/>
    <x v="138"/>
    <x v="5"/>
  </r>
  <r>
    <x v="0"/>
    <x v="35"/>
    <x v="35"/>
    <x v="17"/>
    <x v="17"/>
    <x v="17"/>
    <x v="15"/>
    <x v="145"/>
    <x v="247"/>
    <x v="103"/>
    <x v="391"/>
    <x v="81"/>
    <x v="15"/>
    <x v="5"/>
  </r>
  <r>
    <x v="0"/>
    <x v="35"/>
    <x v="35"/>
    <x v="42"/>
    <x v="42"/>
    <x v="42"/>
    <x v="15"/>
    <x v="145"/>
    <x v="247"/>
    <x v="66"/>
    <x v="392"/>
    <x v="50"/>
    <x v="282"/>
    <x v="3"/>
  </r>
  <r>
    <x v="0"/>
    <x v="35"/>
    <x v="35"/>
    <x v="48"/>
    <x v="48"/>
    <x v="48"/>
    <x v="19"/>
    <x v="146"/>
    <x v="19"/>
    <x v="103"/>
    <x v="391"/>
    <x v="93"/>
    <x v="138"/>
    <x v="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51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1"/>
  </r>
  <r>
    <x v="0"/>
    <x v="0"/>
    <x v="0"/>
    <x v="2"/>
    <x v="2"/>
    <x v="2"/>
    <x v="2"/>
    <x v="2"/>
    <x v="2"/>
    <x v="2"/>
    <x v="2"/>
    <x v="2"/>
    <x v="2"/>
    <x v="0"/>
  </r>
  <r>
    <x v="0"/>
    <x v="0"/>
    <x v="0"/>
    <x v="3"/>
    <x v="3"/>
    <x v="3"/>
    <x v="3"/>
    <x v="3"/>
    <x v="3"/>
    <x v="3"/>
    <x v="3"/>
    <x v="3"/>
    <x v="3"/>
    <x v="0"/>
  </r>
  <r>
    <x v="0"/>
    <x v="0"/>
    <x v="0"/>
    <x v="4"/>
    <x v="4"/>
    <x v="4"/>
    <x v="4"/>
    <x v="4"/>
    <x v="4"/>
    <x v="4"/>
    <x v="4"/>
    <x v="4"/>
    <x v="4"/>
    <x v="1"/>
  </r>
  <r>
    <x v="0"/>
    <x v="0"/>
    <x v="0"/>
    <x v="5"/>
    <x v="5"/>
    <x v="5"/>
    <x v="5"/>
    <x v="5"/>
    <x v="5"/>
    <x v="5"/>
    <x v="5"/>
    <x v="5"/>
    <x v="5"/>
    <x v="0"/>
  </r>
  <r>
    <x v="0"/>
    <x v="0"/>
    <x v="0"/>
    <x v="6"/>
    <x v="6"/>
    <x v="6"/>
    <x v="6"/>
    <x v="6"/>
    <x v="6"/>
    <x v="6"/>
    <x v="6"/>
    <x v="6"/>
    <x v="6"/>
    <x v="0"/>
  </r>
  <r>
    <x v="0"/>
    <x v="0"/>
    <x v="0"/>
    <x v="7"/>
    <x v="7"/>
    <x v="7"/>
    <x v="7"/>
    <x v="7"/>
    <x v="7"/>
    <x v="7"/>
    <x v="7"/>
    <x v="7"/>
    <x v="7"/>
    <x v="0"/>
  </r>
  <r>
    <x v="0"/>
    <x v="0"/>
    <x v="0"/>
    <x v="8"/>
    <x v="8"/>
    <x v="8"/>
    <x v="8"/>
    <x v="8"/>
    <x v="8"/>
    <x v="8"/>
    <x v="8"/>
    <x v="8"/>
    <x v="8"/>
    <x v="2"/>
  </r>
  <r>
    <x v="0"/>
    <x v="0"/>
    <x v="0"/>
    <x v="9"/>
    <x v="9"/>
    <x v="9"/>
    <x v="9"/>
    <x v="9"/>
    <x v="9"/>
    <x v="9"/>
    <x v="9"/>
    <x v="9"/>
    <x v="9"/>
    <x v="0"/>
  </r>
  <r>
    <x v="0"/>
    <x v="0"/>
    <x v="0"/>
    <x v="10"/>
    <x v="10"/>
    <x v="10"/>
    <x v="10"/>
    <x v="10"/>
    <x v="10"/>
    <x v="10"/>
    <x v="10"/>
    <x v="10"/>
    <x v="10"/>
    <x v="3"/>
  </r>
  <r>
    <x v="0"/>
    <x v="0"/>
    <x v="0"/>
    <x v="11"/>
    <x v="11"/>
    <x v="11"/>
    <x v="11"/>
    <x v="11"/>
    <x v="11"/>
    <x v="11"/>
    <x v="11"/>
    <x v="11"/>
    <x v="11"/>
    <x v="4"/>
  </r>
  <r>
    <x v="0"/>
    <x v="0"/>
    <x v="0"/>
    <x v="12"/>
    <x v="12"/>
    <x v="12"/>
    <x v="12"/>
    <x v="12"/>
    <x v="12"/>
    <x v="12"/>
    <x v="12"/>
    <x v="12"/>
    <x v="12"/>
    <x v="0"/>
  </r>
  <r>
    <x v="0"/>
    <x v="0"/>
    <x v="0"/>
    <x v="13"/>
    <x v="13"/>
    <x v="13"/>
    <x v="13"/>
    <x v="13"/>
    <x v="13"/>
    <x v="13"/>
    <x v="13"/>
    <x v="13"/>
    <x v="13"/>
    <x v="1"/>
  </r>
  <r>
    <x v="0"/>
    <x v="0"/>
    <x v="0"/>
    <x v="14"/>
    <x v="14"/>
    <x v="14"/>
    <x v="14"/>
    <x v="14"/>
    <x v="14"/>
    <x v="14"/>
    <x v="14"/>
    <x v="14"/>
    <x v="14"/>
    <x v="0"/>
  </r>
  <r>
    <x v="0"/>
    <x v="0"/>
    <x v="0"/>
    <x v="15"/>
    <x v="15"/>
    <x v="15"/>
    <x v="15"/>
    <x v="15"/>
    <x v="14"/>
    <x v="15"/>
    <x v="15"/>
    <x v="15"/>
    <x v="15"/>
    <x v="5"/>
  </r>
  <r>
    <x v="0"/>
    <x v="0"/>
    <x v="0"/>
    <x v="16"/>
    <x v="16"/>
    <x v="16"/>
    <x v="16"/>
    <x v="16"/>
    <x v="15"/>
    <x v="16"/>
    <x v="16"/>
    <x v="16"/>
    <x v="16"/>
    <x v="0"/>
  </r>
  <r>
    <x v="0"/>
    <x v="0"/>
    <x v="0"/>
    <x v="17"/>
    <x v="17"/>
    <x v="17"/>
    <x v="17"/>
    <x v="17"/>
    <x v="16"/>
    <x v="17"/>
    <x v="17"/>
    <x v="17"/>
    <x v="17"/>
    <x v="0"/>
  </r>
  <r>
    <x v="0"/>
    <x v="0"/>
    <x v="0"/>
    <x v="18"/>
    <x v="18"/>
    <x v="18"/>
    <x v="18"/>
    <x v="18"/>
    <x v="17"/>
    <x v="18"/>
    <x v="18"/>
    <x v="18"/>
    <x v="18"/>
    <x v="0"/>
  </r>
  <r>
    <x v="0"/>
    <x v="0"/>
    <x v="0"/>
    <x v="19"/>
    <x v="19"/>
    <x v="19"/>
    <x v="19"/>
    <x v="19"/>
    <x v="18"/>
    <x v="19"/>
    <x v="19"/>
    <x v="19"/>
    <x v="19"/>
    <x v="0"/>
  </r>
  <r>
    <x v="0"/>
    <x v="1"/>
    <x v="1"/>
    <x v="0"/>
    <x v="0"/>
    <x v="0"/>
    <x v="0"/>
    <x v="20"/>
    <x v="19"/>
    <x v="20"/>
    <x v="20"/>
    <x v="20"/>
    <x v="20"/>
    <x v="0"/>
  </r>
  <r>
    <x v="0"/>
    <x v="1"/>
    <x v="1"/>
    <x v="2"/>
    <x v="2"/>
    <x v="2"/>
    <x v="1"/>
    <x v="21"/>
    <x v="20"/>
    <x v="21"/>
    <x v="21"/>
    <x v="21"/>
    <x v="21"/>
    <x v="0"/>
  </r>
  <r>
    <x v="0"/>
    <x v="1"/>
    <x v="1"/>
    <x v="1"/>
    <x v="1"/>
    <x v="1"/>
    <x v="2"/>
    <x v="22"/>
    <x v="21"/>
    <x v="22"/>
    <x v="22"/>
    <x v="22"/>
    <x v="22"/>
    <x v="0"/>
  </r>
  <r>
    <x v="0"/>
    <x v="1"/>
    <x v="1"/>
    <x v="6"/>
    <x v="6"/>
    <x v="6"/>
    <x v="3"/>
    <x v="23"/>
    <x v="22"/>
    <x v="13"/>
    <x v="23"/>
    <x v="23"/>
    <x v="23"/>
    <x v="0"/>
  </r>
  <r>
    <x v="0"/>
    <x v="1"/>
    <x v="1"/>
    <x v="3"/>
    <x v="3"/>
    <x v="3"/>
    <x v="4"/>
    <x v="24"/>
    <x v="23"/>
    <x v="23"/>
    <x v="24"/>
    <x v="24"/>
    <x v="24"/>
    <x v="0"/>
  </r>
  <r>
    <x v="0"/>
    <x v="1"/>
    <x v="1"/>
    <x v="4"/>
    <x v="4"/>
    <x v="4"/>
    <x v="5"/>
    <x v="25"/>
    <x v="24"/>
    <x v="24"/>
    <x v="25"/>
    <x v="22"/>
    <x v="22"/>
    <x v="0"/>
  </r>
  <r>
    <x v="0"/>
    <x v="1"/>
    <x v="1"/>
    <x v="7"/>
    <x v="7"/>
    <x v="7"/>
    <x v="6"/>
    <x v="26"/>
    <x v="6"/>
    <x v="25"/>
    <x v="26"/>
    <x v="25"/>
    <x v="25"/>
    <x v="0"/>
  </r>
  <r>
    <x v="0"/>
    <x v="1"/>
    <x v="1"/>
    <x v="8"/>
    <x v="8"/>
    <x v="8"/>
    <x v="7"/>
    <x v="27"/>
    <x v="25"/>
    <x v="26"/>
    <x v="27"/>
    <x v="24"/>
    <x v="24"/>
    <x v="0"/>
  </r>
  <r>
    <x v="0"/>
    <x v="1"/>
    <x v="1"/>
    <x v="11"/>
    <x v="11"/>
    <x v="11"/>
    <x v="8"/>
    <x v="28"/>
    <x v="26"/>
    <x v="27"/>
    <x v="28"/>
    <x v="23"/>
    <x v="23"/>
    <x v="0"/>
  </r>
  <r>
    <x v="0"/>
    <x v="1"/>
    <x v="1"/>
    <x v="20"/>
    <x v="20"/>
    <x v="20"/>
    <x v="9"/>
    <x v="29"/>
    <x v="27"/>
    <x v="28"/>
    <x v="29"/>
    <x v="26"/>
    <x v="26"/>
    <x v="0"/>
  </r>
  <r>
    <x v="0"/>
    <x v="1"/>
    <x v="1"/>
    <x v="13"/>
    <x v="13"/>
    <x v="13"/>
    <x v="10"/>
    <x v="30"/>
    <x v="28"/>
    <x v="28"/>
    <x v="29"/>
    <x v="27"/>
    <x v="27"/>
    <x v="0"/>
  </r>
  <r>
    <x v="0"/>
    <x v="1"/>
    <x v="1"/>
    <x v="18"/>
    <x v="18"/>
    <x v="18"/>
    <x v="11"/>
    <x v="31"/>
    <x v="29"/>
    <x v="29"/>
    <x v="30"/>
    <x v="28"/>
    <x v="28"/>
    <x v="0"/>
  </r>
  <r>
    <x v="0"/>
    <x v="1"/>
    <x v="1"/>
    <x v="15"/>
    <x v="15"/>
    <x v="15"/>
    <x v="12"/>
    <x v="32"/>
    <x v="30"/>
    <x v="30"/>
    <x v="31"/>
    <x v="29"/>
    <x v="29"/>
    <x v="0"/>
  </r>
  <r>
    <x v="0"/>
    <x v="1"/>
    <x v="1"/>
    <x v="10"/>
    <x v="10"/>
    <x v="10"/>
    <x v="13"/>
    <x v="33"/>
    <x v="31"/>
    <x v="31"/>
    <x v="32"/>
    <x v="30"/>
    <x v="30"/>
    <x v="1"/>
  </r>
  <r>
    <x v="0"/>
    <x v="1"/>
    <x v="1"/>
    <x v="5"/>
    <x v="5"/>
    <x v="5"/>
    <x v="14"/>
    <x v="34"/>
    <x v="32"/>
    <x v="32"/>
    <x v="18"/>
    <x v="17"/>
    <x v="9"/>
    <x v="0"/>
  </r>
  <r>
    <x v="0"/>
    <x v="1"/>
    <x v="1"/>
    <x v="12"/>
    <x v="12"/>
    <x v="12"/>
    <x v="15"/>
    <x v="35"/>
    <x v="33"/>
    <x v="33"/>
    <x v="33"/>
    <x v="31"/>
    <x v="31"/>
    <x v="0"/>
  </r>
  <r>
    <x v="0"/>
    <x v="1"/>
    <x v="1"/>
    <x v="9"/>
    <x v="9"/>
    <x v="9"/>
    <x v="16"/>
    <x v="36"/>
    <x v="34"/>
    <x v="34"/>
    <x v="34"/>
    <x v="32"/>
    <x v="32"/>
    <x v="0"/>
  </r>
  <r>
    <x v="0"/>
    <x v="1"/>
    <x v="1"/>
    <x v="21"/>
    <x v="21"/>
    <x v="21"/>
    <x v="17"/>
    <x v="37"/>
    <x v="35"/>
    <x v="35"/>
    <x v="35"/>
    <x v="33"/>
    <x v="33"/>
    <x v="1"/>
  </r>
  <r>
    <x v="0"/>
    <x v="1"/>
    <x v="1"/>
    <x v="22"/>
    <x v="22"/>
    <x v="22"/>
    <x v="18"/>
    <x v="38"/>
    <x v="36"/>
    <x v="36"/>
    <x v="36"/>
    <x v="1"/>
    <x v="34"/>
    <x v="0"/>
  </r>
  <r>
    <x v="0"/>
    <x v="1"/>
    <x v="1"/>
    <x v="16"/>
    <x v="16"/>
    <x v="16"/>
    <x v="19"/>
    <x v="39"/>
    <x v="37"/>
    <x v="37"/>
    <x v="37"/>
    <x v="34"/>
    <x v="19"/>
    <x v="0"/>
  </r>
  <r>
    <x v="0"/>
    <x v="2"/>
    <x v="2"/>
    <x v="2"/>
    <x v="2"/>
    <x v="2"/>
    <x v="0"/>
    <x v="40"/>
    <x v="38"/>
    <x v="38"/>
    <x v="38"/>
    <x v="35"/>
    <x v="35"/>
    <x v="0"/>
  </r>
  <r>
    <x v="0"/>
    <x v="2"/>
    <x v="2"/>
    <x v="0"/>
    <x v="0"/>
    <x v="0"/>
    <x v="1"/>
    <x v="41"/>
    <x v="39"/>
    <x v="39"/>
    <x v="39"/>
    <x v="36"/>
    <x v="36"/>
    <x v="0"/>
  </r>
  <r>
    <x v="0"/>
    <x v="2"/>
    <x v="2"/>
    <x v="1"/>
    <x v="1"/>
    <x v="1"/>
    <x v="2"/>
    <x v="42"/>
    <x v="40"/>
    <x v="40"/>
    <x v="40"/>
    <x v="22"/>
    <x v="37"/>
    <x v="0"/>
  </r>
  <r>
    <x v="0"/>
    <x v="2"/>
    <x v="2"/>
    <x v="3"/>
    <x v="3"/>
    <x v="3"/>
    <x v="3"/>
    <x v="43"/>
    <x v="41"/>
    <x v="41"/>
    <x v="41"/>
    <x v="37"/>
    <x v="9"/>
    <x v="0"/>
  </r>
  <r>
    <x v="0"/>
    <x v="2"/>
    <x v="2"/>
    <x v="11"/>
    <x v="11"/>
    <x v="11"/>
    <x v="4"/>
    <x v="44"/>
    <x v="6"/>
    <x v="34"/>
    <x v="42"/>
    <x v="38"/>
    <x v="38"/>
    <x v="0"/>
  </r>
  <r>
    <x v="0"/>
    <x v="2"/>
    <x v="2"/>
    <x v="4"/>
    <x v="4"/>
    <x v="4"/>
    <x v="5"/>
    <x v="45"/>
    <x v="42"/>
    <x v="42"/>
    <x v="43"/>
    <x v="39"/>
    <x v="39"/>
    <x v="1"/>
  </r>
  <r>
    <x v="0"/>
    <x v="2"/>
    <x v="2"/>
    <x v="9"/>
    <x v="9"/>
    <x v="9"/>
    <x v="6"/>
    <x v="46"/>
    <x v="43"/>
    <x v="28"/>
    <x v="44"/>
    <x v="40"/>
    <x v="40"/>
    <x v="0"/>
  </r>
  <r>
    <x v="0"/>
    <x v="2"/>
    <x v="2"/>
    <x v="7"/>
    <x v="7"/>
    <x v="7"/>
    <x v="6"/>
    <x v="46"/>
    <x v="43"/>
    <x v="34"/>
    <x v="42"/>
    <x v="41"/>
    <x v="41"/>
    <x v="0"/>
  </r>
  <r>
    <x v="0"/>
    <x v="2"/>
    <x v="2"/>
    <x v="6"/>
    <x v="6"/>
    <x v="6"/>
    <x v="8"/>
    <x v="47"/>
    <x v="44"/>
    <x v="43"/>
    <x v="45"/>
    <x v="42"/>
    <x v="42"/>
    <x v="0"/>
  </r>
  <r>
    <x v="0"/>
    <x v="2"/>
    <x v="2"/>
    <x v="13"/>
    <x v="13"/>
    <x v="13"/>
    <x v="9"/>
    <x v="48"/>
    <x v="11"/>
    <x v="44"/>
    <x v="46"/>
    <x v="43"/>
    <x v="43"/>
    <x v="0"/>
  </r>
  <r>
    <x v="0"/>
    <x v="2"/>
    <x v="2"/>
    <x v="5"/>
    <x v="5"/>
    <x v="5"/>
    <x v="10"/>
    <x v="49"/>
    <x v="45"/>
    <x v="45"/>
    <x v="47"/>
    <x v="44"/>
    <x v="44"/>
    <x v="0"/>
  </r>
  <r>
    <x v="0"/>
    <x v="2"/>
    <x v="2"/>
    <x v="14"/>
    <x v="14"/>
    <x v="14"/>
    <x v="10"/>
    <x v="49"/>
    <x v="45"/>
    <x v="45"/>
    <x v="47"/>
    <x v="44"/>
    <x v="44"/>
    <x v="0"/>
  </r>
  <r>
    <x v="0"/>
    <x v="2"/>
    <x v="2"/>
    <x v="16"/>
    <x v="16"/>
    <x v="16"/>
    <x v="12"/>
    <x v="50"/>
    <x v="46"/>
    <x v="37"/>
    <x v="48"/>
    <x v="44"/>
    <x v="44"/>
    <x v="0"/>
  </r>
  <r>
    <x v="0"/>
    <x v="2"/>
    <x v="2"/>
    <x v="23"/>
    <x v="23"/>
    <x v="23"/>
    <x v="12"/>
    <x v="50"/>
    <x v="46"/>
    <x v="44"/>
    <x v="46"/>
    <x v="23"/>
    <x v="45"/>
    <x v="0"/>
  </r>
  <r>
    <x v="0"/>
    <x v="2"/>
    <x v="2"/>
    <x v="12"/>
    <x v="12"/>
    <x v="12"/>
    <x v="14"/>
    <x v="51"/>
    <x v="47"/>
    <x v="46"/>
    <x v="49"/>
    <x v="40"/>
    <x v="40"/>
    <x v="0"/>
  </r>
  <r>
    <x v="0"/>
    <x v="2"/>
    <x v="2"/>
    <x v="8"/>
    <x v="8"/>
    <x v="8"/>
    <x v="15"/>
    <x v="52"/>
    <x v="14"/>
    <x v="47"/>
    <x v="50"/>
    <x v="36"/>
    <x v="36"/>
    <x v="1"/>
  </r>
  <r>
    <x v="0"/>
    <x v="2"/>
    <x v="2"/>
    <x v="24"/>
    <x v="24"/>
    <x v="24"/>
    <x v="16"/>
    <x v="53"/>
    <x v="31"/>
    <x v="48"/>
    <x v="51"/>
    <x v="45"/>
    <x v="46"/>
    <x v="0"/>
  </r>
  <r>
    <x v="0"/>
    <x v="2"/>
    <x v="2"/>
    <x v="10"/>
    <x v="10"/>
    <x v="10"/>
    <x v="17"/>
    <x v="54"/>
    <x v="48"/>
    <x v="49"/>
    <x v="52"/>
    <x v="46"/>
    <x v="47"/>
    <x v="0"/>
  </r>
  <r>
    <x v="0"/>
    <x v="2"/>
    <x v="2"/>
    <x v="25"/>
    <x v="25"/>
    <x v="25"/>
    <x v="17"/>
    <x v="54"/>
    <x v="48"/>
    <x v="37"/>
    <x v="48"/>
    <x v="47"/>
    <x v="8"/>
    <x v="0"/>
  </r>
  <r>
    <x v="0"/>
    <x v="2"/>
    <x v="2"/>
    <x v="26"/>
    <x v="26"/>
    <x v="26"/>
    <x v="19"/>
    <x v="55"/>
    <x v="49"/>
    <x v="44"/>
    <x v="46"/>
    <x v="48"/>
    <x v="48"/>
    <x v="0"/>
  </r>
  <r>
    <x v="0"/>
    <x v="3"/>
    <x v="3"/>
    <x v="0"/>
    <x v="0"/>
    <x v="0"/>
    <x v="0"/>
    <x v="56"/>
    <x v="50"/>
    <x v="50"/>
    <x v="53"/>
    <x v="47"/>
    <x v="49"/>
    <x v="0"/>
  </r>
  <r>
    <x v="0"/>
    <x v="3"/>
    <x v="3"/>
    <x v="1"/>
    <x v="1"/>
    <x v="1"/>
    <x v="1"/>
    <x v="57"/>
    <x v="51"/>
    <x v="51"/>
    <x v="54"/>
    <x v="49"/>
    <x v="50"/>
    <x v="0"/>
  </r>
  <r>
    <x v="0"/>
    <x v="3"/>
    <x v="3"/>
    <x v="3"/>
    <x v="3"/>
    <x v="3"/>
    <x v="2"/>
    <x v="58"/>
    <x v="52"/>
    <x v="52"/>
    <x v="55"/>
    <x v="50"/>
    <x v="51"/>
    <x v="0"/>
  </r>
  <r>
    <x v="0"/>
    <x v="3"/>
    <x v="3"/>
    <x v="6"/>
    <x v="6"/>
    <x v="6"/>
    <x v="3"/>
    <x v="59"/>
    <x v="53"/>
    <x v="53"/>
    <x v="56"/>
    <x v="36"/>
    <x v="52"/>
    <x v="0"/>
  </r>
  <r>
    <x v="0"/>
    <x v="3"/>
    <x v="3"/>
    <x v="4"/>
    <x v="4"/>
    <x v="4"/>
    <x v="4"/>
    <x v="35"/>
    <x v="54"/>
    <x v="54"/>
    <x v="57"/>
    <x v="38"/>
    <x v="46"/>
    <x v="0"/>
  </r>
  <r>
    <x v="0"/>
    <x v="3"/>
    <x v="3"/>
    <x v="5"/>
    <x v="5"/>
    <x v="5"/>
    <x v="5"/>
    <x v="60"/>
    <x v="55"/>
    <x v="55"/>
    <x v="58"/>
    <x v="20"/>
    <x v="53"/>
    <x v="0"/>
  </r>
  <r>
    <x v="0"/>
    <x v="3"/>
    <x v="3"/>
    <x v="10"/>
    <x v="10"/>
    <x v="10"/>
    <x v="6"/>
    <x v="61"/>
    <x v="56"/>
    <x v="56"/>
    <x v="59"/>
    <x v="37"/>
    <x v="54"/>
    <x v="1"/>
  </r>
  <r>
    <x v="0"/>
    <x v="3"/>
    <x v="3"/>
    <x v="11"/>
    <x v="11"/>
    <x v="11"/>
    <x v="7"/>
    <x v="62"/>
    <x v="57"/>
    <x v="57"/>
    <x v="60"/>
    <x v="42"/>
    <x v="55"/>
    <x v="1"/>
  </r>
  <r>
    <x v="0"/>
    <x v="3"/>
    <x v="3"/>
    <x v="9"/>
    <x v="9"/>
    <x v="9"/>
    <x v="8"/>
    <x v="63"/>
    <x v="58"/>
    <x v="58"/>
    <x v="61"/>
    <x v="40"/>
    <x v="56"/>
    <x v="0"/>
  </r>
  <r>
    <x v="0"/>
    <x v="3"/>
    <x v="3"/>
    <x v="7"/>
    <x v="7"/>
    <x v="7"/>
    <x v="9"/>
    <x v="64"/>
    <x v="59"/>
    <x v="31"/>
    <x v="62"/>
    <x v="49"/>
    <x v="50"/>
    <x v="0"/>
  </r>
  <r>
    <x v="0"/>
    <x v="3"/>
    <x v="3"/>
    <x v="8"/>
    <x v="8"/>
    <x v="8"/>
    <x v="10"/>
    <x v="65"/>
    <x v="60"/>
    <x v="58"/>
    <x v="61"/>
    <x v="48"/>
    <x v="57"/>
    <x v="0"/>
  </r>
  <r>
    <x v="0"/>
    <x v="3"/>
    <x v="3"/>
    <x v="17"/>
    <x v="17"/>
    <x v="17"/>
    <x v="11"/>
    <x v="66"/>
    <x v="45"/>
    <x v="42"/>
    <x v="63"/>
    <x v="49"/>
    <x v="50"/>
    <x v="0"/>
  </r>
  <r>
    <x v="0"/>
    <x v="3"/>
    <x v="3"/>
    <x v="25"/>
    <x v="25"/>
    <x v="25"/>
    <x v="11"/>
    <x v="66"/>
    <x v="45"/>
    <x v="29"/>
    <x v="64"/>
    <x v="50"/>
    <x v="51"/>
    <x v="0"/>
  </r>
  <r>
    <x v="0"/>
    <x v="3"/>
    <x v="3"/>
    <x v="15"/>
    <x v="15"/>
    <x v="15"/>
    <x v="13"/>
    <x v="67"/>
    <x v="61"/>
    <x v="36"/>
    <x v="65"/>
    <x v="47"/>
    <x v="49"/>
    <x v="2"/>
  </r>
  <r>
    <x v="0"/>
    <x v="3"/>
    <x v="3"/>
    <x v="2"/>
    <x v="2"/>
    <x v="2"/>
    <x v="13"/>
    <x v="67"/>
    <x v="61"/>
    <x v="59"/>
    <x v="66"/>
    <x v="51"/>
    <x v="58"/>
    <x v="0"/>
  </r>
  <r>
    <x v="0"/>
    <x v="3"/>
    <x v="3"/>
    <x v="26"/>
    <x v="26"/>
    <x v="26"/>
    <x v="15"/>
    <x v="68"/>
    <x v="31"/>
    <x v="48"/>
    <x v="48"/>
    <x v="33"/>
    <x v="59"/>
    <x v="0"/>
  </r>
  <r>
    <x v="0"/>
    <x v="3"/>
    <x v="3"/>
    <x v="27"/>
    <x v="27"/>
    <x v="27"/>
    <x v="16"/>
    <x v="69"/>
    <x v="32"/>
    <x v="48"/>
    <x v="48"/>
    <x v="48"/>
    <x v="57"/>
    <x v="0"/>
  </r>
  <r>
    <x v="0"/>
    <x v="3"/>
    <x v="3"/>
    <x v="13"/>
    <x v="13"/>
    <x v="13"/>
    <x v="16"/>
    <x v="69"/>
    <x v="32"/>
    <x v="28"/>
    <x v="36"/>
    <x v="52"/>
    <x v="60"/>
    <x v="0"/>
  </r>
  <r>
    <x v="0"/>
    <x v="3"/>
    <x v="3"/>
    <x v="24"/>
    <x v="24"/>
    <x v="24"/>
    <x v="16"/>
    <x v="69"/>
    <x v="32"/>
    <x v="58"/>
    <x v="61"/>
    <x v="45"/>
    <x v="61"/>
    <x v="0"/>
  </r>
  <r>
    <x v="0"/>
    <x v="3"/>
    <x v="3"/>
    <x v="22"/>
    <x v="22"/>
    <x v="22"/>
    <x v="19"/>
    <x v="70"/>
    <x v="49"/>
    <x v="60"/>
    <x v="67"/>
    <x v="52"/>
    <x v="60"/>
    <x v="0"/>
  </r>
  <r>
    <x v="0"/>
    <x v="4"/>
    <x v="4"/>
    <x v="0"/>
    <x v="0"/>
    <x v="0"/>
    <x v="0"/>
    <x v="71"/>
    <x v="62"/>
    <x v="61"/>
    <x v="68"/>
    <x v="53"/>
    <x v="6"/>
    <x v="0"/>
  </r>
  <r>
    <x v="0"/>
    <x v="4"/>
    <x v="4"/>
    <x v="1"/>
    <x v="1"/>
    <x v="1"/>
    <x v="1"/>
    <x v="72"/>
    <x v="63"/>
    <x v="62"/>
    <x v="69"/>
    <x v="45"/>
    <x v="62"/>
    <x v="1"/>
  </r>
  <r>
    <x v="0"/>
    <x v="4"/>
    <x v="4"/>
    <x v="6"/>
    <x v="6"/>
    <x v="6"/>
    <x v="2"/>
    <x v="32"/>
    <x v="64"/>
    <x v="63"/>
    <x v="70"/>
    <x v="22"/>
    <x v="63"/>
    <x v="0"/>
  </r>
  <r>
    <x v="0"/>
    <x v="4"/>
    <x v="4"/>
    <x v="4"/>
    <x v="4"/>
    <x v="4"/>
    <x v="3"/>
    <x v="34"/>
    <x v="65"/>
    <x v="64"/>
    <x v="71"/>
    <x v="42"/>
    <x v="64"/>
    <x v="0"/>
  </r>
  <r>
    <x v="0"/>
    <x v="4"/>
    <x v="4"/>
    <x v="3"/>
    <x v="3"/>
    <x v="3"/>
    <x v="4"/>
    <x v="36"/>
    <x v="53"/>
    <x v="65"/>
    <x v="72"/>
    <x v="54"/>
    <x v="65"/>
    <x v="0"/>
  </r>
  <r>
    <x v="0"/>
    <x v="4"/>
    <x v="4"/>
    <x v="7"/>
    <x v="7"/>
    <x v="7"/>
    <x v="5"/>
    <x v="73"/>
    <x v="66"/>
    <x v="35"/>
    <x v="73"/>
    <x v="49"/>
    <x v="4"/>
    <x v="0"/>
  </r>
  <r>
    <x v="0"/>
    <x v="4"/>
    <x v="4"/>
    <x v="9"/>
    <x v="9"/>
    <x v="9"/>
    <x v="6"/>
    <x v="74"/>
    <x v="67"/>
    <x v="66"/>
    <x v="74"/>
    <x v="40"/>
    <x v="58"/>
    <x v="0"/>
  </r>
  <r>
    <x v="0"/>
    <x v="4"/>
    <x v="4"/>
    <x v="5"/>
    <x v="5"/>
    <x v="5"/>
    <x v="7"/>
    <x v="65"/>
    <x v="68"/>
    <x v="67"/>
    <x v="75"/>
    <x v="55"/>
    <x v="66"/>
    <x v="0"/>
  </r>
  <r>
    <x v="0"/>
    <x v="4"/>
    <x v="4"/>
    <x v="11"/>
    <x v="11"/>
    <x v="11"/>
    <x v="8"/>
    <x v="75"/>
    <x v="69"/>
    <x v="68"/>
    <x v="76"/>
    <x v="56"/>
    <x v="67"/>
    <x v="0"/>
  </r>
  <r>
    <x v="0"/>
    <x v="4"/>
    <x v="4"/>
    <x v="13"/>
    <x v="13"/>
    <x v="13"/>
    <x v="9"/>
    <x v="67"/>
    <x v="27"/>
    <x v="69"/>
    <x v="77"/>
    <x v="43"/>
    <x v="68"/>
    <x v="0"/>
  </r>
  <r>
    <x v="0"/>
    <x v="4"/>
    <x v="4"/>
    <x v="8"/>
    <x v="8"/>
    <x v="8"/>
    <x v="10"/>
    <x v="46"/>
    <x v="70"/>
    <x v="43"/>
    <x v="32"/>
    <x v="48"/>
    <x v="18"/>
    <x v="0"/>
  </r>
  <r>
    <x v="0"/>
    <x v="4"/>
    <x v="4"/>
    <x v="14"/>
    <x v="14"/>
    <x v="14"/>
    <x v="11"/>
    <x v="68"/>
    <x v="28"/>
    <x v="36"/>
    <x v="78"/>
    <x v="46"/>
    <x v="14"/>
    <x v="0"/>
  </r>
  <r>
    <x v="0"/>
    <x v="4"/>
    <x v="4"/>
    <x v="10"/>
    <x v="10"/>
    <x v="10"/>
    <x v="12"/>
    <x v="76"/>
    <x v="71"/>
    <x v="43"/>
    <x v="32"/>
    <x v="46"/>
    <x v="14"/>
    <x v="5"/>
  </r>
  <r>
    <x v="0"/>
    <x v="4"/>
    <x v="4"/>
    <x v="16"/>
    <x v="16"/>
    <x v="16"/>
    <x v="13"/>
    <x v="70"/>
    <x v="13"/>
    <x v="70"/>
    <x v="79"/>
    <x v="57"/>
    <x v="69"/>
    <x v="0"/>
  </r>
  <r>
    <x v="0"/>
    <x v="4"/>
    <x v="4"/>
    <x v="2"/>
    <x v="2"/>
    <x v="2"/>
    <x v="14"/>
    <x v="77"/>
    <x v="72"/>
    <x v="71"/>
    <x v="80"/>
    <x v="58"/>
    <x v="70"/>
    <x v="0"/>
  </r>
  <r>
    <x v="0"/>
    <x v="4"/>
    <x v="4"/>
    <x v="26"/>
    <x v="26"/>
    <x v="26"/>
    <x v="15"/>
    <x v="78"/>
    <x v="73"/>
    <x v="69"/>
    <x v="77"/>
    <x v="37"/>
    <x v="71"/>
    <x v="0"/>
  </r>
  <r>
    <x v="0"/>
    <x v="4"/>
    <x v="4"/>
    <x v="28"/>
    <x v="28"/>
    <x v="28"/>
    <x v="16"/>
    <x v="79"/>
    <x v="48"/>
    <x v="72"/>
    <x v="81"/>
    <x v="40"/>
    <x v="58"/>
    <x v="0"/>
  </r>
  <r>
    <x v="0"/>
    <x v="4"/>
    <x v="4"/>
    <x v="21"/>
    <x v="21"/>
    <x v="21"/>
    <x v="16"/>
    <x v="79"/>
    <x v="48"/>
    <x v="32"/>
    <x v="82"/>
    <x v="53"/>
    <x v="6"/>
    <x v="0"/>
  </r>
  <r>
    <x v="0"/>
    <x v="4"/>
    <x v="4"/>
    <x v="15"/>
    <x v="15"/>
    <x v="15"/>
    <x v="18"/>
    <x v="80"/>
    <x v="74"/>
    <x v="59"/>
    <x v="83"/>
    <x v="46"/>
    <x v="14"/>
    <x v="1"/>
  </r>
  <r>
    <x v="0"/>
    <x v="4"/>
    <x v="4"/>
    <x v="17"/>
    <x v="17"/>
    <x v="17"/>
    <x v="19"/>
    <x v="48"/>
    <x v="35"/>
    <x v="73"/>
    <x v="84"/>
    <x v="36"/>
    <x v="72"/>
    <x v="0"/>
  </r>
  <r>
    <x v="0"/>
    <x v="5"/>
    <x v="5"/>
    <x v="0"/>
    <x v="0"/>
    <x v="0"/>
    <x v="0"/>
    <x v="36"/>
    <x v="75"/>
    <x v="54"/>
    <x v="85"/>
    <x v="49"/>
    <x v="73"/>
    <x v="0"/>
  </r>
  <r>
    <x v="0"/>
    <x v="5"/>
    <x v="5"/>
    <x v="1"/>
    <x v="1"/>
    <x v="1"/>
    <x v="1"/>
    <x v="74"/>
    <x v="76"/>
    <x v="74"/>
    <x v="86"/>
    <x v="39"/>
    <x v="74"/>
    <x v="0"/>
  </r>
  <r>
    <x v="0"/>
    <x v="5"/>
    <x v="5"/>
    <x v="4"/>
    <x v="4"/>
    <x v="4"/>
    <x v="2"/>
    <x v="81"/>
    <x v="77"/>
    <x v="30"/>
    <x v="87"/>
    <x v="41"/>
    <x v="75"/>
    <x v="0"/>
  </r>
  <r>
    <x v="0"/>
    <x v="5"/>
    <x v="5"/>
    <x v="6"/>
    <x v="6"/>
    <x v="6"/>
    <x v="3"/>
    <x v="44"/>
    <x v="78"/>
    <x v="68"/>
    <x v="88"/>
    <x v="49"/>
    <x v="73"/>
    <x v="0"/>
  </r>
  <r>
    <x v="0"/>
    <x v="5"/>
    <x v="5"/>
    <x v="2"/>
    <x v="2"/>
    <x v="2"/>
    <x v="4"/>
    <x v="76"/>
    <x v="79"/>
    <x v="75"/>
    <x v="89"/>
    <x v="22"/>
    <x v="76"/>
    <x v="0"/>
  </r>
  <r>
    <x v="0"/>
    <x v="5"/>
    <x v="5"/>
    <x v="3"/>
    <x v="3"/>
    <x v="3"/>
    <x v="5"/>
    <x v="80"/>
    <x v="80"/>
    <x v="36"/>
    <x v="90"/>
    <x v="49"/>
    <x v="73"/>
    <x v="0"/>
  </r>
  <r>
    <x v="0"/>
    <x v="5"/>
    <x v="5"/>
    <x v="7"/>
    <x v="7"/>
    <x v="7"/>
    <x v="6"/>
    <x v="53"/>
    <x v="81"/>
    <x v="43"/>
    <x v="91"/>
    <x v="39"/>
    <x v="74"/>
    <x v="0"/>
  </r>
  <r>
    <x v="0"/>
    <x v="5"/>
    <x v="5"/>
    <x v="9"/>
    <x v="9"/>
    <x v="9"/>
    <x v="7"/>
    <x v="82"/>
    <x v="82"/>
    <x v="45"/>
    <x v="92"/>
    <x v="56"/>
    <x v="77"/>
    <x v="0"/>
  </r>
  <r>
    <x v="0"/>
    <x v="5"/>
    <x v="5"/>
    <x v="14"/>
    <x v="14"/>
    <x v="14"/>
    <x v="8"/>
    <x v="83"/>
    <x v="83"/>
    <x v="49"/>
    <x v="93"/>
    <x v="59"/>
    <x v="78"/>
    <x v="0"/>
  </r>
  <r>
    <x v="0"/>
    <x v="5"/>
    <x v="5"/>
    <x v="16"/>
    <x v="16"/>
    <x v="16"/>
    <x v="9"/>
    <x v="84"/>
    <x v="84"/>
    <x v="76"/>
    <x v="94"/>
    <x v="50"/>
    <x v="79"/>
    <x v="0"/>
  </r>
  <r>
    <x v="0"/>
    <x v="5"/>
    <x v="5"/>
    <x v="13"/>
    <x v="13"/>
    <x v="13"/>
    <x v="9"/>
    <x v="84"/>
    <x v="84"/>
    <x v="46"/>
    <x v="16"/>
    <x v="60"/>
    <x v="80"/>
    <x v="0"/>
  </r>
  <r>
    <x v="0"/>
    <x v="5"/>
    <x v="5"/>
    <x v="22"/>
    <x v="22"/>
    <x v="22"/>
    <x v="11"/>
    <x v="85"/>
    <x v="85"/>
    <x v="77"/>
    <x v="95"/>
    <x v="42"/>
    <x v="81"/>
    <x v="0"/>
  </r>
  <r>
    <x v="0"/>
    <x v="5"/>
    <x v="5"/>
    <x v="20"/>
    <x v="20"/>
    <x v="20"/>
    <x v="11"/>
    <x v="85"/>
    <x v="85"/>
    <x v="44"/>
    <x v="96"/>
    <x v="53"/>
    <x v="82"/>
    <x v="0"/>
  </r>
  <r>
    <x v="0"/>
    <x v="5"/>
    <x v="5"/>
    <x v="10"/>
    <x v="10"/>
    <x v="10"/>
    <x v="13"/>
    <x v="86"/>
    <x v="73"/>
    <x v="71"/>
    <x v="97"/>
    <x v="38"/>
    <x v="51"/>
    <x v="0"/>
  </r>
  <r>
    <x v="0"/>
    <x v="5"/>
    <x v="5"/>
    <x v="25"/>
    <x v="25"/>
    <x v="25"/>
    <x v="14"/>
    <x v="87"/>
    <x v="86"/>
    <x v="71"/>
    <x v="97"/>
    <x v="45"/>
    <x v="83"/>
    <x v="0"/>
  </r>
  <r>
    <x v="0"/>
    <x v="5"/>
    <x v="5"/>
    <x v="5"/>
    <x v="5"/>
    <x v="5"/>
    <x v="15"/>
    <x v="88"/>
    <x v="87"/>
    <x v="44"/>
    <x v="96"/>
    <x v="38"/>
    <x v="51"/>
    <x v="0"/>
  </r>
  <r>
    <x v="0"/>
    <x v="5"/>
    <x v="5"/>
    <x v="29"/>
    <x v="29"/>
    <x v="29"/>
    <x v="15"/>
    <x v="88"/>
    <x v="87"/>
    <x v="70"/>
    <x v="98"/>
    <x v="45"/>
    <x v="83"/>
    <x v="0"/>
  </r>
  <r>
    <x v="0"/>
    <x v="5"/>
    <x v="5"/>
    <x v="11"/>
    <x v="11"/>
    <x v="11"/>
    <x v="15"/>
    <x v="88"/>
    <x v="87"/>
    <x v="78"/>
    <x v="9"/>
    <x v="41"/>
    <x v="75"/>
    <x v="0"/>
  </r>
  <r>
    <x v="0"/>
    <x v="5"/>
    <x v="5"/>
    <x v="8"/>
    <x v="8"/>
    <x v="8"/>
    <x v="18"/>
    <x v="89"/>
    <x v="88"/>
    <x v="79"/>
    <x v="30"/>
    <x v="38"/>
    <x v="51"/>
    <x v="0"/>
  </r>
  <r>
    <x v="0"/>
    <x v="5"/>
    <x v="5"/>
    <x v="28"/>
    <x v="28"/>
    <x v="28"/>
    <x v="19"/>
    <x v="90"/>
    <x v="89"/>
    <x v="80"/>
    <x v="99"/>
    <x v="22"/>
    <x v="76"/>
    <x v="0"/>
  </r>
  <r>
    <x v="0"/>
    <x v="5"/>
    <x v="5"/>
    <x v="24"/>
    <x v="24"/>
    <x v="24"/>
    <x v="19"/>
    <x v="90"/>
    <x v="89"/>
    <x v="72"/>
    <x v="100"/>
    <x v="39"/>
    <x v="74"/>
    <x v="0"/>
  </r>
  <r>
    <x v="0"/>
    <x v="5"/>
    <x v="5"/>
    <x v="26"/>
    <x v="26"/>
    <x v="26"/>
    <x v="19"/>
    <x v="90"/>
    <x v="89"/>
    <x v="79"/>
    <x v="30"/>
    <x v="45"/>
    <x v="83"/>
    <x v="0"/>
  </r>
  <r>
    <x v="0"/>
    <x v="6"/>
    <x v="6"/>
    <x v="0"/>
    <x v="0"/>
    <x v="0"/>
    <x v="0"/>
    <x v="91"/>
    <x v="90"/>
    <x v="81"/>
    <x v="101"/>
    <x v="39"/>
    <x v="84"/>
    <x v="0"/>
  </r>
  <r>
    <x v="0"/>
    <x v="6"/>
    <x v="6"/>
    <x v="1"/>
    <x v="1"/>
    <x v="1"/>
    <x v="1"/>
    <x v="92"/>
    <x v="91"/>
    <x v="82"/>
    <x v="102"/>
    <x v="41"/>
    <x v="85"/>
    <x v="0"/>
  </r>
  <r>
    <x v="0"/>
    <x v="6"/>
    <x v="6"/>
    <x v="4"/>
    <x v="4"/>
    <x v="4"/>
    <x v="2"/>
    <x v="70"/>
    <x v="92"/>
    <x v="83"/>
    <x v="103"/>
    <x v="61"/>
    <x v="86"/>
    <x v="0"/>
  </r>
  <r>
    <x v="0"/>
    <x v="6"/>
    <x v="6"/>
    <x v="3"/>
    <x v="3"/>
    <x v="3"/>
    <x v="3"/>
    <x v="48"/>
    <x v="93"/>
    <x v="43"/>
    <x v="104"/>
    <x v="62"/>
    <x v="87"/>
    <x v="0"/>
  </r>
  <r>
    <x v="0"/>
    <x v="6"/>
    <x v="6"/>
    <x v="5"/>
    <x v="5"/>
    <x v="5"/>
    <x v="4"/>
    <x v="55"/>
    <x v="94"/>
    <x v="84"/>
    <x v="105"/>
    <x v="36"/>
    <x v="88"/>
    <x v="0"/>
  </r>
  <r>
    <x v="0"/>
    <x v="6"/>
    <x v="6"/>
    <x v="6"/>
    <x v="6"/>
    <x v="6"/>
    <x v="4"/>
    <x v="55"/>
    <x v="94"/>
    <x v="48"/>
    <x v="106"/>
    <x v="59"/>
    <x v="89"/>
    <x v="0"/>
  </r>
  <r>
    <x v="0"/>
    <x v="6"/>
    <x v="6"/>
    <x v="9"/>
    <x v="9"/>
    <x v="9"/>
    <x v="6"/>
    <x v="85"/>
    <x v="95"/>
    <x v="70"/>
    <x v="107"/>
    <x v="62"/>
    <x v="87"/>
    <x v="0"/>
  </r>
  <r>
    <x v="0"/>
    <x v="6"/>
    <x v="6"/>
    <x v="13"/>
    <x v="13"/>
    <x v="13"/>
    <x v="6"/>
    <x v="85"/>
    <x v="95"/>
    <x v="85"/>
    <x v="108"/>
    <x v="46"/>
    <x v="90"/>
    <x v="1"/>
  </r>
  <r>
    <x v="0"/>
    <x v="6"/>
    <x v="6"/>
    <x v="8"/>
    <x v="8"/>
    <x v="8"/>
    <x v="6"/>
    <x v="85"/>
    <x v="95"/>
    <x v="71"/>
    <x v="9"/>
    <x v="56"/>
    <x v="91"/>
    <x v="0"/>
  </r>
  <r>
    <x v="0"/>
    <x v="6"/>
    <x v="6"/>
    <x v="7"/>
    <x v="7"/>
    <x v="7"/>
    <x v="6"/>
    <x v="85"/>
    <x v="95"/>
    <x v="45"/>
    <x v="109"/>
    <x v="41"/>
    <x v="85"/>
    <x v="0"/>
  </r>
  <r>
    <x v="0"/>
    <x v="6"/>
    <x v="6"/>
    <x v="12"/>
    <x v="12"/>
    <x v="12"/>
    <x v="10"/>
    <x v="88"/>
    <x v="96"/>
    <x v="86"/>
    <x v="110"/>
    <x v="63"/>
    <x v="92"/>
    <x v="0"/>
  </r>
  <r>
    <x v="0"/>
    <x v="6"/>
    <x v="6"/>
    <x v="29"/>
    <x v="29"/>
    <x v="29"/>
    <x v="10"/>
    <x v="88"/>
    <x v="96"/>
    <x v="79"/>
    <x v="47"/>
    <x v="56"/>
    <x v="91"/>
    <x v="0"/>
  </r>
  <r>
    <x v="0"/>
    <x v="6"/>
    <x v="6"/>
    <x v="10"/>
    <x v="10"/>
    <x v="10"/>
    <x v="10"/>
    <x v="88"/>
    <x v="96"/>
    <x v="44"/>
    <x v="111"/>
    <x v="38"/>
    <x v="93"/>
    <x v="0"/>
  </r>
  <r>
    <x v="0"/>
    <x v="6"/>
    <x v="6"/>
    <x v="26"/>
    <x v="26"/>
    <x v="26"/>
    <x v="13"/>
    <x v="89"/>
    <x v="74"/>
    <x v="87"/>
    <x v="112"/>
    <x v="62"/>
    <x v="87"/>
    <x v="0"/>
  </r>
  <r>
    <x v="0"/>
    <x v="6"/>
    <x v="6"/>
    <x v="30"/>
    <x v="30"/>
    <x v="30"/>
    <x v="14"/>
    <x v="90"/>
    <x v="97"/>
    <x v="46"/>
    <x v="113"/>
    <x v="62"/>
    <x v="87"/>
    <x v="0"/>
  </r>
  <r>
    <x v="0"/>
    <x v="6"/>
    <x v="6"/>
    <x v="31"/>
    <x v="31"/>
    <x v="31"/>
    <x v="14"/>
    <x v="90"/>
    <x v="97"/>
    <x v="70"/>
    <x v="107"/>
    <x v="59"/>
    <x v="89"/>
    <x v="0"/>
  </r>
  <r>
    <x v="0"/>
    <x v="6"/>
    <x v="6"/>
    <x v="18"/>
    <x v="18"/>
    <x v="18"/>
    <x v="14"/>
    <x v="90"/>
    <x v="97"/>
    <x v="77"/>
    <x v="114"/>
    <x v="49"/>
    <x v="94"/>
    <x v="0"/>
  </r>
  <r>
    <x v="0"/>
    <x v="6"/>
    <x v="6"/>
    <x v="32"/>
    <x v="32"/>
    <x v="32"/>
    <x v="14"/>
    <x v="90"/>
    <x v="97"/>
    <x v="77"/>
    <x v="114"/>
    <x v="38"/>
    <x v="93"/>
    <x v="0"/>
  </r>
  <r>
    <x v="0"/>
    <x v="6"/>
    <x v="6"/>
    <x v="33"/>
    <x v="33"/>
    <x v="33"/>
    <x v="18"/>
    <x v="93"/>
    <x v="98"/>
    <x v="77"/>
    <x v="114"/>
    <x v="45"/>
    <x v="32"/>
    <x v="0"/>
  </r>
  <r>
    <x v="0"/>
    <x v="6"/>
    <x v="6"/>
    <x v="11"/>
    <x v="11"/>
    <x v="11"/>
    <x v="18"/>
    <x v="93"/>
    <x v="98"/>
    <x v="70"/>
    <x v="107"/>
    <x v="41"/>
    <x v="85"/>
    <x v="0"/>
  </r>
  <r>
    <x v="0"/>
    <x v="6"/>
    <x v="6"/>
    <x v="14"/>
    <x v="14"/>
    <x v="14"/>
    <x v="18"/>
    <x v="93"/>
    <x v="98"/>
    <x v="79"/>
    <x v="47"/>
    <x v="49"/>
    <x v="94"/>
    <x v="0"/>
  </r>
  <r>
    <x v="0"/>
    <x v="7"/>
    <x v="7"/>
    <x v="0"/>
    <x v="0"/>
    <x v="0"/>
    <x v="0"/>
    <x v="66"/>
    <x v="99"/>
    <x v="68"/>
    <x v="115"/>
    <x v="59"/>
    <x v="95"/>
    <x v="0"/>
  </r>
  <r>
    <x v="0"/>
    <x v="7"/>
    <x v="7"/>
    <x v="1"/>
    <x v="1"/>
    <x v="1"/>
    <x v="1"/>
    <x v="80"/>
    <x v="100"/>
    <x v="29"/>
    <x v="116"/>
    <x v="41"/>
    <x v="38"/>
    <x v="0"/>
  </r>
  <r>
    <x v="0"/>
    <x v="7"/>
    <x v="7"/>
    <x v="2"/>
    <x v="2"/>
    <x v="2"/>
    <x v="2"/>
    <x v="53"/>
    <x v="101"/>
    <x v="88"/>
    <x v="117"/>
    <x v="49"/>
    <x v="15"/>
    <x v="0"/>
  </r>
  <r>
    <x v="0"/>
    <x v="7"/>
    <x v="7"/>
    <x v="34"/>
    <x v="34"/>
    <x v="34"/>
    <x v="3"/>
    <x v="94"/>
    <x v="102"/>
    <x v="37"/>
    <x v="118"/>
    <x v="36"/>
    <x v="96"/>
    <x v="0"/>
  </r>
  <r>
    <x v="0"/>
    <x v="7"/>
    <x v="7"/>
    <x v="12"/>
    <x v="12"/>
    <x v="12"/>
    <x v="4"/>
    <x v="95"/>
    <x v="103"/>
    <x v="89"/>
    <x v="119"/>
    <x v="37"/>
    <x v="97"/>
    <x v="0"/>
  </r>
  <r>
    <x v="0"/>
    <x v="7"/>
    <x v="7"/>
    <x v="5"/>
    <x v="5"/>
    <x v="5"/>
    <x v="5"/>
    <x v="83"/>
    <x v="104"/>
    <x v="37"/>
    <x v="118"/>
    <x v="38"/>
    <x v="98"/>
    <x v="0"/>
  </r>
  <r>
    <x v="0"/>
    <x v="7"/>
    <x v="7"/>
    <x v="3"/>
    <x v="3"/>
    <x v="3"/>
    <x v="5"/>
    <x v="83"/>
    <x v="104"/>
    <x v="33"/>
    <x v="120"/>
    <x v="49"/>
    <x v="15"/>
    <x v="0"/>
  </r>
  <r>
    <x v="0"/>
    <x v="7"/>
    <x v="7"/>
    <x v="9"/>
    <x v="9"/>
    <x v="9"/>
    <x v="7"/>
    <x v="96"/>
    <x v="6"/>
    <x v="70"/>
    <x v="121"/>
    <x v="36"/>
    <x v="96"/>
    <x v="0"/>
  </r>
  <r>
    <x v="0"/>
    <x v="7"/>
    <x v="7"/>
    <x v="4"/>
    <x v="4"/>
    <x v="4"/>
    <x v="8"/>
    <x v="84"/>
    <x v="67"/>
    <x v="49"/>
    <x v="122"/>
    <x v="39"/>
    <x v="99"/>
    <x v="0"/>
  </r>
  <r>
    <x v="0"/>
    <x v="7"/>
    <x v="7"/>
    <x v="35"/>
    <x v="35"/>
    <x v="35"/>
    <x v="9"/>
    <x v="88"/>
    <x v="105"/>
    <x v="79"/>
    <x v="14"/>
    <x v="56"/>
    <x v="100"/>
    <x v="0"/>
  </r>
  <r>
    <x v="0"/>
    <x v="7"/>
    <x v="7"/>
    <x v="19"/>
    <x v="19"/>
    <x v="19"/>
    <x v="10"/>
    <x v="89"/>
    <x v="10"/>
    <x v="85"/>
    <x v="123"/>
    <x v="36"/>
    <x v="96"/>
    <x v="0"/>
  </r>
  <r>
    <x v="0"/>
    <x v="7"/>
    <x v="7"/>
    <x v="17"/>
    <x v="17"/>
    <x v="17"/>
    <x v="10"/>
    <x v="89"/>
    <x v="10"/>
    <x v="72"/>
    <x v="124"/>
    <x v="41"/>
    <x v="38"/>
    <x v="0"/>
  </r>
  <r>
    <x v="0"/>
    <x v="7"/>
    <x v="7"/>
    <x v="13"/>
    <x v="13"/>
    <x v="13"/>
    <x v="10"/>
    <x v="89"/>
    <x v="10"/>
    <x v="76"/>
    <x v="125"/>
    <x v="22"/>
    <x v="101"/>
    <x v="0"/>
  </r>
  <r>
    <x v="0"/>
    <x v="7"/>
    <x v="7"/>
    <x v="8"/>
    <x v="8"/>
    <x v="8"/>
    <x v="10"/>
    <x v="89"/>
    <x v="10"/>
    <x v="46"/>
    <x v="126"/>
    <x v="53"/>
    <x v="27"/>
    <x v="0"/>
  </r>
  <r>
    <x v="0"/>
    <x v="7"/>
    <x v="7"/>
    <x v="7"/>
    <x v="7"/>
    <x v="7"/>
    <x v="10"/>
    <x v="89"/>
    <x v="10"/>
    <x v="78"/>
    <x v="127"/>
    <x v="39"/>
    <x v="99"/>
    <x v="0"/>
  </r>
  <r>
    <x v="0"/>
    <x v="7"/>
    <x v="7"/>
    <x v="28"/>
    <x v="28"/>
    <x v="28"/>
    <x v="15"/>
    <x v="90"/>
    <x v="106"/>
    <x v="87"/>
    <x v="128"/>
    <x v="56"/>
    <x v="100"/>
    <x v="0"/>
  </r>
  <r>
    <x v="0"/>
    <x v="7"/>
    <x v="7"/>
    <x v="15"/>
    <x v="15"/>
    <x v="15"/>
    <x v="15"/>
    <x v="90"/>
    <x v="106"/>
    <x v="77"/>
    <x v="129"/>
    <x v="38"/>
    <x v="98"/>
    <x v="0"/>
  </r>
  <r>
    <x v="0"/>
    <x v="7"/>
    <x v="7"/>
    <x v="10"/>
    <x v="10"/>
    <x v="10"/>
    <x v="17"/>
    <x v="93"/>
    <x v="30"/>
    <x v="71"/>
    <x v="93"/>
    <x v="39"/>
    <x v="99"/>
    <x v="0"/>
  </r>
  <r>
    <x v="0"/>
    <x v="7"/>
    <x v="7"/>
    <x v="18"/>
    <x v="18"/>
    <x v="18"/>
    <x v="17"/>
    <x v="93"/>
    <x v="30"/>
    <x v="89"/>
    <x v="119"/>
    <x v="53"/>
    <x v="27"/>
    <x v="0"/>
  </r>
  <r>
    <x v="0"/>
    <x v="7"/>
    <x v="7"/>
    <x v="24"/>
    <x v="24"/>
    <x v="24"/>
    <x v="17"/>
    <x v="93"/>
    <x v="30"/>
    <x v="77"/>
    <x v="129"/>
    <x v="45"/>
    <x v="102"/>
    <x v="0"/>
  </r>
  <r>
    <x v="0"/>
    <x v="7"/>
    <x v="7"/>
    <x v="36"/>
    <x v="36"/>
    <x v="36"/>
    <x v="17"/>
    <x v="93"/>
    <x v="30"/>
    <x v="72"/>
    <x v="124"/>
    <x v="61"/>
    <x v="86"/>
    <x v="0"/>
  </r>
  <r>
    <x v="0"/>
    <x v="8"/>
    <x v="8"/>
    <x v="0"/>
    <x v="0"/>
    <x v="0"/>
    <x v="0"/>
    <x v="66"/>
    <x v="107"/>
    <x v="41"/>
    <x v="130"/>
    <x v="61"/>
    <x v="86"/>
    <x v="0"/>
  </r>
  <r>
    <x v="0"/>
    <x v="8"/>
    <x v="8"/>
    <x v="1"/>
    <x v="1"/>
    <x v="1"/>
    <x v="1"/>
    <x v="70"/>
    <x v="108"/>
    <x v="83"/>
    <x v="131"/>
    <x v="61"/>
    <x v="86"/>
    <x v="0"/>
  </r>
  <r>
    <x v="0"/>
    <x v="8"/>
    <x v="8"/>
    <x v="5"/>
    <x v="5"/>
    <x v="5"/>
    <x v="2"/>
    <x v="94"/>
    <x v="109"/>
    <x v="60"/>
    <x v="132"/>
    <x v="49"/>
    <x v="103"/>
    <x v="0"/>
  </r>
  <r>
    <x v="0"/>
    <x v="8"/>
    <x v="8"/>
    <x v="17"/>
    <x v="17"/>
    <x v="17"/>
    <x v="3"/>
    <x v="95"/>
    <x v="110"/>
    <x v="60"/>
    <x v="132"/>
    <x v="39"/>
    <x v="85"/>
    <x v="0"/>
  </r>
  <r>
    <x v="0"/>
    <x v="8"/>
    <x v="8"/>
    <x v="12"/>
    <x v="12"/>
    <x v="12"/>
    <x v="4"/>
    <x v="84"/>
    <x v="54"/>
    <x v="46"/>
    <x v="133"/>
    <x v="60"/>
    <x v="104"/>
    <x v="0"/>
  </r>
  <r>
    <x v="0"/>
    <x v="8"/>
    <x v="8"/>
    <x v="27"/>
    <x v="27"/>
    <x v="27"/>
    <x v="5"/>
    <x v="87"/>
    <x v="111"/>
    <x v="37"/>
    <x v="134"/>
    <x v="39"/>
    <x v="85"/>
    <x v="0"/>
  </r>
  <r>
    <x v="0"/>
    <x v="8"/>
    <x v="8"/>
    <x v="8"/>
    <x v="8"/>
    <x v="8"/>
    <x v="5"/>
    <x v="87"/>
    <x v="111"/>
    <x v="78"/>
    <x v="135"/>
    <x v="59"/>
    <x v="105"/>
    <x v="0"/>
  </r>
  <r>
    <x v="0"/>
    <x v="8"/>
    <x v="8"/>
    <x v="3"/>
    <x v="3"/>
    <x v="3"/>
    <x v="5"/>
    <x v="87"/>
    <x v="111"/>
    <x v="37"/>
    <x v="134"/>
    <x v="39"/>
    <x v="85"/>
    <x v="0"/>
  </r>
  <r>
    <x v="0"/>
    <x v="8"/>
    <x v="8"/>
    <x v="33"/>
    <x v="33"/>
    <x v="33"/>
    <x v="8"/>
    <x v="88"/>
    <x v="112"/>
    <x v="78"/>
    <x v="135"/>
    <x v="41"/>
    <x v="63"/>
    <x v="0"/>
  </r>
  <r>
    <x v="0"/>
    <x v="8"/>
    <x v="8"/>
    <x v="9"/>
    <x v="9"/>
    <x v="9"/>
    <x v="9"/>
    <x v="89"/>
    <x v="113"/>
    <x v="87"/>
    <x v="136"/>
    <x v="62"/>
    <x v="106"/>
    <x v="0"/>
  </r>
  <r>
    <x v="0"/>
    <x v="8"/>
    <x v="8"/>
    <x v="6"/>
    <x v="6"/>
    <x v="6"/>
    <x v="9"/>
    <x v="89"/>
    <x v="113"/>
    <x v="78"/>
    <x v="135"/>
    <x v="39"/>
    <x v="85"/>
    <x v="0"/>
  </r>
  <r>
    <x v="0"/>
    <x v="8"/>
    <x v="8"/>
    <x v="14"/>
    <x v="14"/>
    <x v="14"/>
    <x v="9"/>
    <x v="89"/>
    <x v="113"/>
    <x v="78"/>
    <x v="135"/>
    <x v="39"/>
    <x v="85"/>
    <x v="0"/>
  </r>
  <r>
    <x v="0"/>
    <x v="8"/>
    <x v="8"/>
    <x v="10"/>
    <x v="10"/>
    <x v="10"/>
    <x v="12"/>
    <x v="90"/>
    <x v="105"/>
    <x v="78"/>
    <x v="135"/>
    <x v="61"/>
    <x v="86"/>
    <x v="0"/>
  </r>
  <r>
    <x v="0"/>
    <x v="8"/>
    <x v="8"/>
    <x v="37"/>
    <x v="37"/>
    <x v="37"/>
    <x v="13"/>
    <x v="97"/>
    <x v="14"/>
    <x v="77"/>
    <x v="137"/>
    <x v="59"/>
    <x v="105"/>
    <x v="0"/>
  </r>
  <r>
    <x v="0"/>
    <x v="8"/>
    <x v="8"/>
    <x v="29"/>
    <x v="29"/>
    <x v="29"/>
    <x v="13"/>
    <x v="97"/>
    <x v="14"/>
    <x v="79"/>
    <x v="138"/>
    <x v="41"/>
    <x v="63"/>
    <x v="0"/>
  </r>
  <r>
    <x v="0"/>
    <x v="8"/>
    <x v="8"/>
    <x v="16"/>
    <x v="16"/>
    <x v="16"/>
    <x v="13"/>
    <x v="97"/>
    <x v="14"/>
    <x v="87"/>
    <x v="136"/>
    <x v="49"/>
    <x v="103"/>
    <x v="0"/>
  </r>
  <r>
    <x v="0"/>
    <x v="8"/>
    <x v="8"/>
    <x v="18"/>
    <x v="18"/>
    <x v="18"/>
    <x v="13"/>
    <x v="97"/>
    <x v="14"/>
    <x v="80"/>
    <x v="139"/>
    <x v="53"/>
    <x v="107"/>
    <x v="0"/>
  </r>
  <r>
    <x v="0"/>
    <x v="8"/>
    <x v="8"/>
    <x v="36"/>
    <x v="36"/>
    <x v="36"/>
    <x v="13"/>
    <x v="97"/>
    <x v="14"/>
    <x v="44"/>
    <x v="140"/>
    <x v="61"/>
    <x v="86"/>
    <x v="1"/>
  </r>
  <r>
    <x v="0"/>
    <x v="8"/>
    <x v="8"/>
    <x v="7"/>
    <x v="7"/>
    <x v="7"/>
    <x v="18"/>
    <x v="98"/>
    <x v="49"/>
    <x v="79"/>
    <x v="138"/>
    <x v="39"/>
    <x v="85"/>
    <x v="0"/>
  </r>
  <r>
    <x v="0"/>
    <x v="8"/>
    <x v="8"/>
    <x v="38"/>
    <x v="38"/>
    <x v="38"/>
    <x v="18"/>
    <x v="98"/>
    <x v="49"/>
    <x v="90"/>
    <x v="141"/>
    <x v="39"/>
    <x v="85"/>
    <x v="0"/>
  </r>
  <r>
    <x v="0"/>
    <x v="9"/>
    <x v="9"/>
    <x v="0"/>
    <x v="0"/>
    <x v="0"/>
    <x v="0"/>
    <x v="65"/>
    <x v="114"/>
    <x v="56"/>
    <x v="142"/>
    <x v="38"/>
    <x v="108"/>
    <x v="0"/>
  </r>
  <r>
    <x v="0"/>
    <x v="9"/>
    <x v="9"/>
    <x v="1"/>
    <x v="1"/>
    <x v="1"/>
    <x v="1"/>
    <x v="77"/>
    <x v="115"/>
    <x v="91"/>
    <x v="143"/>
    <x v="41"/>
    <x v="109"/>
    <x v="0"/>
  </r>
  <r>
    <x v="0"/>
    <x v="9"/>
    <x v="9"/>
    <x v="3"/>
    <x v="3"/>
    <x v="3"/>
    <x v="2"/>
    <x v="51"/>
    <x v="116"/>
    <x v="32"/>
    <x v="144"/>
    <x v="41"/>
    <x v="109"/>
    <x v="0"/>
  </r>
  <r>
    <x v="0"/>
    <x v="9"/>
    <x v="9"/>
    <x v="4"/>
    <x v="4"/>
    <x v="4"/>
    <x v="3"/>
    <x v="54"/>
    <x v="117"/>
    <x v="43"/>
    <x v="145"/>
    <x v="61"/>
    <x v="86"/>
    <x v="0"/>
  </r>
  <r>
    <x v="0"/>
    <x v="9"/>
    <x v="9"/>
    <x v="5"/>
    <x v="5"/>
    <x v="5"/>
    <x v="4"/>
    <x v="99"/>
    <x v="3"/>
    <x v="28"/>
    <x v="106"/>
    <x v="59"/>
    <x v="110"/>
    <x v="0"/>
  </r>
  <r>
    <x v="0"/>
    <x v="9"/>
    <x v="9"/>
    <x v="8"/>
    <x v="8"/>
    <x v="8"/>
    <x v="5"/>
    <x v="82"/>
    <x v="118"/>
    <x v="92"/>
    <x v="146"/>
    <x v="53"/>
    <x v="111"/>
    <x v="0"/>
  </r>
  <r>
    <x v="0"/>
    <x v="9"/>
    <x v="9"/>
    <x v="2"/>
    <x v="2"/>
    <x v="2"/>
    <x v="6"/>
    <x v="96"/>
    <x v="43"/>
    <x v="71"/>
    <x v="147"/>
    <x v="53"/>
    <x v="111"/>
    <x v="0"/>
  </r>
  <r>
    <x v="0"/>
    <x v="9"/>
    <x v="9"/>
    <x v="6"/>
    <x v="6"/>
    <x v="6"/>
    <x v="7"/>
    <x v="85"/>
    <x v="119"/>
    <x v="33"/>
    <x v="105"/>
    <x v="39"/>
    <x v="112"/>
    <x v="0"/>
  </r>
  <r>
    <x v="0"/>
    <x v="9"/>
    <x v="9"/>
    <x v="19"/>
    <x v="19"/>
    <x v="19"/>
    <x v="8"/>
    <x v="88"/>
    <x v="70"/>
    <x v="85"/>
    <x v="148"/>
    <x v="42"/>
    <x v="113"/>
    <x v="0"/>
  </r>
  <r>
    <x v="0"/>
    <x v="9"/>
    <x v="9"/>
    <x v="18"/>
    <x v="18"/>
    <x v="18"/>
    <x v="8"/>
    <x v="88"/>
    <x v="70"/>
    <x v="79"/>
    <x v="137"/>
    <x v="45"/>
    <x v="54"/>
    <x v="0"/>
  </r>
  <r>
    <x v="0"/>
    <x v="9"/>
    <x v="9"/>
    <x v="27"/>
    <x v="27"/>
    <x v="27"/>
    <x v="10"/>
    <x v="89"/>
    <x v="106"/>
    <x v="78"/>
    <x v="93"/>
    <x v="39"/>
    <x v="112"/>
    <x v="0"/>
  </r>
  <r>
    <x v="0"/>
    <x v="9"/>
    <x v="9"/>
    <x v="10"/>
    <x v="10"/>
    <x v="10"/>
    <x v="10"/>
    <x v="89"/>
    <x v="106"/>
    <x v="70"/>
    <x v="149"/>
    <x v="49"/>
    <x v="114"/>
    <x v="0"/>
  </r>
  <r>
    <x v="0"/>
    <x v="9"/>
    <x v="9"/>
    <x v="13"/>
    <x v="13"/>
    <x v="13"/>
    <x v="10"/>
    <x v="89"/>
    <x v="106"/>
    <x v="46"/>
    <x v="112"/>
    <x v="53"/>
    <x v="111"/>
    <x v="0"/>
  </r>
  <r>
    <x v="0"/>
    <x v="9"/>
    <x v="9"/>
    <x v="11"/>
    <x v="11"/>
    <x v="11"/>
    <x v="10"/>
    <x v="89"/>
    <x v="106"/>
    <x v="71"/>
    <x v="147"/>
    <x v="41"/>
    <x v="109"/>
    <x v="1"/>
  </r>
  <r>
    <x v="0"/>
    <x v="9"/>
    <x v="9"/>
    <x v="14"/>
    <x v="14"/>
    <x v="14"/>
    <x v="10"/>
    <x v="89"/>
    <x v="106"/>
    <x v="72"/>
    <x v="150"/>
    <x v="41"/>
    <x v="109"/>
    <x v="0"/>
  </r>
  <r>
    <x v="0"/>
    <x v="9"/>
    <x v="9"/>
    <x v="12"/>
    <x v="12"/>
    <x v="12"/>
    <x v="15"/>
    <x v="90"/>
    <x v="85"/>
    <x v="85"/>
    <x v="148"/>
    <x v="53"/>
    <x v="111"/>
    <x v="0"/>
  </r>
  <r>
    <x v="0"/>
    <x v="9"/>
    <x v="9"/>
    <x v="29"/>
    <x v="29"/>
    <x v="29"/>
    <x v="15"/>
    <x v="90"/>
    <x v="85"/>
    <x v="71"/>
    <x v="147"/>
    <x v="41"/>
    <x v="109"/>
    <x v="0"/>
  </r>
  <r>
    <x v="0"/>
    <x v="9"/>
    <x v="9"/>
    <x v="15"/>
    <x v="15"/>
    <x v="15"/>
    <x v="15"/>
    <x v="90"/>
    <x v="85"/>
    <x v="70"/>
    <x v="149"/>
    <x v="59"/>
    <x v="110"/>
    <x v="0"/>
  </r>
  <r>
    <x v="0"/>
    <x v="9"/>
    <x v="9"/>
    <x v="9"/>
    <x v="9"/>
    <x v="9"/>
    <x v="18"/>
    <x v="93"/>
    <x v="31"/>
    <x v="46"/>
    <x v="112"/>
    <x v="56"/>
    <x v="115"/>
    <x v="0"/>
  </r>
  <r>
    <x v="0"/>
    <x v="9"/>
    <x v="9"/>
    <x v="33"/>
    <x v="33"/>
    <x v="33"/>
    <x v="19"/>
    <x v="100"/>
    <x v="15"/>
    <x v="44"/>
    <x v="151"/>
    <x v="41"/>
    <x v="109"/>
    <x v="0"/>
  </r>
  <r>
    <x v="0"/>
    <x v="9"/>
    <x v="9"/>
    <x v="17"/>
    <x v="17"/>
    <x v="17"/>
    <x v="19"/>
    <x v="100"/>
    <x v="15"/>
    <x v="44"/>
    <x v="151"/>
    <x v="41"/>
    <x v="109"/>
    <x v="0"/>
  </r>
  <r>
    <x v="0"/>
    <x v="9"/>
    <x v="9"/>
    <x v="7"/>
    <x v="7"/>
    <x v="7"/>
    <x v="19"/>
    <x v="100"/>
    <x v="15"/>
    <x v="71"/>
    <x v="147"/>
    <x v="61"/>
    <x v="86"/>
    <x v="0"/>
  </r>
  <r>
    <x v="0"/>
    <x v="10"/>
    <x v="10"/>
    <x v="0"/>
    <x v="0"/>
    <x v="0"/>
    <x v="0"/>
    <x v="31"/>
    <x v="120"/>
    <x v="93"/>
    <x v="152"/>
    <x v="38"/>
    <x v="64"/>
    <x v="0"/>
  </r>
  <r>
    <x v="0"/>
    <x v="10"/>
    <x v="10"/>
    <x v="2"/>
    <x v="2"/>
    <x v="2"/>
    <x v="1"/>
    <x v="37"/>
    <x v="121"/>
    <x v="94"/>
    <x v="153"/>
    <x v="37"/>
    <x v="116"/>
    <x v="0"/>
  </r>
  <r>
    <x v="0"/>
    <x v="10"/>
    <x v="10"/>
    <x v="1"/>
    <x v="1"/>
    <x v="1"/>
    <x v="2"/>
    <x v="101"/>
    <x v="122"/>
    <x v="95"/>
    <x v="154"/>
    <x v="41"/>
    <x v="117"/>
    <x v="0"/>
  </r>
  <r>
    <x v="0"/>
    <x v="10"/>
    <x v="10"/>
    <x v="4"/>
    <x v="4"/>
    <x v="4"/>
    <x v="3"/>
    <x v="102"/>
    <x v="123"/>
    <x v="96"/>
    <x v="155"/>
    <x v="61"/>
    <x v="86"/>
    <x v="0"/>
  </r>
  <r>
    <x v="0"/>
    <x v="10"/>
    <x v="10"/>
    <x v="3"/>
    <x v="3"/>
    <x v="3"/>
    <x v="4"/>
    <x v="76"/>
    <x v="124"/>
    <x v="29"/>
    <x v="156"/>
    <x v="53"/>
    <x v="118"/>
    <x v="0"/>
  </r>
  <r>
    <x v="0"/>
    <x v="10"/>
    <x v="10"/>
    <x v="5"/>
    <x v="5"/>
    <x v="5"/>
    <x v="5"/>
    <x v="79"/>
    <x v="125"/>
    <x v="60"/>
    <x v="157"/>
    <x v="44"/>
    <x v="119"/>
    <x v="0"/>
  </r>
  <r>
    <x v="0"/>
    <x v="10"/>
    <x v="10"/>
    <x v="7"/>
    <x v="7"/>
    <x v="7"/>
    <x v="5"/>
    <x v="79"/>
    <x v="125"/>
    <x v="29"/>
    <x v="156"/>
    <x v="59"/>
    <x v="1"/>
    <x v="0"/>
  </r>
  <r>
    <x v="0"/>
    <x v="10"/>
    <x v="10"/>
    <x v="6"/>
    <x v="6"/>
    <x v="6"/>
    <x v="7"/>
    <x v="48"/>
    <x v="126"/>
    <x v="36"/>
    <x v="158"/>
    <x v="59"/>
    <x v="1"/>
    <x v="0"/>
  </r>
  <r>
    <x v="0"/>
    <x v="10"/>
    <x v="10"/>
    <x v="11"/>
    <x v="11"/>
    <x v="11"/>
    <x v="8"/>
    <x v="50"/>
    <x v="112"/>
    <x v="97"/>
    <x v="28"/>
    <x v="45"/>
    <x v="89"/>
    <x v="0"/>
  </r>
  <r>
    <x v="0"/>
    <x v="10"/>
    <x v="10"/>
    <x v="8"/>
    <x v="8"/>
    <x v="8"/>
    <x v="9"/>
    <x v="53"/>
    <x v="69"/>
    <x v="37"/>
    <x v="15"/>
    <x v="50"/>
    <x v="120"/>
    <x v="0"/>
  </r>
  <r>
    <x v="0"/>
    <x v="10"/>
    <x v="10"/>
    <x v="12"/>
    <x v="12"/>
    <x v="12"/>
    <x v="10"/>
    <x v="54"/>
    <x v="59"/>
    <x v="87"/>
    <x v="108"/>
    <x v="52"/>
    <x v="121"/>
    <x v="0"/>
  </r>
  <r>
    <x v="0"/>
    <x v="10"/>
    <x v="10"/>
    <x v="14"/>
    <x v="14"/>
    <x v="14"/>
    <x v="11"/>
    <x v="103"/>
    <x v="9"/>
    <x v="84"/>
    <x v="121"/>
    <x v="53"/>
    <x v="118"/>
    <x v="0"/>
  </r>
  <r>
    <x v="0"/>
    <x v="10"/>
    <x v="10"/>
    <x v="10"/>
    <x v="10"/>
    <x v="10"/>
    <x v="12"/>
    <x v="104"/>
    <x v="11"/>
    <x v="60"/>
    <x v="157"/>
    <x v="56"/>
    <x v="122"/>
    <x v="0"/>
  </r>
  <r>
    <x v="0"/>
    <x v="10"/>
    <x v="10"/>
    <x v="9"/>
    <x v="9"/>
    <x v="9"/>
    <x v="13"/>
    <x v="105"/>
    <x v="127"/>
    <x v="37"/>
    <x v="15"/>
    <x v="22"/>
    <x v="123"/>
    <x v="0"/>
  </r>
  <r>
    <x v="0"/>
    <x v="10"/>
    <x v="10"/>
    <x v="16"/>
    <x v="16"/>
    <x v="16"/>
    <x v="14"/>
    <x v="94"/>
    <x v="46"/>
    <x v="46"/>
    <x v="159"/>
    <x v="44"/>
    <x v="119"/>
    <x v="0"/>
  </r>
  <r>
    <x v="0"/>
    <x v="10"/>
    <x v="10"/>
    <x v="22"/>
    <x v="22"/>
    <x v="22"/>
    <x v="14"/>
    <x v="94"/>
    <x v="46"/>
    <x v="79"/>
    <x v="160"/>
    <x v="50"/>
    <x v="120"/>
    <x v="0"/>
  </r>
  <r>
    <x v="0"/>
    <x v="10"/>
    <x v="10"/>
    <x v="13"/>
    <x v="13"/>
    <x v="13"/>
    <x v="14"/>
    <x v="94"/>
    <x v="46"/>
    <x v="77"/>
    <x v="161"/>
    <x v="25"/>
    <x v="70"/>
    <x v="0"/>
  </r>
  <r>
    <x v="0"/>
    <x v="10"/>
    <x v="10"/>
    <x v="15"/>
    <x v="15"/>
    <x v="15"/>
    <x v="17"/>
    <x v="83"/>
    <x v="35"/>
    <x v="37"/>
    <x v="15"/>
    <x v="38"/>
    <x v="64"/>
    <x v="0"/>
  </r>
  <r>
    <x v="0"/>
    <x v="10"/>
    <x v="10"/>
    <x v="26"/>
    <x v="26"/>
    <x v="26"/>
    <x v="18"/>
    <x v="96"/>
    <x v="97"/>
    <x v="44"/>
    <x v="162"/>
    <x v="42"/>
    <x v="8"/>
    <x v="0"/>
  </r>
  <r>
    <x v="0"/>
    <x v="10"/>
    <x v="10"/>
    <x v="28"/>
    <x v="28"/>
    <x v="28"/>
    <x v="19"/>
    <x v="84"/>
    <x v="128"/>
    <x v="44"/>
    <x v="162"/>
    <x v="36"/>
    <x v="124"/>
    <x v="0"/>
  </r>
  <r>
    <x v="0"/>
    <x v="10"/>
    <x v="10"/>
    <x v="39"/>
    <x v="39"/>
    <x v="39"/>
    <x v="19"/>
    <x v="84"/>
    <x v="128"/>
    <x v="76"/>
    <x v="163"/>
    <x v="50"/>
    <x v="120"/>
    <x v="0"/>
  </r>
  <r>
    <x v="0"/>
    <x v="10"/>
    <x v="10"/>
    <x v="25"/>
    <x v="25"/>
    <x v="25"/>
    <x v="19"/>
    <x v="84"/>
    <x v="128"/>
    <x v="77"/>
    <x v="161"/>
    <x v="22"/>
    <x v="123"/>
    <x v="0"/>
  </r>
  <r>
    <x v="0"/>
    <x v="11"/>
    <x v="11"/>
    <x v="0"/>
    <x v="0"/>
    <x v="0"/>
    <x v="0"/>
    <x v="61"/>
    <x v="129"/>
    <x v="98"/>
    <x v="164"/>
    <x v="41"/>
    <x v="38"/>
    <x v="0"/>
  </r>
  <r>
    <x v="0"/>
    <x v="11"/>
    <x v="11"/>
    <x v="1"/>
    <x v="1"/>
    <x v="1"/>
    <x v="1"/>
    <x v="106"/>
    <x v="130"/>
    <x v="99"/>
    <x v="165"/>
    <x v="39"/>
    <x v="99"/>
    <x v="0"/>
  </r>
  <r>
    <x v="0"/>
    <x v="11"/>
    <x v="11"/>
    <x v="2"/>
    <x v="2"/>
    <x v="2"/>
    <x v="2"/>
    <x v="70"/>
    <x v="131"/>
    <x v="67"/>
    <x v="166"/>
    <x v="22"/>
    <x v="101"/>
    <x v="0"/>
  </r>
  <r>
    <x v="0"/>
    <x v="11"/>
    <x v="11"/>
    <x v="5"/>
    <x v="5"/>
    <x v="5"/>
    <x v="3"/>
    <x v="104"/>
    <x v="132"/>
    <x v="47"/>
    <x v="167"/>
    <x v="38"/>
    <x v="98"/>
    <x v="0"/>
  </r>
  <r>
    <x v="0"/>
    <x v="11"/>
    <x v="11"/>
    <x v="6"/>
    <x v="6"/>
    <x v="6"/>
    <x v="4"/>
    <x v="99"/>
    <x v="94"/>
    <x v="47"/>
    <x v="167"/>
    <x v="49"/>
    <x v="15"/>
    <x v="0"/>
  </r>
  <r>
    <x v="0"/>
    <x v="11"/>
    <x v="11"/>
    <x v="7"/>
    <x v="7"/>
    <x v="7"/>
    <x v="4"/>
    <x v="99"/>
    <x v="94"/>
    <x v="69"/>
    <x v="168"/>
    <x v="41"/>
    <x v="38"/>
    <x v="0"/>
  </r>
  <r>
    <x v="0"/>
    <x v="11"/>
    <x v="11"/>
    <x v="3"/>
    <x v="3"/>
    <x v="3"/>
    <x v="6"/>
    <x v="107"/>
    <x v="104"/>
    <x v="47"/>
    <x v="167"/>
    <x v="41"/>
    <x v="38"/>
    <x v="0"/>
  </r>
  <r>
    <x v="0"/>
    <x v="11"/>
    <x v="11"/>
    <x v="4"/>
    <x v="4"/>
    <x v="4"/>
    <x v="7"/>
    <x v="95"/>
    <x v="66"/>
    <x v="47"/>
    <x v="167"/>
    <x v="61"/>
    <x v="86"/>
    <x v="0"/>
  </r>
  <r>
    <x v="0"/>
    <x v="11"/>
    <x v="11"/>
    <x v="15"/>
    <x v="15"/>
    <x v="15"/>
    <x v="8"/>
    <x v="96"/>
    <x v="7"/>
    <x v="45"/>
    <x v="169"/>
    <x v="49"/>
    <x v="15"/>
    <x v="0"/>
  </r>
  <r>
    <x v="0"/>
    <x v="11"/>
    <x v="11"/>
    <x v="9"/>
    <x v="9"/>
    <x v="9"/>
    <x v="9"/>
    <x v="85"/>
    <x v="133"/>
    <x v="72"/>
    <x v="170"/>
    <x v="38"/>
    <x v="98"/>
    <x v="0"/>
  </r>
  <r>
    <x v="0"/>
    <x v="11"/>
    <x v="11"/>
    <x v="11"/>
    <x v="11"/>
    <x v="11"/>
    <x v="9"/>
    <x v="85"/>
    <x v="133"/>
    <x v="72"/>
    <x v="170"/>
    <x v="38"/>
    <x v="98"/>
    <x v="0"/>
  </r>
  <r>
    <x v="0"/>
    <x v="11"/>
    <x v="11"/>
    <x v="14"/>
    <x v="14"/>
    <x v="14"/>
    <x v="9"/>
    <x v="85"/>
    <x v="133"/>
    <x v="37"/>
    <x v="171"/>
    <x v="59"/>
    <x v="95"/>
    <x v="0"/>
  </r>
  <r>
    <x v="0"/>
    <x v="11"/>
    <x v="11"/>
    <x v="40"/>
    <x v="40"/>
    <x v="40"/>
    <x v="12"/>
    <x v="87"/>
    <x v="70"/>
    <x v="79"/>
    <x v="172"/>
    <x v="62"/>
    <x v="68"/>
    <x v="0"/>
  </r>
  <r>
    <x v="0"/>
    <x v="11"/>
    <x v="11"/>
    <x v="12"/>
    <x v="12"/>
    <x v="12"/>
    <x v="13"/>
    <x v="89"/>
    <x v="13"/>
    <x v="89"/>
    <x v="173"/>
    <x v="42"/>
    <x v="80"/>
    <x v="0"/>
  </r>
  <r>
    <x v="0"/>
    <x v="11"/>
    <x v="11"/>
    <x v="8"/>
    <x v="8"/>
    <x v="8"/>
    <x v="13"/>
    <x v="89"/>
    <x v="13"/>
    <x v="71"/>
    <x v="174"/>
    <x v="59"/>
    <x v="95"/>
    <x v="0"/>
  </r>
  <r>
    <x v="0"/>
    <x v="11"/>
    <x v="11"/>
    <x v="39"/>
    <x v="39"/>
    <x v="39"/>
    <x v="15"/>
    <x v="90"/>
    <x v="134"/>
    <x v="87"/>
    <x v="30"/>
    <x v="56"/>
    <x v="100"/>
    <x v="0"/>
  </r>
  <r>
    <x v="0"/>
    <x v="11"/>
    <x v="11"/>
    <x v="19"/>
    <x v="19"/>
    <x v="19"/>
    <x v="16"/>
    <x v="93"/>
    <x v="49"/>
    <x v="85"/>
    <x v="175"/>
    <x v="62"/>
    <x v="68"/>
    <x v="0"/>
  </r>
  <r>
    <x v="0"/>
    <x v="11"/>
    <x v="11"/>
    <x v="16"/>
    <x v="16"/>
    <x v="16"/>
    <x v="16"/>
    <x v="93"/>
    <x v="49"/>
    <x v="87"/>
    <x v="30"/>
    <x v="38"/>
    <x v="98"/>
    <x v="0"/>
  </r>
  <r>
    <x v="0"/>
    <x v="11"/>
    <x v="11"/>
    <x v="41"/>
    <x v="41"/>
    <x v="41"/>
    <x v="16"/>
    <x v="93"/>
    <x v="49"/>
    <x v="87"/>
    <x v="30"/>
    <x v="38"/>
    <x v="98"/>
    <x v="0"/>
  </r>
  <r>
    <x v="0"/>
    <x v="11"/>
    <x v="11"/>
    <x v="18"/>
    <x v="18"/>
    <x v="18"/>
    <x v="16"/>
    <x v="93"/>
    <x v="49"/>
    <x v="89"/>
    <x v="173"/>
    <x v="53"/>
    <x v="27"/>
    <x v="0"/>
  </r>
  <r>
    <x v="0"/>
    <x v="12"/>
    <x v="12"/>
    <x v="1"/>
    <x v="1"/>
    <x v="1"/>
    <x v="0"/>
    <x v="53"/>
    <x v="135"/>
    <x v="97"/>
    <x v="176"/>
    <x v="41"/>
    <x v="125"/>
    <x v="0"/>
  </r>
  <r>
    <x v="0"/>
    <x v="12"/>
    <x v="12"/>
    <x v="0"/>
    <x v="0"/>
    <x v="0"/>
    <x v="1"/>
    <x v="55"/>
    <x v="136"/>
    <x v="97"/>
    <x v="176"/>
    <x v="61"/>
    <x v="86"/>
    <x v="0"/>
  </r>
  <r>
    <x v="0"/>
    <x v="12"/>
    <x v="12"/>
    <x v="10"/>
    <x v="10"/>
    <x v="10"/>
    <x v="2"/>
    <x v="86"/>
    <x v="137"/>
    <x v="92"/>
    <x v="132"/>
    <x v="59"/>
    <x v="126"/>
    <x v="0"/>
  </r>
  <r>
    <x v="0"/>
    <x v="12"/>
    <x v="12"/>
    <x v="9"/>
    <x v="9"/>
    <x v="9"/>
    <x v="2"/>
    <x v="86"/>
    <x v="137"/>
    <x v="92"/>
    <x v="132"/>
    <x v="59"/>
    <x v="126"/>
    <x v="0"/>
  </r>
  <r>
    <x v="0"/>
    <x v="12"/>
    <x v="12"/>
    <x v="12"/>
    <x v="12"/>
    <x v="12"/>
    <x v="4"/>
    <x v="90"/>
    <x v="22"/>
    <x v="76"/>
    <x v="148"/>
    <x v="42"/>
    <x v="127"/>
    <x v="0"/>
  </r>
  <r>
    <x v="0"/>
    <x v="12"/>
    <x v="12"/>
    <x v="5"/>
    <x v="5"/>
    <x v="5"/>
    <x v="5"/>
    <x v="93"/>
    <x v="138"/>
    <x v="70"/>
    <x v="177"/>
    <x v="41"/>
    <x v="125"/>
    <x v="0"/>
  </r>
  <r>
    <x v="0"/>
    <x v="12"/>
    <x v="12"/>
    <x v="33"/>
    <x v="33"/>
    <x v="33"/>
    <x v="5"/>
    <x v="93"/>
    <x v="138"/>
    <x v="70"/>
    <x v="177"/>
    <x v="41"/>
    <x v="125"/>
    <x v="0"/>
  </r>
  <r>
    <x v="0"/>
    <x v="12"/>
    <x v="12"/>
    <x v="40"/>
    <x v="40"/>
    <x v="40"/>
    <x v="7"/>
    <x v="100"/>
    <x v="139"/>
    <x v="46"/>
    <x v="178"/>
    <x v="38"/>
    <x v="128"/>
    <x v="0"/>
  </r>
  <r>
    <x v="0"/>
    <x v="12"/>
    <x v="12"/>
    <x v="8"/>
    <x v="8"/>
    <x v="8"/>
    <x v="7"/>
    <x v="100"/>
    <x v="139"/>
    <x v="79"/>
    <x v="179"/>
    <x v="59"/>
    <x v="126"/>
    <x v="0"/>
  </r>
  <r>
    <x v="0"/>
    <x v="12"/>
    <x v="12"/>
    <x v="19"/>
    <x v="19"/>
    <x v="19"/>
    <x v="9"/>
    <x v="97"/>
    <x v="57"/>
    <x v="85"/>
    <x v="180"/>
    <x v="38"/>
    <x v="128"/>
    <x v="0"/>
  </r>
  <r>
    <x v="0"/>
    <x v="12"/>
    <x v="12"/>
    <x v="27"/>
    <x v="27"/>
    <x v="27"/>
    <x v="9"/>
    <x v="97"/>
    <x v="57"/>
    <x v="44"/>
    <x v="62"/>
    <x v="39"/>
    <x v="78"/>
    <x v="0"/>
  </r>
  <r>
    <x v="0"/>
    <x v="12"/>
    <x v="12"/>
    <x v="17"/>
    <x v="17"/>
    <x v="17"/>
    <x v="9"/>
    <x v="97"/>
    <x v="57"/>
    <x v="79"/>
    <x v="179"/>
    <x v="41"/>
    <x v="125"/>
    <x v="0"/>
  </r>
  <r>
    <x v="0"/>
    <x v="12"/>
    <x v="12"/>
    <x v="6"/>
    <x v="6"/>
    <x v="6"/>
    <x v="12"/>
    <x v="98"/>
    <x v="140"/>
    <x v="44"/>
    <x v="62"/>
    <x v="61"/>
    <x v="86"/>
    <x v="0"/>
  </r>
  <r>
    <x v="0"/>
    <x v="12"/>
    <x v="12"/>
    <x v="13"/>
    <x v="13"/>
    <x v="13"/>
    <x v="13"/>
    <x v="108"/>
    <x v="141"/>
    <x v="80"/>
    <x v="181"/>
    <x v="56"/>
    <x v="129"/>
    <x v="0"/>
  </r>
  <r>
    <x v="0"/>
    <x v="12"/>
    <x v="12"/>
    <x v="3"/>
    <x v="3"/>
    <x v="3"/>
    <x v="14"/>
    <x v="109"/>
    <x v="71"/>
    <x v="46"/>
    <x v="178"/>
    <x v="41"/>
    <x v="125"/>
    <x v="0"/>
  </r>
  <r>
    <x v="0"/>
    <x v="12"/>
    <x v="12"/>
    <x v="36"/>
    <x v="36"/>
    <x v="36"/>
    <x v="14"/>
    <x v="109"/>
    <x v="71"/>
    <x v="46"/>
    <x v="178"/>
    <x v="41"/>
    <x v="125"/>
    <x v="0"/>
  </r>
  <r>
    <x v="0"/>
    <x v="12"/>
    <x v="12"/>
    <x v="26"/>
    <x v="26"/>
    <x v="26"/>
    <x v="14"/>
    <x v="109"/>
    <x v="71"/>
    <x v="46"/>
    <x v="178"/>
    <x v="41"/>
    <x v="125"/>
    <x v="0"/>
  </r>
  <r>
    <x v="0"/>
    <x v="12"/>
    <x v="12"/>
    <x v="7"/>
    <x v="7"/>
    <x v="7"/>
    <x v="14"/>
    <x v="109"/>
    <x v="71"/>
    <x v="77"/>
    <x v="182"/>
    <x v="61"/>
    <x v="86"/>
    <x v="0"/>
  </r>
  <r>
    <x v="0"/>
    <x v="12"/>
    <x v="12"/>
    <x v="29"/>
    <x v="29"/>
    <x v="29"/>
    <x v="18"/>
    <x v="110"/>
    <x v="48"/>
    <x v="46"/>
    <x v="178"/>
    <x v="39"/>
    <x v="78"/>
    <x v="0"/>
  </r>
  <r>
    <x v="0"/>
    <x v="12"/>
    <x v="12"/>
    <x v="2"/>
    <x v="2"/>
    <x v="2"/>
    <x v="18"/>
    <x v="110"/>
    <x v="48"/>
    <x v="87"/>
    <x v="35"/>
    <x v="61"/>
    <x v="86"/>
    <x v="0"/>
  </r>
  <r>
    <x v="0"/>
    <x v="12"/>
    <x v="12"/>
    <x v="42"/>
    <x v="42"/>
    <x v="42"/>
    <x v="18"/>
    <x v="110"/>
    <x v="48"/>
    <x v="90"/>
    <x v="141"/>
    <x v="61"/>
    <x v="86"/>
    <x v="0"/>
  </r>
  <r>
    <x v="0"/>
    <x v="13"/>
    <x v="13"/>
    <x v="0"/>
    <x v="0"/>
    <x v="0"/>
    <x v="0"/>
    <x v="102"/>
    <x v="142"/>
    <x v="100"/>
    <x v="183"/>
    <x v="49"/>
    <x v="32"/>
    <x v="0"/>
  </r>
  <r>
    <x v="0"/>
    <x v="13"/>
    <x v="13"/>
    <x v="4"/>
    <x v="4"/>
    <x v="4"/>
    <x v="1"/>
    <x v="111"/>
    <x v="143"/>
    <x v="56"/>
    <x v="184"/>
    <x v="59"/>
    <x v="55"/>
    <x v="0"/>
  </r>
  <r>
    <x v="0"/>
    <x v="13"/>
    <x v="13"/>
    <x v="2"/>
    <x v="2"/>
    <x v="2"/>
    <x v="2"/>
    <x v="81"/>
    <x v="144"/>
    <x v="68"/>
    <x v="185"/>
    <x v="45"/>
    <x v="34"/>
    <x v="0"/>
  </r>
  <r>
    <x v="0"/>
    <x v="13"/>
    <x v="13"/>
    <x v="1"/>
    <x v="1"/>
    <x v="1"/>
    <x v="3"/>
    <x v="112"/>
    <x v="145"/>
    <x v="101"/>
    <x v="186"/>
    <x v="41"/>
    <x v="130"/>
    <x v="0"/>
  </r>
  <r>
    <x v="0"/>
    <x v="13"/>
    <x v="13"/>
    <x v="3"/>
    <x v="3"/>
    <x v="3"/>
    <x v="4"/>
    <x v="69"/>
    <x v="146"/>
    <x v="102"/>
    <x v="187"/>
    <x v="49"/>
    <x v="32"/>
    <x v="0"/>
  </r>
  <r>
    <x v="0"/>
    <x v="13"/>
    <x v="13"/>
    <x v="5"/>
    <x v="5"/>
    <x v="5"/>
    <x v="5"/>
    <x v="104"/>
    <x v="103"/>
    <x v="28"/>
    <x v="188"/>
    <x v="45"/>
    <x v="34"/>
    <x v="0"/>
  </r>
  <r>
    <x v="0"/>
    <x v="13"/>
    <x v="13"/>
    <x v="8"/>
    <x v="8"/>
    <x v="8"/>
    <x v="6"/>
    <x v="99"/>
    <x v="125"/>
    <x v="28"/>
    <x v="188"/>
    <x v="59"/>
    <x v="55"/>
    <x v="0"/>
  </r>
  <r>
    <x v="0"/>
    <x v="13"/>
    <x v="13"/>
    <x v="7"/>
    <x v="7"/>
    <x v="7"/>
    <x v="6"/>
    <x v="99"/>
    <x v="125"/>
    <x v="103"/>
    <x v="189"/>
    <x v="39"/>
    <x v="99"/>
    <x v="0"/>
  </r>
  <r>
    <x v="0"/>
    <x v="13"/>
    <x v="13"/>
    <x v="10"/>
    <x v="10"/>
    <x v="10"/>
    <x v="8"/>
    <x v="107"/>
    <x v="147"/>
    <x v="60"/>
    <x v="76"/>
    <x v="59"/>
    <x v="55"/>
    <x v="0"/>
  </r>
  <r>
    <x v="0"/>
    <x v="13"/>
    <x v="13"/>
    <x v="11"/>
    <x v="11"/>
    <x v="11"/>
    <x v="9"/>
    <x v="83"/>
    <x v="148"/>
    <x v="33"/>
    <x v="45"/>
    <x v="49"/>
    <x v="32"/>
    <x v="0"/>
  </r>
  <r>
    <x v="0"/>
    <x v="13"/>
    <x v="13"/>
    <x v="12"/>
    <x v="12"/>
    <x v="12"/>
    <x v="10"/>
    <x v="86"/>
    <x v="149"/>
    <x v="46"/>
    <x v="190"/>
    <x v="22"/>
    <x v="92"/>
    <x v="0"/>
  </r>
  <r>
    <x v="0"/>
    <x v="13"/>
    <x v="13"/>
    <x v="19"/>
    <x v="19"/>
    <x v="19"/>
    <x v="10"/>
    <x v="86"/>
    <x v="149"/>
    <x v="87"/>
    <x v="18"/>
    <x v="42"/>
    <x v="131"/>
    <x v="0"/>
  </r>
  <r>
    <x v="0"/>
    <x v="13"/>
    <x v="13"/>
    <x v="15"/>
    <x v="15"/>
    <x v="15"/>
    <x v="10"/>
    <x v="86"/>
    <x v="149"/>
    <x v="71"/>
    <x v="31"/>
    <x v="38"/>
    <x v="65"/>
    <x v="0"/>
  </r>
  <r>
    <x v="0"/>
    <x v="13"/>
    <x v="13"/>
    <x v="6"/>
    <x v="6"/>
    <x v="6"/>
    <x v="10"/>
    <x v="86"/>
    <x v="149"/>
    <x v="37"/>
    <x v="191"/>
    <x v="41"/>
    <x v="130"/>
    <x v="0"/>
  </r>
  <r>
    <x v="0"/>
    <x v="13"/>
    <x v="13"/>
    <x v="26"/>
    <x v="26"/>
    <x v="26"/>
    <x v="14"/>
    <x v="88"/>
    <x v="72"/>
    <x v="85"/>
    <x v="80"/>
    <x v="42"/>
    <x v="131"/>
    <x v="0"/>
  </r>
  <r>
    <x v="0"/>
    <x v="13"/>
    <x v="13"/>
    <x v="17"/>
    <x v="17"/>
    <x v="17"/>
    <x v="15"/>
    <x v="89"/>
    <x v="150"/>
    <x v="44"/>
    <x v="98"/>
    <x v="45"/>
    <x v="34"/>
    <x v="0"/>
  </r>
  <r>
    <x v="0"/>
    <x v="13"/>
    <x v="13"/>
    <x v="9"/>
    <x v="9"/>
    <x v="9"/>
    <x v="15"/>
    <x v="89"/>
    <x v="150"/>
    <x v="72"/>
    <x v="50"/>
    <x v="41"/>
    <x v="130"/>
    <x v="0"/>
  </r>
  <r>
    <x v="0"/>
    <x v="13"/>
    <x v="13"/>
    <x v="14"/>
    <x v="14"/>
    <x v="14"/>
    <x v="17"/>
    <x v="90"/>
    <x v="16"/>
    <x v="70"/>
    <x v="97"/>
    <x v="59"/>
    <x v="55"/>
    <x v="0"/>
  </r>
  <r>
    <x v="0"/>
    <x v="13"/>
    <x v="13"/>
    <x v="43"/>
    <x v="43"/>
    <x v="43"/>
    <x v="18"/>
    <x v="93"/>
    <x v="18"/>
    <x v="77"/>
    <x v="192"/>
    <x v="45"/>
    <x v="34"/>
    <x v="0"/>
  </r>
  <r>
    <x v="0"/>
    <x v="13"/>
    <x v="13"/>
    <x v="44"/>
    <x v="44"/>
    <x v="44"/>
    <x v="18"/>
    <x v="93"/>
    <x v="18"/>
    <x v="44"/>
    <x v="98"/>
    <x v="59"/>
    <x v="55"/>
    <x v="0"/>
  </r>
  <r>
    <x v="0"/>
    <x v="13"/>
    <x v="13"/>
    <x v="25"/>
    <x v="25"/>
    <x v="25"/>
    <x v="18"/>
    <x v="93"/>
    <x v="18"/>
    <x v="87"/>
    <x v="18"/>
    <x v="38"/>
    <x v="65"/>
    <x v="0"/>
  </r>
  <r>
    <x v="0"/>
    <x v="13"/>
    <x v="13"/>
    <x v="24"/>
    <x v="24"/>
    <x v="24"/>
    <x v="18"/>
    <x v="93"/>
    <x v="18"/>
    <x v="71"/>
    <x v="31"/>
    <x v="39"/>
    <x v="99"/>
    <x v="0"/>
  </r>
  <r>
    <x v="0"/>
    <x v="14"/>
    <x v="14"/>
    <x v="1"/>
    <x v="1"/>
    <x v="1"/>
    <x v="0"/>
    <x v="87"/>
    <x v="151"/>
    <x v="45"/>
    <x v="193"/>
    <x v="61"/>
    <x v="86"/>
    <x v="0"/>
  </r>
  <r>
    <x v="0"/>
    <x v="14"/>
    <x v="14"/>
    <x v="0"/>
    <x v="0"/>
    <x v="0"/>
    <x v="1"/>
    <x v="93"/>
    <x v="152"/>
    <x v="72"/>
    <x v="194"/>
    <x v="61"/>
    <x v="86"/>
    <x v="0"/>
  </r>
  <r>
    <x v="0"/>
    <x v="14"/>
    <x v="14"/>
    <x v="5"/>
    <x v="5"/>
    <x v="5"/>
    <x v="2"/>
    <x v="100"/>
    <x v="153"/>
    <x v="87"/>
    <x v="195"/>
    <x v="45"/>
    <x v="132"/>
    <x v="0"/>
  </r>
  <r>
    <x v="0"/>
    <x v="14"/>
    <x v="14"/>
    <x v="19"/>
    <x v="19"/>
    <x v="19"/>
    <x v="3"/>
    <x v="109"/>
    <x v="118"/>
    <x v="89"/>
    <x v="182"/>
    <x v="49"/>
    <x v="133"/>
    <x v="0"/>
  </r>
  <r>
    <x v="0"/>
    <x v="14"/>
    <x v="14"/>
    <x v="7"/>
    <x v="7"/>
    <x v="7"/>
    <x v="3"/>
    <x v="109"/>
    <x v="118"/>
    <x v="77"/>
    <x v="196"/>
    <x v="61"/>
    <x v="86"/>
    <x v="0"/>
  </r>
  <r>
    <x v="0"/>
    <x v="14"/>
    <x v="14"/>
    <x v="28"/>
    <x v="28"/>
    <x v="28"/>
    <x v="5"/>
    <x v="110"/>
    <x v="43"/>
    <x v="85"/>
    <x v="62"/>
    <x v="41"/>
    <x v="134"/>
    <x v="0"/>
  </r>
  <r>
    <x v="0"/>
    <x v="14"/>
    <x v="14"/>
    <x v="13"/>
    <x v="13"/>
    <x v="13"/>
    <x v="5"/>
    <x v="110"/>
    <x v="43"/>
    <x v="76"/>
    <x v="178"/>
    <x v="49"/>
    <x v="133"/>
    <x v="0"/>
  </r>
  <r>
    <x v="0"/>
    <x v="14"/>
    <x v="14"/>
    <x v="45"/>
    <x v="45"/>
    <x v="45"/>
    <x v="5"/>
    <x v="110"/>
    <x v="43"/>
    <x v="90"/>
    <x v="141"/>
    <x v="38"/>
    <x v="135"/>
    <x v="0"/>
  </r>
  <r>
    <x v="0"/>
    <x v="14"/>
    <x v="14"/>
    <x v="42"/>
    <x v="42"/>
    <x v="42"/>
    <x v="5"/>
    <x v="110"/>
    <x v="43"/>
    <x v="90"/>
    <x v="141"/>
    <x v="61"/>
    <x v="86"/>
    <x v="6"/>
  </r>
  <r>
    <x v="0"/>
    <x v="14"/>
    <x v="14"/>
    <x v="12"/>
    <x v="12"/>
    <x v="12"/>
    <x v="9"/>
    <x v="113"/>
    <x v="140"/>
    <x v="80"/>
    <x v="197"/>
    <x v="49"/>
    <x v="133"/>
    <x v="0"/>
  </r>
  <r>
    <x v="0"/>
    <x v="14"/>
    <x v="14"/>
    <x v="33"/>
    <x v="33"/>
    <x v="33"/>
    <x v="9"/>
    <x v="113"/>
    <x v="140"/>
    <x v="80"/>
    <x v="197"/>
    <x v="49"/>
    <x v="133"/>
    <x v="0"/>
  </r>
  <r>
    <x v="0"/>
    <x v="14"/>
    <x v="14"/>
    <x v="16"/>
    <x v="16"/>
    <x v="16"/>
    <x v="9"/>
    <x v="113"/>
    <x v="140"/>
    <x v="80"/>
    <x v="197"/>
    <x v="49"/>
    <x v="133"/>
    <x v="0"/>
  </r>
  <r>
    <x v="0"/>
    <x v="14"/>
    <x v="14"/>
    <x v="10"/>
    <x v="10"/>
    <x v="10"/>
    <x v="9"/>
    <x v="113"/>
    <x v="140"/>
    <x v="85"/>
    <x v="62"/>
    <x v="39"/>
    <x v="136"/>
    <x v="0"/>
  </r>
  <r>
    <x v="0"/>
    <x v="14"/>
    <x v="14"/>
    <x v="46"/>
    <x v="46"/>
    <x v="46"/>
    <x v="13"/>
    <x v="114"/>
    <x v="106"/>
    <x v="86"/>
    <x v="181"/>
    <x v="49"/>
    <x v="133"/>
    <x v="0"/>
  </r>
  <r>
    <x v="0"/>
    <x v="14"/>
    <x v="14"/>
    <x v="47"/>
    <x v="47"/>
    <x v="47"/>
    <x v="13"/>
    <x v="114"/>
    <x v="106"/>
    <x v="76"/>
    <x v="178"/>
    <x v="41"/>
    <x v="134"/>
    <x v="0"/>
  </r>
  <r>
    <x v="0"/>
    <x v="14"/>
    <x v="14"/>
    <x v="48"/>
    <x v="48"/>
    <x v="48"/>
    <x v="13"/>
    <x v="114"/>
    <x v="106"/>
    <x v="80"/>
    <x v="197"/>
    <x v="59"/>
    <x v="137"/>
    <x v="0"/>
  </r>
  <r>
    <x v="0"/>
    <x v="14"/>
    <x v="14"/>
    <x v="22"/>
    <x v="22"/>
    <x v="22"/>
    <x v="13"/>
    <x v="114"/>
    <x v="106"/>
    <x v="76"/>
    <x v="178"/>
    <x v="39"/>
    <x v="136"/>
    <x v="1"/>
  </r>
  <r>
    <x v="0"/>
    <x v="14"/>
    <x v="14"/>
    <x v="15"/>
    <x v="15"/>
    <x v="15"/>
    <x v="13"/>
    <x v="114"/>
    <x v="106"/>
    <x v="85"/>
    <x v="62"/>
    <x v="61"/>
    <x v="86"/>
    <x v="0"/>
  </r>
  <r>
    <x v="0"/>
    <x v="14"/>
    <x v="14"/>
    <x v="3"/>
    <x v="3"/>
    <x v="3"/>
    <x v="13"/>
    <x v="114"/>
    <x v="106"/>
    <x v="85"/>
    <x v="62"/>
    <x v="61"/>
    <x v="86"/>
    <x v="0"/>
  </r>
  <r>
    <x v="0"/>
    <x v="14"/>
    <x v="14"/>
    <x v="26"/>
    <x v="26"/>
    <x v="26"/>
    <x v="13"/>
    <x v="114"/>
    <x v="106"/>
    <x v="76"/>
    <x v="178"/>
    <x v="41"/>
    <x v="134"/>
    <x v="0"/>
  </r>
  <r>
    <x v="0"/>
    <x v="15"/>
    <x v="15"/>
    <x v="1"/>
    <x v="1"/>
    <x v="1"/>
    <x v="0"/>
    <x v="87"/>
    <x v="154"/>
    <x v="45"/>
    <x v="198"/>
    <x v="61"/>
    <x v="86"/>
    <x v="0"/>
  </r>
  <r>
    <x v="0"/>
    <x v="15"/>
    <x v="15"/>
    <x v="0"/>
    <x v="0"/>
    <x v="0"/>
    <x v="1"/>
    <x v="97"/>
    <x v="155"/>
    <x v="70"/>
    <x v="199"/>
    <x v="61"/>
    <x v="86"/>
    <x v="0"/>
  </r>
  <r>
    <x v="0"/>
    <x v="15"/>
    <x v="15"/>
    <x v="7"/>
    <x v="7"/>
    <x v="7"/>
    <x v="2"/>
    <x v="113"/>
    <x v="156"/>
    <x v="46"/>
    <x v="200"/>
    <x v="61"/>
    <x v="86"/>
    <x v="0"/>
  </r>
  <r>
    <x v="0"/>
    <x v="15"/>
    <x v="15"/>
    <x v="28"/>
    <x v="28"/>
    <x v="28"/>
    <x v="3"/>
    <x v="114"/>
    <x v="157"/>
    <x v="80"/>
    <x v="201"/>
    <x v="59"/>
    <x v="138"/>
    <x v="0"/>
  </r>
  <r>
    <x v="0"/>
    <x v="15"/>
    <x v="15"/>
    <x v="10"/>
    <x v="10"/>
    <x v="10"/>
    <x v="3"/>
    <x v="114"/>
    <x v="157"/>
    <x v="76"/>
    <x v="74"/>
    <x v="41"/>
    <x v="139"/>
    <x v="0"/>
  </r>
  <r>
    <x v="0"/>
    <x v="15"/>
    <x v="15"/>
    <x v="14"/>
    <x v="14"/>
    <x v="14"/>
    <x v="3"/>
    <x v="114"/>
    <x v="157"/>
    <x v="89"/>
    <x v="202"/>
    <x v="39"/>
    <x v="140"/>
    <x v="0"/>
  </r>
  <r>
    <x v="0"/>
    <x v="15"/>
    <x v="15"/>
    <x v="5"/>
    <x v="5"/>
    <x v="5"/>
    <x v="6"/>
    <x v="115"/>
    <x v="158"/>
    <x v="86"/>
    <x v="175"/>
    <x v="59"/>
    <x v="138"/>
    <x v="0"/>
  </r>
  <r>
    <x v="0"/>
    <x v="15"/>
    <x v="15"/>
    <x v="16"/>
    <x v="16"/>
    <x v="16"/>
    <x v="6"/>
    <x v="115"/>
    <x v="158"/>
    <x v="80"/>
    <x v="201"/>
    <x v="41"/>
    <x v="139"/>
    <x v="0"/>
  </r>
  <r>
    <x v="0"/>
    <x v="15"/>
    <x v="15"/>
    <x v="13"/>
    <x v="13"/>
    <x v="13"/>
    <x v="6"/>
    <x v="115"/>
    <x v="158"/>
    <x v="89"/>
    <x v="202"/>
    <x v="61"/>
    <x v="86"/>
    <x v="0"/>
  </r>
  <r>
    <x v="0"/>
    <x v="15"/>
    <x v="15"/>
    <x v="40"/>
    <x v="40"/>
    <x v="40"/>
    <x v="6"/>
    <x v="115"/>
    <x v="158"/>
    <x v="80"/>
    <x v="201"/>
    <x v="41"/>
    <x v="139"/>
    <x v="0"/>
  </r>
  <r>
    <x v="0"/>
    <x v="15"/>
    <x v="15"/>
    <x v="8"/>
    <x v="8"/>
    <x v="8"/>
    <x v="6"/>
    <x v="115"/>
    <x v="158"/>
    <x v="76"/>
    <x v="74"/>
    <x v="39"/>
    <x v="140"/>
    <x v="0"/>
  </r>
  <r>
    <x v="0"/>
    <x v="15"/>
    <x v="15"/>
    <x v="49"/>
    <x v="49"/>
    <x v="49"/>
    <x v="6"/>
    <x v="115"/>
    <x v="158"/>
    <x v="80"/>
    <x v="201"/>
    <x v="41"/>
    <x v="139"/>
    <x v="0"/>
  </r>
  <r>
    <x v="0"/>
    <x v="15"/>
    <x v="15"/>
    <x v="50"/>
    <x v="50"/>
    <x v="50"/>
    <x v="6"/>
    <x v="115"/>
    <x v="158"/>
    <x v="89"/>
    <x v="202"/>
    <x v="61"/>
    <x v="86"/>
    <x v="0"/>
  </r>
  <r>
    <x v="0"/>
    <x v="15"/>
    <x v="15"/>
    <x v="18"/>
    <x v="18"/>
    <x v="18"/>
    <x v="6"/>
    <x v="115"/>
    <x v="158"/>
    <x v="76"/>
    <x v="74"/>
    <x v="39"/>
    <x v="140"/>
    <x v="0"/>
  </r>
  <r>
    <x v="0"/>
    <x v="15"/>
    <x v="15"/>
    <x v="12"/>
    <x v="12"/>
    <x v="12"/>
    <x v="14"/>
    <x v="116"/>
    <x v="159"/>
    <x v="86"/>
    <x v="175"/>
    <x v="41"/>
    <x v="139"/>
    <x v="0"/>
  </r>
  <r>
    <x v="0"/>
    <x v="15"/>
    <x v="15"/>
    <x v="19"/>
    <x v="19"/>
    <x v="19"/>
    <x v="14"/>
    <x v="116"/>
    <x v="159"/>
    <x v="86"/>
    <x v="175"/>
    <x v="41"/>
    <x v="139"/>
    <x v="0"/>
  </r>
  <r>
    <x v="0"/>
    <x v="15"/>
    <x v="15"/>
    <x v="37"/>
    <x v="37"/>
    <x v="37"/>
    <x v="14"/>
    <x v="116"/>
    <x v="159"/>
    <x v="86"/>
    <x v="175"/>
    <x v="41"/>
    <x v="139"/>
    <x v="0"/>
  </r>
  <r>
    <x v="0"/>
    <x v="15"/>
    <x v="15"/>
    <x v="33"/>
    <x v="33"/>
    <x v="33"/>
    <x v="14"/>
    <x v="116"/>
    <x v="159"/>
    <x v="80"/>
    <x v="201"/>
    <x v="39"/>
    <x v="140"/>
    <x v="0"/>
  </r>
  <r>
    <x v="0"/>
    <x v="15"/>
    <x v="15"/>
    <x v="30"/>
    <x v="30"/>
    <x v="30"/>
    <x v="14"/>
    <x v="116"/>
    <x v="159"/>
    <x v="80"/>
    <x v="201"/>
    <x v="39"/>
    <x v="140"/>
    <x v="0"/>
  </r>
  <r>
    <x v="0"/>
    <x v="15"/>
    <x v="15"/>
    <x v="51"/>
    <x v="51"/>
    <x v="51"/>
    <x v="14"/>
    <x v="116"/>
    <x v="159"/>
    <x v="86"/>
    <x v="175"/>
    <x v="41"/>
    <x v="139"/>
    <x v="0"/>
  </r>
  <r>
    <x v="0"/>
    <x v="15"/>
    <x v="15"/>
    <x v="15"/>
    <x v="15"/>
    <x v="15"/>
    <x v="14"/>
    <x v="116"/>
    <x v="159"/>
    <x v="80"/>
    <x v="201"/>
    <x v="39"/>
    <x v="140"/>
    <x v="0"/>
  </r>
  <r>
    <x v="0"/>
    <x v="15"/>
    <x v="15"/>
    <x v="41"/>
    <x v="41"/>
    <x v="41"/>
    <x v="14"/>
    <x v="116"/>
    <x v="159"/>
    <x v="86"/>
    <x v="175"/>
    <x v="41"/>
    <x v="139"/>
    <x v="0"/>
  </r>
  <r>
    <x v="0"/>
    <x v="15"/>
    <x v="15"/>
    <x v="2"/>
    <x v="2"/>
    <x v="2"/>
    <x v="14"/>
    <x v="116"/>
    <x v="159"/>
    <x v="80"/>
    <x v="201"/>
    <x v="39"/>
    <x v="140"/>
    <x v="0"/>
  </r>
  <r>
    <x v="0"/>
    <x v="15"/>
    <x v="15"/>
    <x v="3"/>
    <x v="3"/>
    <x v="3"/>
    <x v="14"/>
    <x v="116"/>
    <x v="159"/>
    <x v="76"/>
    <x v="74"/>
    <x v="61"/>
    <x v="86"/>
    <x v="0"/>
  </r>
  <r>
    <x v="0"/>
    <x v="15"/>
    <x v="15"/>
    <x v="6"/>
    <x v="6"/>
    <x v="6"/>
    <x v="14"/>
    <x v="116"/>
    <x v="159"/>
    <x v="76"/>
    <x v="74"/>
    <x v="61"/>
    <x v="86"/>
    <x v="0"/>
  </r>
  <r>
    <x v="0"/>
    <x v="15"/>
    <x v="15"/>
    <x v="45"/>
    <x v="45"/>
    <x v="45"/>
    <x v="14"/>
    <x v="116"/>
    <x v="159"/>
    <x v="90"/>
    <x v="141"/>
    <x v="41"/>
    <x v="139"/>
    <x v="0"/>
  </r>
  <r>
    <x v="0"/>
    <x v="16"/>
    <x v="16"/>
    <x v="0"/>
    <x v="0"/>
    <x v="0"/>
    <x v="0"/>
    <x v="117"/>
    <x v="135"/>
    <x v="36"/>
    <x v="203"/>
    <x v="39"/>
    <x v="141"/>
    <x v="0"/>
  </r>
  <r>
    <x v="0"/>
    <x v="16"/>
    <x v="16"/>
    <x v="1"/>
    <x v="1"/>
    <x v="1"/>
    <x v="1"/>
    <x v="55"/>
    <x v="160"/>
    <x v="73"/>
    <x v="204"/>
    <x v="39"/>
    <x v="141"/>
    <x v="0"/>
  </r>
  <r>
    <x v="0"/>
    <x v="16"/>
    <x v="16"/>
    <x v="5"/>
    <x v="5"/>
    <x v="5"/>
    <x v="2"/>
    <x v="95"/>
    <x v="161"/>
    <x v="104"/>
    <x v="205"/>
    <x v="59"/>
    <x v="142"/>
    <x v="0"/>
  </r>
  <r>
    <x v="0"/>
    <x v="16"/>
    <x v="16"/>
    <x v="10"/>
    <x v="10"/>
    <x v="10"/>
    <x v="3"/>
    <x v="87"/>
    <x v="162"/>
    <x v="78"/>
    <x v="206"/>
    <x v="59"/>
    <x v="142"/>
    <x v="0"/>
  </r>
  <r>
    <x v="0"/>
    <x v="16"/>
    <x v="16"/>
    <x v="16"/>
    <x v="16"/>
    <x v="16"/>
    <x v="4"/>
    <x v="89"/>
    <x v="163"/>
    <x v="46"/>
    <x v="34"/>
    <x v="53"/>
    <x v="143"/>
    <x v="0"/>
  </r>
  <r>
    <x v="0"/>
    <x v="16"/>
    <x v="16"/>
    <x v="3"/>
    <x v="3"/>
    <x v="3"/>
    <x v="4"/>
    <x v="89"/>
    <x v="163"/>
    <x v="70"/>
    <x v="207"/>
    <x v="49"/>
    <x v="144"/>
    <x v="0"/>
  </r>
  <r>
    <x v="0"/>
    <x v="16"/>
    <x v="16"/>
    <x v="11"/>
    <x v="11"/>
    <x v="11"/>
    <x v="6"/>
    <x v="93"/>
    <x v="164"/>
    <x v="71"/>
    <x v="208"/>
    <x v="61"/>
    <x v="86"/>
    <x v="1"/>
  </r>
  <r>
    <x v="0"/>
    <x v="16"/>
    <x v="16"/>
    <x v="12"/>
    <x v="12"/>
    <x v="12"/>
    <x v="7"/>
    <x v="100"/>
    <x v="165"/>
    <x v="87"/>
    <x v="138"/>
    <x v="45"/>
    <x v="145"/>
    <x v="0"/>
  </r>
  <r>
    <x v="0"/>
    <x v="16"/>
    <x v="16"/>
    <x v="28"/>
    <x v="28"/>
    <x v="28"/>
    <x v="8"/>
    <x v="97"/>
    <x v="166"/>
    <x v="85"/>
    <x v="209"/>
    <x v="38"/>
    <x v="146"/>
    <x v="0"/>
  </r>
  <r>
    <x v="0"/>
    <x v="16"/>
    <x v="16"/>
    <x v="6"/>
    <x v="6"/>
    <x v="6"/>
    <x v="8"/>
    <x v="97"/>
    <x v="166"/>
    <x v="44"/>
    <x v="210"/>
    <x v="39"/>
    <x v="141"/>
    <x v="0"/>
  </r>
  <r>
    <x v="0"/>
    <x v="16"/>
    <x v="16"/>
    <x v="52"/>
    <x v="52"/>
    <x v="52"/>
    <x v="10"/>
    <x v="98"/>
    <x v="95"/>
    <x v="87"/>
    <x v="138"/>
    <x v="59"/>
    <x v="142"/>
    <x v="0"/>
  </r>
  <r>
    <x v="0"/>
    <x v="16"/>
    <x v="16"/>
    <x v="15"/>
    <x v="15"/>
    <x v="15"/>
    <x v="10"/>
    <x v="98"/>
    <x v="95"/>
    <x v="77"/>
    <x v="35"/>
    <x v="41"/>
    <x v="147"/>
    <x v="0"/>
  </r>
  <r>
    <x v="0"/>
    <x v="16"/>
    <x v="16"/>
    <x v="13"/>
    <x v="13"/>
    <x v="13"/>
    <x v="10"/>
    <x v="98"/>
    <x v="95"/>
    <x v="87"/>
    <x v="138"/>
    <x v="59"/>
    <x v="142"/>
    <x v="0"/>
  </r>
  <r>
    <x v="0"/>
    <x v="16"/>
    <x v="16"/>
    <x v="7"/>
    <x v="7"/>
    <x v="7"/>
    <x v="10"/>
    <x v="98"/>
    <x v="95"/>
    <x v="44"/>
    <x v="210"/>
    <x v="61"/>
    <x v="86"/>
    <x v="0"/>
  </r>
  <r>
    <x v="0"/>
    <x v="16"/>
    <x v="16"/>
    <x v="18"/>
    <x v="18"/>
    <x v="18"/>
    <x v="14"/>
    <x v="108"/>
    <x v="13"/>
    <x v="46"/>
    <x v="34"/>
    <x v="59"/>
    <x v="142"/>
    <x v="0"/>
  </r>
  <r>
    <x v="0"/>
    <x v="16"/>
    <x v="16"/>
    <x v="27"/>
    <x v="27"/>
    <x v="27"/>
    <x v="15"/>
    <x v="109"/>
    <x v="86"/>
    <x v="87"/>
    <x v="138"/>
    <x v="39"/>
    <x v="141"/>
    <x v="0"/>
  </r>
  <r>
    <x v="0"/>
    <x v="16"/>
    <x v="16"/>
    <x v="37"/>
    <x v="37"/>
    <x v="37"/>
    <x v="15"/>
    <x v="109"/>
    <x v="86"/>
    <x v="85"/>
    <x v="209"/>
    <x v="59"/>
    <x v="142"/>
    <x v="0"/>
  </r>
  <r>
    <x v="0"/>
    <x v="16"/>
    <x v="16"/>
    <x v="4"/>
    <x v="4"/>
    <x v="4"/>
    <x v="15"/>
    <x v="109"/>
    <x v="86"/>
    <x v="77"/>
    <x v="35"/>
    <x v="61"/>
    <x v="86"/>
    <x v="0"/>
  </r>
  <r>
    <x v="0"/>
    <x v="16"/>
    <x v="16"/>
    <x v="19"/>
    <x v="19"/>
    <x v="19"/>
    <x v="18"/>
    <x v="110"/>
    <x v="128"/>
    <x v="46"/>
    <x v="34"/>
    <x v="39"/>
    <x v="141"/>
    <x v="0"/>
  </r>
  <r>
    <x v="0"/>
    <x v="16"/>
    <x v="16"/>
    <x v="46"/>
    <x v="46"/>
    <x v="46"/>
    <x v="18"/>
    <x v="110"/>
    <x v="128"/>
    <x v="85"/>
    <x v="209"/>
    <x v="41"/>
    <x v="147"/>
    <x v="0"/>
  </r>
  <r>
    <x v="0"/>
    <x v="16"/>
    <x v="16"/>
    <x v="39"/>
    <x v="39"/>
    <x v="39"/>
    <x v="18"/>
    <x v="110"/>
    <x v="128"/>
    <x v="89"/>
    <x v="211"/>
    <x v="59"/>
    <x v="142"/>
    <x v="0"/>
  </r>
  <r>
    <x v="0"/>
    <x v="16"/>
    <x v="16"/>
    <x v="53"/>
    <x v="53"/>
    <x v="53"/>
    <x v="18"/>
    <x v="110"/>
    <x v="128"/>
    <x v="76"/>
    <x v="108"/>
    <x v="49"/>
    <x v="144"/>
    <x v="0"/>
  </r>
  <r>
    <x v="0"/>
    <x v="16"/>
    <x v="16"/>
    <x v="22"/>
    <x v="22"/>
    <x v="22"/>
    <x v="18"/>
    <x v="110"/>
    <x v="128"/>
    <x v="85"/>
    <x v="209"/>
    <x v="41"/>
    <x v="147"/>
    <x v="0"/>
  </r>
  <r>
    <x v="0"/>
    <x v="16"/>
    <x v="16"/>
    <x v="9"/>
    <x v="9"/>
    <x v="9"/>
    <x v="18"/>
    <x v="110"/>
    <x v="128"/>
    <x v="46"/>
    <x v="34"/>
    <x v="39"/>
    <x v="141"/>
    <x v="0"/>
  </r>
  <r>
    <x v="0"/>
    <x v="16"/>
    <x v="16"/>
    <x v="54"/>
    <x v="54"/>
    <x v="54"/>
    <x v="18"/>
    <x v="110"/>
    <x v="128"/>
    <x v="46"/>
    <x v="34"/>
    <x v="39"/>
    <x v="141"/>
    <x v="0"/>
  </r>
  <r>
    <x v="0"/>
    <x v="16"/>
    <x v="16"/>
    <x v="55"/>
    <x v="55"/>
    <x v="55"/>
    <x v="18"/>
    <x v="110"/>
    <x v="128"/>
    <x v="90"/>
    <x v="141"/>
    <x v="56"/>
    <x v="148"/>
    <x v="0"/>
  </r>
  <r>
    <x v="0"/>
    <x v="17"/>
    <x v="17"/>
    <x v="34"/>
    <x v="34"/>
    <x v="34"/>
    <x v="0"/>
    <x v="84"/>
    <x v="167"/>
    <x v="37"/>
    <x v="212"/>
    <x v="49"/>
    <x v="149"/>
    <x v="0"/>
  </r>
  <r>
    <x v="0"/>
    <x v="17"/>
    <x v="17"/>
    <x v="1"/>
    <x v="1"/>
    <x v="1"/>
    <x v="1"/>
    <x v="98"/>
    <x v="168"/>
    <x v="44"/>
    <x v="213"/>
    <x v="61"/>
    <x v="86"/>
    <x v="0"/>
  </r>
  <r>
    <x v="0"/>
    <x v="17"/>
    <x v="17"/>
    <x v="0"/>
    <x v="0"/>
    <x v="0"/>
    <x v="2"/>
    <x v="108"/>
    <x v="169"/>
    <x v="79"/>
    <x v="214"/>
    <x v="61"/>
    <x v="86"/>
    <x v="0"/>
  </r>
  <r>
    <x v="0"/>
    <x v="17"/>
    <x v="17"/>
    <x v="5"/>
    <x v="5"/>
    <x v="5"/>
    <x v="3"/>
    <x v="109"/>
    <x v="170"/>
    <x v="77"/>
    <x v="215"/>
    <x v="61"/>
    <x v="86"/>
    <x v="0"/>
  </r>
  <r>
    <x v="0"/>
    <x v="17"/>
    <x v="17"/>
    <x v="19"/>
    <x v="19"/>
    <x v="19"/>
    <x v="4"/>
    <x v="113"/>
    <x v="171"/>
    <x v="80"/>
    <x v="216"/>
    <x v="49"/>
    <x v="149"/>
    <x v="0"/>
  </r>
  <r>
    <x v="0"/>
    <x v="17"/>
    <x v="17"/>
    <x v="18"/>
    <x v="18"/>
    <x v="18"/>
    <x v="4"/>
    <x v="113"/>
    <x v="171"/>
    <x v="80"/>
    <x v="216"/>
    <x v="59"/>
    <x v="150"/>
    <x v="0"/>
  </r>
  <r>
    <x v="0"/>
    <x v="17"/>
    <x v="17"/>
    <x v="15"/>
    <x v="15"/>
    <x v="15"/>
    <x v="6"/>
    <x v="114"/>
    <x v="172"/>
    <x v="85"/>
    <x v="217"/>
    <x v="61"/>
    <x v="86"/>
    <x v="0"/>
  </r>
  <r>
    <x v="0"/>
    <x v="17"/>
    <x v="17"/>
    <x v="17"/>
    <x v="17"/>
    <x v="17"/>
    <x v="7"/>
    <x v="115"/>
    <x v="111"/>
    <x v="80"/>
    <x v="216"/>
    <x v="41"/>
    <x v="151"/>
    <x v="0"/>
  </r>
  <r>
    <x v="0"/>
    <x v="17"/>
    <x v="17"/>
    <x v="9"/>
    <x v="9"/>
    <x v="9"/>
    <x v="7"/>
    <x v="115"/>
    <x v="111"/>
    <x v="86"/>
    <x v="218"/>
    <x v="59"/>
    <x v="150"/>
    <x v="0"/>
  </r>
  <r>
    <x v="0"/>
    <x v="17"/>
    <x v="17"/>
    <x v="40"/>
    <x v="40"/>
    <x v="40"/>
    <x v="7"/>
    <x v="115"/>
    <x v="111"/>
    <x v="86"/>
    <x v="218"/>
    <x v="59"/>
    <x v="150"/>
    <x v="0"/>
  </r>
  <r>
    <x v="0"/>
    <x v="17"/>
    <x v="17"/>
    <x v="24"/>
    <x v="24"/>
    <x v="24"/>
    <x v="7"/>
    <x v="115"/>
    <x v="111"/>
    <x v="76"/>
    <x v="219"/>
    <x v="39"/>
    <x v="87"/>
    <x v="0"/>
  </r>
  <r>
    <x v="0"/>
    <x v="17"/>
    <x v="17"/>
    <x v="42"/>
    <x v="42"/>
    <x v="42"/>
    <x v="7"/>
    <x v="115"/>
    <x v="111"/>
    <x v="90"/>
    <x v="141"/>
    <x v="61"/>
    <x v="86"/>
    <x v="0"/>
  </r>
  <r>
    <x v="0"/>
    <x v="17"/>
    <x v="17"/>
    <x v="7"/>
    <x v="7"/>
    <x v="7"/>
    <x v="7"/>
    <x v="115"/>
    <x v="111"/>
    <x v="89"/>
    <x v="220"/>
    <x v="61"/>
    <x v="86"/>
    <x v="0"/>
  </r>
  <r>
    <x v="0"/>
    <x v="17"/>
    <x v="17"/>
    <x v="12"/>
    <x v="12"/>
    <x v="12"/>
    <x v="13"/>
    <x v="116"/>
    <x v="173"/>
    <x v="80"/>
    <x v="216"/>
    <x v="39"/>
    <x v="87"/>
    <x v="0"/>
  </r>
  <r>
    <x v="0"/>
    <x v="17"/>
    <x v="17"/>
    <x v="27"/>
    <x v="27"/>
    <x v="27"/>
    <x v="13"/>
    <x v="116"/>
    <x v="173"/>
    <x v="80"/>
    <x v="216"/>
    <x v="39"/>
    <x v="87"/>
    <x v="0"/>
  </r>
  <r>
    <x v="0"/>
    <x v="17"/>
    <x v="17"/>
    <x v="56"/>
    <x v="56"/>
    <x v="56"/>
    <x v="13"/>
    <x v="116"/>
    <x v="173"/>
    <x v="90"/>
    <x v="141"/>
    <x v="59"/>
    <x v="150"/>
    <x v="0"/>
  </r>
  <r>
    <x v="0"/>
    <x v="17"/>
    <x v="17"/>
    <x v="39"/>
    <x v="39"/>
    <x v="39"/>
    <x v="13"/>
    <x v="116"/>
    <x v="173"/>
    <x v="76"/>
    <x v="219"/>
    <x v="61"/>
    <x v="86"/>
    <x v="0"/>
  </r>
  <r>
    <x v="0"/>
    <x v="17"/>
    <x v="17"/>
    <x v="22"/>
    <x v="22"/>
    <x v="22"/>
    <x v="13"/>
    <x v="116"/>
    <x v="173"/>
    <x v="80"/>
    <x v="216"/>
    <x v="39"/>
    <x v="87"/>
    <x v="0"/>
  </r>
  <r>
    <x v="0"/>
    <x v="17"/>
    <x v="17"/>
    <x v="10"/>
    <x v="10"/>
    <x v="10"/>
    <x v="13"/>
    <x v="116"/>
    <x v="173"/>
    <x v="80"/>
    <x v="216"/>
    <x v="39"/>
    <x v="87"/>
    <x v="0"/>
  </r>
  <r>
    <x v="0"/>
    <x v="17"/>
    <x v="17"/>
    <x v="36"/>
    <x v="36"/>
    <x v="36"/>
    <x v="13"/>
    <x v="116"/>
    <x v="173"/>
    <x v="76"/>
    <x v="219"/>
    <x v="61"/>
    <x v="86"/>
    <x v="0"/>
  </r>
  <r>
    <x v="0"/>
    <x v="17"/>
    <x v="17"/>
    <x v="11"/>
    <x v="11"/>
    <x v="11"/>
    <x v="13"/>
    <x v="116"/>
    <x v="173"/>
    <x v="80"/>
    <x v="216"/>
    <x v="39"/>
    <x v="87"/>
    <x v="0"/>
  </r>
  <r>
    <x v="0"/>
    <x v="18"/>
    <x v="18"/>
    <x v="0"/>
    <x v="0"/>
    <x v="0"/>
    <x v="0"/>
    <x v="88"/>
    <x v="174"/>
    <x v="37"/>
    <x v="221"/>
    <x v="61"/>
    <x v="86"/>
    <x v="0"/>
  </r>
  <r>
    <x v="0"/>
    <x v="18"/>
    <x v="18"/>
    <x v="1"/>
    <x v="1"/>
    <x v="1"/>
    <x v="1"/>
    <x v="90"/>
    <x v="120"/>
    <x v="78"/>
    <x v="222"/>
    <x v="61"/>
    <x v="86"/>
    <x v="0"/>
  </r>
  <r>
    <x v="0"/>
    <x v="18"/>
    <x v="18"/>
    <x v="5"/>
    <x v="5"/>
    <x v="5"/>
    <x v="2"/>
    <x v="93"/>
    <x v="175"/>
    <x v="44"/>
    <x v="223"/>
    <x v="59"/>
    <x v="152"/>
    <x v="0"/>
  </r>
  <r>
    <x v="0"/>
    <x v="18"/>
    <x v="18"/>
    <x v="15"/>
    <x v="15"/>
    <x v="15"/>
    <x v="3"/>
    <x v="108"/>
    <x v="176"/>
    <x v="79"/>
    <x v="224"/>
    <x v="61"/>
    <x v="86"/>
    <x v="0"/>
  </r>
  <r>
    <x v="0"/>
    <x v="18"/>
    <x v="18"/>
    <x v="12"/>
    <x v="12"/>
    <x v="12"/>
    <x v="4"/>
    <x v="109"/>
    <x v="116"/>
    <x v="46"/>
    <x v="189"/>
    <x v="41"/>
    <x v="153"/>
    <x v="0"/>
  </r>
  <r>
    <x v="0"/>
    <x v="18"/>
    <x v="18"/>
    <x v="7"/>
    <x v="7"/>
    <x v="7"/>
    <x v="5"/>
    <x v="110"/>
    <x v="177"/>
    <x v="87"/>
    <x v="225"/>
    <x v="61"/>
    <x v="86"/>
    <x v="0"/>
  </r>
  <r>
    <x v="0"/>
    <x v="18"/>
    <x v="18"/>
    <x v="27"/>
    <x v="27"/>
    <x v="27"/>
    <x v="6"/>
    <x v="113"/>
    <x v="124"/>
    <x v="85"/>
    <x v="226"/>
    <x v="39"/>
    <x v="154"/>
    <x v="0"/>
  </r>
  <r>
    <x v="0"/>
    <x v="18"/>
    <x v="18"/>
    <x v="16"/>
    <x v="16"/>
    <x v="16"/>
    <x v="6"/>
    <x v="113"/>
    <x v="124"/>
    <x v="80"/>
    <x v="126"/>
    <x v="49"/>
    <x v="155"/>
    <x v="0"/>
  </r>
  <r>
    <x v="0"/>
    <x v="18"/>
    <x v="18"/>
    <x v="10"/>
    <x v="10"/>
    <x v="10"/>
    <x v="6"/>
    <x v="113"/>
    <x v="124"/>
    <x v="46"/>
    <x v="189"/>
    <x v="61"/>
    <x v="86"/>
    <x v="0"/>
  </r>
  <r>
    <x v="0"/>
    <x v="18"/>
    <x v="18"/>
    <x v="33"/>
    <x v="33"/>
    <x v="33"/>
    <x v="9"/>
    <x v="114"/>
    <x v="126"/>
    <x v="85"/>
    <x v="226"/>
    <x v="61"/>
    <x v="86"/>
    <x v="0"/>
  </r>
  <r>
    <x v="0"/>
    <x v="18"/>
    <x v="18"/>
    <x v="28"/>
    <x v="28"/>
    <x v="28"/>
    <x v="9"/>
    <x v="114"/>
    <x v="126"/>
    <x v="76"/>
    <x v="50"/>
    <x v="41"/>
    <x v="153"/>
    <x v="0"/>
  </r>
  <r>
    <x v="0"/>
    <x v="18"/>
    <x v="18"/>
    <x v="57"/>
    <x v="57"/>
    <x v="57"/>
    <x v="11"/>
    <x v="115"/>
    <x v="59"/>
    <x v="89"/>
    <x v="93"/>
    <x v="61"/>
    <x v="86"/>
    <x v="0"/>
  </r>
  <r>
    <x v="0"/>
    <x v="18"/>
    <x v="18"/>
    <x v="8"/>
    <x v="8"/>
    <x v="8"/>
    <x v="11"/>
    <x v="115"/>
    <x v="59"/>
    <x v="89"/>
    <x v="93"/>
    <x v="61"/>
    <x v="86"/>
    <x v="0"/>
  </r>
  <r>
    <x v="0"/>
    <x v="18"/>
    <x v="18"/>
    <x v="3"/>
    <x v="3"/>
    <x v="3"/>
    <x v="11"/>
    <x v="115"/>
    <x v="59"/>
    <x v="89"/>
    <x v="93"/>
    <x v="61"/>
    <x v="86"/>
    <x v="0"/>
  </r>
  <r>
    <x v="0"/>
    <x v="18"/>
    <x v="18"/>
    <x v="35"/>
    <x v="35"/>
    <x v="35"/>
    <x v="11"/>
    <x v="115"/>
    <x v="59"/>
    <x v="89"/>
    <x v="93"/>
    <x v="61"/>
    <x v="86"/>
    <x v="0"/>
  </r>
  <r>
    <x v="0"/>
    <x v="18"/>
    <x v="18"/>
    <x v="37"/>
    <x v="37"/>
    <x v="37"/>
    <x v="15"/>
    <x v="116"/>
    <x v="96"/>
    <x v="76"/>
    <x v="50"/>
    <x v="61"/>
    <x v="86"/>
    <x v="0"/>
  </r>
  <r>
    <x v="0"/>
    <x v="18"/>
    <x v="18"/>
    <x v="52"/>
    <x v="52"/>
    <x v="52"/>
    <x v="15"/>
    <x v="116"/>
    <x v="96"/>
    <x v="76"/>
    <x v="50"/>
    <x v="61"/>
    <x v="86"/>
    <x v="0"/>
  </r>
  <r>
    <x v="0"/>
    <x v="18"/>
    <x v="18"/>
    <x v="48"/>
    <x v="48"/>
    <x v="48"/>
    <x v="15"/>
    <x v="116"/>
    <x v="96"/>
    <x v="80"/>
    <x v="126"/>
    <x v="39"/>
    <x v="154"/>
    <x v="0"/>
  </r>
  <r>
    <x v="0"/>
    <x v="18"/>
    <x v="18"/>
    <x v="31"/>
    <x v="31"/>
    <x v="31"/>
    <x v="15"/>
    <x v="116"/>
    <x v="96"/>
    <x v="80"/>
    <x v="126"/>
    <x v="39"/>
    <x v="154"/>
    <x v="0"/>
  </r>
  <r>
    <x v="0"/>
    <x v="18"/>
    <x v="18"/>
    <x v="22"/>
    <x v="22"/>
    <x v="22"/>
    <x v="15"/>
    <x v="116"/>
    <x v="96"/>
    <x v="76"/>
    <x v="50"/>
    <x v="61"/>
    <x v="86"/>
    <x v="0"/>
  </r>
  <r>
    <x v="0"/>
    <x v="18"/>
    <x v="18"/>
    <x v="9"/>
    <x v="9"/>
    <x v="9"/>
    <x v="15"/>
    <x v="116"/>
    <x v="96"/>
    <x v="80"/>
    <x v="126"/>
    <x v="39"/>
    <x v="154"/>
    <x v="0"/>
  </r>
  <r>
    <x v="0"/>
    <x v="18"/>
    <x v="18"/>
    <x v="25"/>
    <x v="25"/>
    <x v="25"/>
    <x v="15"/>
    <x v="116"/>
    <x v="96"/>
    <x v="80"/>
    <x v="126"/>
    <x v="39"/>
    <x v="154"/>
    <x v="0"/>
  </r>
  <r>
    <x v="0"/>
    <x v="18"/>
    <x v="18"/>
    <x v="54"/>
    <x v="54"/>
    <x v="54"/>
    <x v="15"/>
    <x v="116"/>
    <x v="96"/>
    <x v="76"/>
    <x v="50"/>
    <x v="61"/>
    <x v="86"/>
    <x v="0"/>
  </r>
  <r>
    <x v="0"/>
    <x v="18"/>
    <x v="18"/>
    <x v="41"/>
    <x v="41"/>
    <x v="41"/>
    <x v="15"/>
    <x v="116"/>
    <x v="96"/>
    <x v="80"/>
    <x v="126"/>
    <x v="39"/>
    <x v="154"/>
    <x v="0"/>
  </r>
  <r>
    <x v="0"/>
    <x v="18"/>
    <x v="18"/>
    <x v="40"/>
    <x v="40"/>
    <x v="40"/>
    <x v="15"/>
    <x v="116"/>
    <x v="96"/>
    <x v="80"/>
    <x v="126"/>
    <x v="39"/>
    <x v="154"/>
    <x v="0"/>
  </r>
  <r>
    <x v="0"/>
    <x v="18"/>
    <x v="18"/>
    <x v="24"/>
    <x v="24"/>
    <x v="24"/>
    <x v="15"/>
    <x v="116"/>
    <x v="96"/>
    <x v="76"/>
    <x v="50"/>
    <x v="61"/>
    <x v="86"/>
    <x v="0"/>
  </r>
  <r>
    <x v="0"/>
    <x v="18"/>
    <x v="18"/>
    <x v="6"/>
    <x v="6"/>
    <x v="6"/>
    <x v="15"/>
    <x v="116"/>
    <x v="96"/>
    <x v="76"/>
    <x v="50"/>
    <x v="61"/>
    <x v="86"/>
    <x v="0"/>
  </r>
  <r>
    <x v="0"/>
    <x v="18"/>
    <x v="18"/>
    <x v="26"/>
    <x v="26"/>
    <x v="26"/>
    <x v="15"/>
    <x v="116"/>
    <x v="96"/>
    <x v="76"/>
    <x v="50"/>
    <x v="61"/>
    <x v="86"/>
    <x v="0"/>
  </r>
  <r>
    <x v="0"/>
    <x v="18"/>
    <x v="18"/>
    <x v="14"/>
    <x v="14"/>
    <x v="14"/>
    <x v="15"/>
    <x v="116"/>
    <x v="96"/>
    <x v="76"/>
    <x v="50"/>
    <x v="61"/>
    <x v="86"/>
    <x v="0"/>
  </r>
  <r>
    <x v="0"/>
    <x v="19"/>
    <x v="19"/>
    <x v="0"/>
    <x v="0"/>
    <x v="0"/>
    <x v="0"/>
    <x v="96"/>
    <x v="178"/>
    <x v="84"/>
    <x v="227"/>
    <x v="61"/>
    <x v="86"/>
    <x v="0"/>
  </r>
  <r>
    <x v="0"/>
    <x v="19"/>
    <x v="19"/>
    <x v="1"/>
    <x v="1"/>
    <x v="1"/>
    <x v="1"/>
    <x v="90"/>
    <x v="179"/>
    <x v="78"/>
    <x v="228"/>
    <x v="61"/>
    <x v="86"/>
    <x v="0"/>
  </r>
  <r>
    <x v="0"/>
    <x v="19"/>
    <x v="19"/>
    <x v="3"/>
    <x v="3"/>
    <x v="3"/>
    <x v="2"/>
    <x v="108"/>
    <x v="180"/>
    <x v="79"/>
    <x v="229"/>
    <x v="61"/>
    <x v="86"/>
    <x v="0"/>
  </r>
  <r>
    <x v="0"/>
    <x v="19"/>
    <x v="19"/>
    <x v="5"/>
    <x v="5"/>
    <x v="5"/>
    <x v="3"/>
    <x v="110"/>
    <x v="132"/>
    <x v="89"/>
    <x v="230"/>
    <x v="59"/>
    <x v="156"/>
    <x v="0"/>
  </r>
  <r>
    <x v="0"/>
    <x v="19"/>
    <x v="19"/>
    <x v="6"/>
    <x v="6"/>
    <x v="6"/>
    <x v="3"/>
    <x v="110"/>
    <x v="132"/>
    <x v="87"/>
    <x v="231"/>
    <x v="61"/>
    <x v="86"/>
    <x v="0"/>
  </r>
  <r>
    <x v="0"/>
    <x v="19"/>
    <x v="19"/>
    <x v="7"/>
    <x v="7"/>
    <x v="7"/>
    <x v="3"/>
    <x v="110"/>
    <x v="132"/>
    <x v="87"/>
    <x v="231"/>
    <x v="61"/>
    <x v="86"/>
    <x v="0"/>
  </r>
  <r>
    <x v="0"/>
    <x v="19"/>
    <x v="19"/>
    <x v="12"/>
    <x v="12"/>
    <x v="12"/>
    <x v="6"/>
    <x v="113"/>
    <x v="138"/>
    <x v="76"/>
    <x v="32"/>
    <x v="59"/>
    <x v="156"/>
    <x v="0"/>
  </r>
  <r>
    <x v="0"/>
    <x v="19"/>
    <x v="19"/>
    <x v="22"/>
    <x v="22"/>
    <x v="22"/>
    <x v="6"/>
    <x v="113"/>
    <x v="138"/>
    <x v="89"/>
    <x v="230"/>
    <x v="41"/>
    <x v="157"/>
    <x v="0"/>
  </r>
  <r>
    <x v="0"/>
    <x v="19"/>
    <x v="19"/>
    <x v="17"/>
    <x v="17"/>
    <x v="17"/>
    <x v="6"/>
    <x v="113"/>
    <x v="138"/>
    <x v="46"/>
    <x v="232"/>
    <x v="61"/>
    <x v="86"/>
    <x v="0"/>
  </r>
  <r>
    <x v="0"/>
    <x v="19"/>
    <x v="19"/>
    <x v="15"/>
    <x v="15"/>
    <x v="15"/>
    <x v="6"/>
    <x v="113"/>
    <x v="138"/>
    <x v="89"/>
    <x v="230"/>
    <x v="41"/>
    <x v="157"/>
    <x v="0"/>
  </r>
  <r>
    <x v="0"/>
    <x v="19"/>
    <x v="19"/>
    <x v="10"/>
    <x v="10"/>
    <x v="10"/>
    <x v="6"/>
    <x v="113"/>
    <x v="138"/>
    <x v="46"/>
    <x v="232"/>
    <x v="61"/>
    <x v="86"/>
    <x v="0"/>
  </r>
  <r>
    <x v="0"/>
    <x v="19"/>
    <x v="19"/>
    <x v="9"/>
    <x v="9"/>
    <x v="9"/>
    <x v="6"/>
    <x v="113"/>
    <x v="138"/>
    <x v="80"/>
    <x v="233"/>
    <x v="49"/>
    <x v="158"/>
    <x v="0"/>
  </r>
  <r>
    <x v="0"/>
    <x v="19"/>
    <x v="19"/>
    <x v="19"/>
    <x v="19"/>
    <x v="19"/>
    <x v="12"/>
    <x v="114"/>
    <x v="181"/>
    <x v="80"/>
    <x v="233"/>
    <x v="59"/>
    <x v="156"/>
    <x v="0"/>
  </r>
  <r>
    <x v="0"/>
    <x v="19"/>
    <x v="19"/>
    <x v="4"/>
    <x v="4"/>
    <x v="4"/>
    <x v="12"/>
    <x v="114"/>
    <x v="181"/>
    <x v="89"/>
    <x v="230"/>
    <x v="39"/>
    <x v="159"/>
    <x v="0"/>
  </r>
  <r>
    <x v="0"/>
    <x v="19"/>
    <x v="19"/>
    <x v="37"/>
    <x v="37"/>
    <x v="37"/>
    <x v="14"/>
    <x v="115"/>
    <x v="95"/>
    <x v="80"/>
    <x v="233"/>
    <x v="41"/>
    <x v="157"/>
    <x v="0"/>
  </r>
  <r>
    <x v="0"/>
    <x v="19"/>
    <x v="19"/>
    <x v="33"/>
    <x v="33"/>
    <x v="33"/>
    <x v="14"/>
    <x v="115"/>
    <x v="95"/>
    <x v="86"/>
    <x v="234"/>
    <x v="59"/>
    <x v="156"/>
    <x v="0"/>
  </r>
  <r>
    <x v="0"/>
    <x v="19"/>
    <x v="19"/>
    <x v="56"/>
    <x v="56"/>
    <x v="56"/>
    <x v="14"/>
    <x v="115"/>
    <x v="95"/>
    <x v="80"/>
    <x v="233"/>
    <x v="41"/>
    <x v="157"/>
    <x v="0"/>
  </r>
  <r>
    <x v="0"/>
    <x v="19"/>
    <x v="19"/>
    <x v="58"/>
    <x v="58"/>
    <x v="58"/>
    <x v="14"/>
    <x v="115"/>
    <x v="95"/>
    <x v="76"/>
    <x v="32"/>
    <x v="39"/>
    <x v="159"/>
    <x v="0"/>
  </r>
  <r>
    <x v="0"/>
    <x v="19"/>
    <x v="19"/>
    <x v="41"/>
    <x v="41"/>
    <x v="41"/>
    <x v="14"/>
    <x v="115"/>
    <x v="95"/>
    <x v="76"/>
    <x v="32"/>
    <x v="39"/>
    <x v="159"/>
    <x v="0"/>
  </r>
  <r>
    <x v="0"/>
    <x v="19"/>
    <x v="19"/>
    <x v="14"/>
    <x v="14"/>
    <x v="14"/>
    <x v="14"/>
    <x v="115"/>
    <x v="95"/>
    <x v="76"/>
    <x v="32"/>
    <x v="39"/>
    <x v="159"/>
    <x v="0"/>
  </r>
  <r>
    <x v="0"/>
    <x v="20"/>
    <x v="20"/>
    <x v="1"/>
    <x v="1"/>
    <x v="1"/>
    <x v="0"/>
    <x v="84"/>
    <x v="182"/>
    <x v="104"/>
    <x v="235"/>
    <x v="61"/>
    <x v="86"/>
    <x v="0"/>
  </r>
  <r>
    <x v="0"/>
    <x v="20"/>
    <x v="20"/>
    <x v="5"/>
    <x v="5"/>
    <x v="5"/>
    <x v="1"/>
    <x v="89"/>
    <x v="183"/>
    <x v="78"/>
    <x v="236"/>
    <x v="39"/>
    <x v="5"/>
    <x v="0"/>
  </r>
  <r>
    <x v="0"/>
    <x v="20"/>
    <x v="20"/>
    <x v="36"/>
    <x v="36"/>
    <x v="36"/>
    <x v="2"/>
    <x v="98"/>
    <x v="184"/>
    <x v="79"/>
    <x v="237"/>
    <x v="39"/>
    <x v="5"/>
    <x v="0"/>
  </r>
  <r>
    <x v="0"/>
    <x v="20"/>
    <x v="20"/>
    <x v="0"/>
    <x v="0"/>
    <x v="0"/>
    <x v="2"/>
    <x v="98"/>
    <x v="184"/>
    <x v="44"/>
    <x v="166"/>
    <x v="61"/>
    <x v="86"/>
    <x v="0"/>
  </r>
  <r>
    <x v="0"/>
    <x v="20"/>
    <x v="20"/>
    <x v="27"/>
    <x v="27"/>
    <x v="27"/>
    <x v="4"/>
    <x v="109"/>
    <x v="185"/>
    <x v="46"/>
    <x v="238"/>
    <x v="41"/>
    <x v="160"/>
    <x v="0"/>
  </r>
  <r>
    <x v="0"/>
    <x v="20"/>
    <x v="20"/>
    <x v="19"/>
    <x v="19"/>
    <x v="19"/>
    <x v="5"/>
    <x v="110"/>
    <x v="186"/>
    <x v="46"/>
    <x v="238"/>
    <x v="39"/>
    <x v="5"/>
    <x v="0"/>
  </r>
  <r>
    <x v="0"/>
    <x v="20"/>
    <x v="20"/>
    <x v="16"/>
    <x v="16"/>
    <x v="16"/>
    <x v="6"/>
    <x v="113"/>
    <x v="4"/>
    <x v="85"/>
    <x v="169"/>
    <x v="39"/>
    <x v="5"/>
    <x v="0"/>
  </r>
  <r>
    <x v="0"/>
    <x v="20"/>
    <x v="20"/>
    <x v="9"/>
    <x v="9"/>
    <x v="9"/>
    <x v="6"/>
    <x v="113"/>
    <x v="4"/>
    <x v="85"/>
    <x v="169"/>
    <x v="39"/>
    <x v="5"/>
    <x v="0"/>
  </r>
  <r>
    <x v="0"/>
    <x v="20"/>
    <x v="20"/>
    <x v="14"/>
    <x v="14"/>
    <x v="14"/>
    <x v="6"/>
    <x v="113"/>
    <x v="4"/>
    <x v="85"/>
    <x v="169"/>
    <x v="39"/>
    <x v="5"/>
    <x v="0"/>
  </r>
  <r>
    <x v="0"/>
    <x v="20"/>
    <x v="20"/>
    <x v="12"/>
    <x v="12"/>
    <x v="12"/>
    <x v="9"/>
    <x v="114"/>
    <x v="57"/>
    <x v="86"/>
    <x v="239"/>
    <x v="49"/>
    <x v="161"/>
    <x v="0"/>
  </r>
  <r>
    <x v="0"/>
    <x v="20"/>
    <x v="20"/>
    <x v="33"/>
    <x v="33"/>
    <x v="33"/>
    <x v="9"/>
    <x v="114"/>
    <x v="57"/>
    <x v="85"/>
    <x v="169"/>
    <x v="61"/>
    <x v="86"/>
    <x v="0"/>
  </r>
  <r>
    <x v="0"/>
    <x v="20"/>
    <x v="20"/>
    <x v="10"/>
    <x v="10"/>
    <x v="10"/>
    <x v="9"/>
    <x v="114"/>
    <x v="57"/>
    <x v="85"/>
    <x v="169"/>
    <x v="61"/>
    <x v="86"/>
    <x v="0"/>
  </r>
  <r>
    <x v="0"/>
    <x v="20"/>
    <x v="20"/>
    <x v="13"/>
    <x v="13"/>
    <x v="13"/>
    <x v="9"/>
    <x v="114"/>
    <x v="57"/>
    <x v="76"/>
    <x v="65"/>
    <x v="41"/>
    <x v="160"/>
    <x v="0"/>
  </r>
  <r>
    <x v="0"/>
    <x v="20"/>
    <x v="20"/>
    <x v="8"/>
    <x v="8"/>
    <x v="8"/>
    <x v="9"/>
    <x v="114"/>
    <x v="57"/>
    <x v="76"/>
    <x v="65"/>
    <x v="41"/>
    <x v="160"/>
    <x v="0"/>
  </r>
  <r>
    <x v="0"/>
    <x v="20"/>
    <x v="20"/>
    <x v="3"/>
    <x v="3"/>
    <x v="3"/>
    <x v="9"/>
    <x v="114"/>
    <x v="57"/>
    <x v="89"/>
    <x v="121"/>
    <x v="39"/>
    <x v="5"/>
    <x v="0"/>
  </r>
  <r>
    <x v="0"/>
    <x v="20"/>
    <x v="20"/>
    <x v="6"/>
    <x v="6"/>
    <x v="6"/>
    <x v="9"/>
    <x v="114"/>
    <x v="57"/>
    <x v="85"/>
    <x v="169"/>
    <x v="61"/>
    <x v="86"/>
    <x v="0"/>
  </r>
  <r>
    <x v="0"/>
    <x v="20"/>
    <x v="20"/>
    <x v="52"/>
    <x v="52"/>
    <x v="52"/>
    <x v="16"/>
    <x v="115"/>
    <x v="11"/>
    <x v="89"/>
    <x v="121"/>
    <x v="61"/>
    <x v="86"/>
    <x v="0"/>
  </r>
  <r>
    <x v="0"/>
    <x v="20"/>
    <x v="20"/>
    <x v="15"/>
    <x v="15"/>
    <x v="15"/>
    <x v="16"/>
    <x v="115"/>
    <x v="11"/>
    <x v="86"/>
    <x v="239"/>
    <x v="59"/>
    <x v="162"/>
    <x v="0"/>
  </r>
  <r>
    <x v="0"/>
    <x v="20"/>
    <x v="20"/>
    <x v="7"/>
    <x v="7"/>
    <x v="7"/>
    <x v="16"/>
    <x v="115"/>
    <x v="11"/>
    <x v="89"/>
    <x v="121"/>
    <x v="61"/>
    <x v="86"/>
    <x v="0"/>
  </r>
  <r>
    <x v="0"/>
    <x v="20"/>
    <x v="20"/>
    <x v="37"/>
    <x v="37"/>
    <x v="37"/>
    <x v="19"/>
    <x v="116"/>
    <x v="16"/>
    <x v="86"/>
    <x v="239"/>
    <x v="41"/>
    <x v="160"/>
    <x v="0"/>
  </r>
  <r>
    <x v="0"/>
    <x v="20"/>
    <x v="20"/>
    <x v="30"/>
    <x v="30"/>
    <x v="30"/>
    <x v="19"/>
    <x v="116"/>
    <x v="16"/>
    <x v="80"/>
    <x v="192"/>
    <x v="39"/>
    <x v="5"/>
    <x v="0"/>
  </r>
  <r>
    <x v="0"/>
    <x v="20"/>
    <x v="20"/>
    <x v="46"/>
    <x v="46"/>
    <x v="46"/>
    <x v="19"/>
    <x v="116"/>
    <x v="16"/>
    <x v="86"/>
    <x v="239"/>
    <x v="41"/>
    <x v="160"/>
    <x v="0"/>
  </r>
  <r>
    <x v="0"/>
    <x v="20"/>
    <x v="20"/>
    <x v="28"/>
    <x v="28"/>
    <x v="28"/>
    <x v="19"/>
    <x v="116"/>
    <x v="16"/>
    <x v="76"/>
    <x v="65"/>
    <x v="61"/>
    <x v="86"/>
    <x v="0"/>
  </r>
  <r>
    <x v="0"/>
    <x v="20"/>
    <x v="20"/>
    <x v="58"/>
    <x v="58"/>
    <x v="58"/>
    <x v="19"/>
    <x v="116"/>
    <x v="16"/>
    <x v="76"/>
    <x v="65"/>
    <x v="61"/>
    <x v="86"/>
    <x v="0"/>
  </r>
  <r>
    <x v="0"/>
    <x v="20"/>
    <x v="20"/>
    <x v="22"/>
    <x v="22"/>
    <x v="22"/>
    <x v="19"/>
    <x v="116"/>
    <x v="16"/>
    <x v="76"/>
    <x v="65"/>
    <x v="61"/>
    <x v="86"/>
    <x v="0"/>
  </r>
  <r>
    <x v="0"/>
    <x v="20"/>
    <x v="20"/>
    <x v="59"/>
    <x v="59"/>
    <x v="59"/>
    <x v="19"/>
    <x v="116"/>
    <x v="16"/>
    <x v="76"/>
    <x v="65"/>
    <x v="61"/>
    <x v="86"/>
    <x v="0"/>
  </r>
  <r>
    <x v="0"/>
    <x v="20"/>
    <x v="20"/>
    <x v="25"/>
    <x v="25"/>
    <x v="25"/>
    <x v="19"/>
    <x v="116"/>
    <x v="16"/>
    <x v="76"/>
    <x v="65"/>
    <x v="61"/>
    <x v="86"/>
    <x v="0"/>
  </r>
  <r>
    <x v="0"/>
    <x v="20"/>
    <x v="20"/>
    <x v="18"/>
    <x v="18"/>
    <x v="18"/>
    <x v="19"/>
    <x v="116"/>
    <x v="16"/>
    <x v="86"/>
    <x v="239"/>
    <x v="39"/>
    <x v="5"/>
    <x v="0"/>
  </r>
  <r>
    <x v="0"/>
    <x v="21"/>
    <x v="21"/>
    <x v="5"/>
    <x v="5"/>
    <x v="5"/>
    <x v="0"/>
    <x v="85"/>
    <x v="187"/>
    <x v="37"/>
    <x v="227"/>
    <x v="59"/>
    <x v="163"/>
    <x v="0"/>
  </r>
  <r>
    <x v="0"/>
    <x v="21"/>
    <x v="21"/>
    <x v="0"/>
    <x v="0"/>
    <x v="0"/>
    <x v="1"/>
    <x v="100"/>
    <x v="188"/>
    <x v="71"/>
    <x v="240"/>
    <x v="61"/>
    <x v="86"/>
    <x v="0"/>
  </r>
  <r>
    <x v="0"/>
    <x v="21"/>
    <x v="21"/>
    <x v="1"/>
    <x v="1"/>
    <x v="1"/>
    <x v="2"/>
    <x v="98"/>
    <x v="189"/>
    <x v="44"/>
    <x v="241"/>
    <x v="61"/>
    <x v="86"/>
    <x v="0"/>
  </r>
  <r>
    <x v="0"/>
    <x v="21"/>
    <x v="21"/>
    <x v="10"/>
    <x v="10"/>
    <x v="10"/>
    <x v="3"/>
    <x v="110"/>
    <x v="190"/>
    <x v="87"/>
    <x v="242"/>
    <x v="61"/>
    <x v="86"/>
    <x v="0"/>
  </r>
  <r>
    <x v="0"/>
    <x v="21"/>
    <x v="21"/>
    <x v="17"/>
    <x v="17"/>
    <x v="17"/>
    <x v="4"/>
    <x v="113"/>
    <x v="191"/>
    <x v="46"/>
    <x v="243"/>
    <x v="61"/>
    <x v="86"/>
    <x v="0"/>
  </r>
  <r>
    <x v="0"/>
    <x v="21"/>
    <x v="21"/>
    <x v="3"/>
    <x v="3"/>
    <x v="3"/>
    <x v="4"/>
    <x v="113"/>
    <x v="191"/>
    <x v="46"/>
    <x v="243"/>
    <x v="61"/>
    <x v="86"/>
    <x v="0"/>
  </r>
  <r>
    <x v="0"/>
    <x v="21"/>
    <x v="21"/>
    <x v="12"/>
    <x v="12"/>
    <x v="12"/>
    <x v="6"/>
    <x v="114"/>
    <x v="192"/>
    <x v="86"/>
    <x v="119"/>
    <x v="49"/>
    <x v="164"/>
    <x v="0"/>
  </r>
  <r>
    <x v="0"/>
    <x v="21"/>
    <x v="21"/>
    <x v="27"/>
    <x v="27"/>
    <x v="27"/>
    <x v="7"/>
    <x v="115"/>
    <x v="104"/>
    <x v="89"/>
    <x v="118"/>
    <x v="61"/>
    <x v="86"/>
    <x v="0"/>
  </r>
  <r>
    <x v="0"/>
    <x v="21"/>
    <x v="21"/>
    <x v="15"/>
    <x v="15"/>
    <x v="15"/>
    <x v="7"/>
    <x v="115"/>
    <x v="104"/>
    <x v="89"/>
    <x v="118"/>
    <x v="61"/>
    <x v="86"/>
    <x v="0"/>
  </r>
  <r>
    <x v="0"/>
    <x v="21"/>
    <x v="21"/>
    <x v="13"/>
    <x v="13"/>
    <x v="13"/>
    <x v="7"/>
    <x v="115"/>
    <x v="104"/>
    <x v="80"/>
    <x v="129"/>
    <x v="41"/>
    <x v="165"/>
    <x v="0"/>
  </r>
  <r>
    <x v="0"/>
    <x v="21"/>
    <x v="21"/>
    <x v="33"/>
    <x v="33"/>
    <x v="33"/>
    <x v="10"/>
    <x v="116"/>
    <x v="193"/>
    <x v="76"/>
    <x v="93"/>
    <x v="61"/>
    <x v="86"/>
    <x v="0"/>
  </r>
  <r>
    <x v="0"/>
    <x v="21"/>
    <x v="21"/>
    <x v="28"/>
    <x v="28"/>
    <x v="28"/>
    <x v="10"/>
    <x v="116"/>
    <x v="193"/>
    <x v="80"/>
    <x v="129"/>
    <x v="39"/>
    <x v="166"/>
    <x v="0"/>
  </r>
  <r>
    <x v="0"/>
    <x v="21"/>
    <x v="21"/>
    <x v="16"/>
    <x v="16"/>
    <x v="16"/>
    <x v="10"/>
    <x v="116"/>
    <x v="193"/>
    <x v="80"/>
    <x v="129"/>
    <x v="39"/>
    <x v="166"/>
    <x v="0"/>
  </r>
  <r>
    <x v="0"/>
    <x v="21"/>
    <x v="21"/>
    <x v="60"/>
    <x v="60"/>
    <x v="60"/>
    <x v="10"/>
    <x v="116"/>
    <x v="193"/>
    <x v="76"/>
    <x v="93"/>
    <x v="61"/>
    <x v="86"/>
    <x v="0"/>
  </r>
  <r>
    <x v="0"/>
    <x v="21"/>
    <x v="21"/>
    <x v="8"/>
    <x v="8"/>
    <x v="8"/>
    <x v="10"/>
    <x v="116"/>
    <x v="193"/>
    <x v="76"/>
    <x v="93"/>
    <x v="61"/>
    <x v="86"/>
    <x v="0"/>
  </r>
  <r>
    <x v="0"/>
    <x v="21"/>
    <x v="21"/>
    <x v="24"/>
    <x v="24"/>
    <x v="24"/>
    <x v="10"/>
    <x v="116"/>
    <x v="193"/>
    <x v="80"/>
    <x v="129"/>
    <x v="39"/>
    <x v="166"/>
    <x v="0"/>
  </r>
  <r>
    <x v="0"/>
    <x v="21"/>
    <x v="21"/>
    <x v="11"/>
    <x v="11"/>
    <x v="11"/>
    <x v="10"/>
    <x v="116"/>
    <x v="193"/>
    <x v="86"/>
    <x v="119"/>
    <x v="41"/>
    <x v="165"/>
    <x v="0"/>
  </r>
  <r>
    <x v="0"/>
    <x v="21"/>
    <x v="21"/>
    <x v="19"/>
    <x v="19"/>
    <x v="19"/>
    <x v="17"/>
    <x v="118"/>
    <x v="87"/>
    <x v="86"/>
    <x v="119"/>
    <x v="39"/>
    <x v="166"/>
    <x v="0"/>
  </r>
  <r>
    <x v="0"/>
    <x v="21"/>
    <x v="21"/>
    <x v="29"/>
    <x v="29"/>
    <x v="29"/>
    <x v="17"/>
    <x v="118"/>
    <x v="87"/>
    <x v="80"/>
    <x v="129"/>
    <x v="61"/>
    <x v="86"/>
    <x v="0"/>
  </r>
  <r>
    <x v="0"/>
    <x v="21"/>
    <x v="21"/>
    <x v="44"/>
    <x v="44"/>
    <x v="44"/>
    <x v="17"/>
    <x v="118"/>
    <x v="87"/>
    <x v="86"/>
    <x v="119"/>
    <x v="61"/>
    <x v="86"/>
    <x v="1"/>
  </r>
  <r>
    <x v="0"/>
    <x v="21"/>
    <x v="21"/>
    <x v="9"/>
    <x v="9"/>
    <x v="9"/>
    <x v="17"/>
    <x v="118"/>
    <x v="87"/>
    <x v="80"/>
    <x v="129"/>
    <x v="61"/>
    <x v="86"/>
    <x v="0"/>
  </r>
  <r>
    <x v="0"/>
    <x v="21"/>
    <x v="21"/>
    <x v="25"/>
    <x v="25"/>
    <x v="25"/>
    <x v="17"/>
    <x v="118"/>
    <x v="87"/>
    <x v="80"/>
    <x v="129"/>
    <x v="61"/>
    <x v="86"/>
    <x v="0"/>
  </r>
  <r>
    <x v="0"/>
    <x v="21"/>
    <x v="21"/>
    <x v="61"/>
    <x v="61"/>
    <x v="61"/>
    <x v="17"/>
    <x v="118"/>
    <x v="87"/>
    <x v="80"/>
    <x v="129"/>
    <x v="61"/>
    <x v="86"/>
    <x v="0"/>
  </r>
  <r>
    <x v="0"/>
    <x v="21"/>
    <x v="21"/>
    <x v="62"/>
    <x v="62"/>
    <x v="62"/>
    <x v="17"/>
    <x v="118"/>
    <x v="87"/>
    <x v="80"/>
    <x v="129"/>
    <x v="61"/>
    <x v="86"/>
    <x v="0"/>
  </r>
  <r>
    <x v="0"/>
    <x v="21"/>
    <x v="21"/>
    <x v="4"/>
    <x v="4"/>
    <x v="4"/>
    <x v="17"/>
    <x v="118"/>
    <x v="87"/>
    <x v="80"/>
    <x v="129"/>
    <x v="61"/>
    <x v="86"/>
    <x v="0"/>
  </r>
  <r>
    <x v="0"/>
    <x v="21"/>
    <x v="21"/>
    <x v="63"/>
    <x v="63"/>
    <x v="63"/>
    <x v="17"/>
    <x v="118"/>
    <x v="87"/>
    <x v="80"/>
    <x v="129"/>
    <x v="61"/>
    <x v="86"/>
    <x v="0"/>
  </r>
  <r>
    <x v="0"/>
    <x v="21"/>
    <x v="21"/>
    <x v="64"/>
    <x v="64"/>
    <x v="64"/>
    <x v="17"/>
    <x v="118"/>
    <x v="87"/>
    <x v="80"/>
    <x v="129"/>
    <x v="61"/>
    <x v="86"/>
    <x v="0"/>
  </r>
  <r>
    <x v="0"/>
    <x v="22"/>
    <x v="22"/>
    <x v="0"/>
    <x v="0"/>
    <x v="0"/>
    <x v="0"/>
    <x v="86"/>
    <x v="90"/>
    <x v="33"/>
    <x v="244"/>
    <x v="61"/>
    <x v="86"/>
    <x v="0"/>
  </r>
  <r>
    <x v="0"/>
    <x v="22"/>
    <x v="22"/>
    <x v="12"/>
    <x v="12"/>
    <x v="12"/>
    <x v="1"/>
    <x v="93"/>
    <x v="194"/>
    <x v="89"/>
    <x v="245"/>
    <x v="53"/>
    <x v="167"/>
    <x v="0"/>
  </r>
  <r>
    <x v="0"/>
    <x v="22"/>
    <x v="22"/>
    <x v="1"/>
    <x v="1"/>
    <x v="1"/>
    <x v="1"/>
    <x v="93"/>
    <x v="194"/>
    <x v="72"/>
    <x v="246"/>
    <x v="61"/>
    <x v="86"/>
    <x v="0"/>
  </r>
  <r>
    <x v="0"/>
    <x v="22"/>
    <x v="22"/>
    <x v="5"/>
    <x v="5"/>
    <x v="5"/>
    <x v="3"/>
    <x v="108"/>
    <x v="195"/>
    <x v="77"/>
    <x v="247"/>
    <x v="39"/>
    <x v="124"/>
    <x v="0"/>
  </r>
  <r>
    <x v="0"/>
    <x v="22"/>
    <x v="22"/>
    <x v="8"/>
    <x v="8"/>
    <x v="8"/>
    <x v="4"/>
    <x v="110"/>
    <x v="196"/>
    <x v="46"/>
    <x v="248"/>
    <x v="39"/>
    <x v="124"/>
    <x v="0"/>
  </r>
  <r>
    <x v="0"/>
    <x v="22"/>
    <x v="22"/>
    <x v="24"/>
    <x v="24"/>
    <x v="24"/>
    <x v="4"/>
    <x v="110"/>
    <x v="196"/>
    <x v="87"/>
    <x v="249"/>
    <x v="61"/>
    <x v="86"/>
    <x v="0"/>
  </r>
  <r>
    <x v="0"/>
    <x v="22"/>
    <x v="22"/>
    <x v="27"/>
    <x v="27"/>
    <x v="27"/>
    <x v="6"/>
    <x v="113"/>
    <x v="197"/>
    <x v="46"/>
    <x v="248"/>
    <x v="61"/>
    <x v="86"/>
    <x v="0"/>
  </r>
  <r>
    <x v="0"/>
    <x v="22"/>
    <x v="22"/>
    <x v="11"/>
    <x v="11"/>
    <x v="11"/>
    <x v="6"/>
    <x v="113"/>
    <x v="197"/>
    <x v="85"/>
    <x v="250"/>
    <x v="61"/>
    <x v="86"/>
    <x v="0"/>
  </r>
  <r>
    <x v="0"/>
    <x v="22"/>
    <x v="22"/>
    <x v="14"/>
    <x v="14"/>
    <x v="14"/>
    <x v="6"/>
    <x v="113"/>
    <x v="197"/>
    <x v="76"/>
    <x v="9"/>
    <x v="59"/>
    <x v="168"/>
    <x v="0"/>
  </r>
  <r>
    <x v="0"/>
    <x v="22"/>
    <x v="22"/>
    <x v="56"/>
    <x v="56"/>
    <x v="56"/>
    <x v="9"/>
    <x v="114"/>
    <x v="25"/>
    <x v="86"/>
    <x v="251"/>
    <x v="49"/>
    <x v="169"/>
    <x v="0"/>
  </r>
  <r>
    <x v="0"/>
    <x v="22"/>
    <x v="22"/>
    <x v="17"/>
    <x v="17"/>
    <x v="17"/>
    <x v="9"/>
    <x v="114"/>
    <x v="25"/>
    <x v="89"/>
    <x v="245"/>
    <x v="39"/>
    <x v="124"/>
    <x v="0"/>
  </r>
  <r>
    <x v="0"/>
    <x v="22"/>
    <x v="22"/>
    <x v="15"/>
    <x v="15"/>
    <x v="15"/>
    <x v="9"/>
    <x v="114"/>
    <x v="25"/>
    <x v="85"/>
    <x v="250"/>
    <x v="61"/>
    <x v="86"/>
    <x v="0"/>
  </r>
  <r>
    <x v="0"/>
    <x v="22"/>
    <x v="22"/>
    <x v="34"/>
    <x v="34"/>
    <x v="34"/>
    <x v="9"/>
    <x v="114"/>
    <x v="25"/>
    <x v="76"/>
    <x v="9"/>
    <x v="41"/>
    <x v="119"/>
    <x v="0"/>
  </r>
  <r>
    <x v="0"/>
    <x v="22"/>
    <x v="22"/>
    <x v="7"/>
    <x v="7"/>
    <x v="7"/>
    <x v="9"/>
    <x v="114"/>
    <x v="25"/>
    <x v="85"/>
    <x v="250"/>
    <x v="61"/>
    <x v="86"/>
    <x v="0"/>
  </r>
  <r>
    <x v="0"/>
    <x v="22"/>
    <x v="22"/>
    <x v="16"/>
    <x v="16"/>
    <x v="16"/>
    <x v="14"/>
    <x v="115"/>
    <x v="84"/>
    <x v="80"/>
    <x v="114"/>
    <x v="41"/>
    <x v="119"/>
    <x v="0"/>
  </r>
  <r>
    <x v="0"/>
    <x v="22"/>
    <x v="22"/>
    <x v="10"/>
    <x v="10"/>
    <x v="10"/>
    <x v="14"/>
    <x v="115"/>
    <x v="84"/>
    <x v="80"/>
    <x v="114"/>
    <x v="41"/>
    <x v="119"/>
    <x v="0"/>
  </r>
  <r>
    <x v="0"/>
    <x v="22"/>
    <x v="22"/>
    <x v="40"/>
    <x v="40"/>
    <x v="40"/>
    <x v="14"/>
    <x v="115"/>
    <x v="84"/>
    <x v="89"/>
    <x v="245"/>
    <x v="61"/>
    <x v="86"/>
    <x v="0"/>
  </r>
  <r>
    <x v="0"/>
    <x v="22"/>
    <x v="22"/>
    <x v="3"/>
    <x v="3"/>
    <x v="3"/>
    <x v="14"/>
    <x v="115"/>
    <x v="84"/>
    <x v="89"/>
    <x v="245"/>
    <x v="61"/>
    <x v="86"/>
    <x v="0"/>
  </r>
  <r>
    <x v="0"/>
    <x v="22"/>
    <x v="22"/>
    <x v="6"/>
    <x v="6"/>
    <x v="6"/>
    <x v="14"/>
    <x v="115"/>
    <x v="84"/>
    <x v="76"/>
    <x v="9"/>
    <x v="39"/>
    <x v="124"/>
    <x v="0"/>
  </r>
  <r>
    <x v="0"/>
    <x v="22"/>
    <x v="22"/>
    <x v="64"/>
    <x v="64"/>
    <x v="64"/>
    <x v="14"/>
    <x v="115"/>
    <x v="84"/>
    <x v="86"/>
    <x v="251"/>
    <x v="59"/>
    <x v="168"/>
    <x v="0"/>
  </r>
  <r>
    <x v="0"/>
    <x v="23"/>
    <x v="23"/>
    <x v="1"/>
    <x v="1"/>
    <x v="1"/>
    <x v="0"/>
    <x v="109"/>
    <x v="135"/>
    <x v="77"/>
    <x v="252"/>
    <x v="61"/>
    <x v="86"/>
    <x v="0"/>
  </r>
  <r>
    <x v="0"/>
    <x v="23"/>
    <x v="23"/>
    <x v="5"/>
    <x v="5"/>
    <x v="5"/>
    <x v="1"/>
    <x v="110"/>
    <x v="198"/>
    <x v="85"/>
    <x v="224"/>
    <x v="41"/>
    <x v="152"/>
    <x v="0"/>
  </r>
  <r>
    <x v="0"/>
    <x v="23"/>
    <x v="23"/>
    <x v="0"/>
    <x v="0"/>
    <x v="0"/>
    <x v="1"/>
    <x v="110"/>
    <x v="198"/>
    <x v="87"/>
    <x v="253"/>
    <x v="61"/>
    <x v="86"/>
    <x v="0"/>
  </r>
  <r>
    <x v="0"/>
    <x v="23"/>
    <x v="23"/>
    <x v="27"/>
    <x v="27"/>
    <x v="27"/>
    <x v="3"/>
    <x v="113"/>
    <x v="199"/>
    <x v="46"/>
    <x v="254"/>
    <x v="61"/>
    <x v="86"/>
    <x v="0"/>
  </r>
  <r>
    <x v="0"/>
    <x v="23"/>
    <x v="23"/>
    <x v="3"/>
    <x v="3"/>
    <x v="3"/>
    <x v="4"/>
    <x v="114"/>
    <x v="200"/>
    <x v="85"/>
    <x v="224"/>
    <x v="61"/>
    <x v="86"/>
    <x v="0"/>
  </r>
  <r>
    <x v="0"/>
    <x v="23"/>
    <x v="23"/>
    <x v="33"/>
    <x v="33"/>
    <x v="33"/>
    <x v="5"/>
    <x v="115"/>
    <x v="41"/>
    <x v="76"/>
    <x v="255"/>
    <x v="39"/>
    <x v="79"/>
    <x v="0"/>
  </r>
  <r>
    <x v="0"/>
    <x v="23"/>
    <x v="23"/>
    <x v="14"/>
    <x v="14"/>
    <x v="14"/>
    <x v="5"/>
    <x v="115"/>
    <x v="41"/>
    <x v="89"/>
    <x v="256"/>
    <x v="61"/>
    <x v="86"/>
    <x v="0"/>
  </r>
  <r>
    <x v="0"/>
    <x v="23"/>
    <x v="23"/>
    <x v="12"/>
    <x v="12"/>
    <x v="12"/>
    <x v="7"/>
    <x v="116"/>
    <x v="201"/>
    <x v="86"/>
    <x v="36"/>
    <x v="41"/>
    <x v="152"/>
    <x v="0"/>
  </r>
  <r>
    <x v="0"/>
    <x v="23"/>
    <x v="23"/>
    <x v="19"/>
    <x v="19"/>
    <x v="19"/>
    <x v="7"/>
    <x v="116"/>
    <x v="201"/>
    <x v="86"/>
    <x v="36"/>
    <x v="41"/>
    <x v="152"/>
    <x v="0"/>
  </r>
  <r>
    <x v="0"/>
    <x v="23"/>
    <x v="23"/>
    <x v="37"/>
    <x v="37"/>
    <x v="37"/>
    <x v="7"/>
    <x v="116"/>
    <x v="201"/>
    <x v="80"/>
    <x v="257"/>
    <x v="39"/>
    <x v="79"/>
    <x v="0"/>
  </r>
  <r>
    <x v="0"/>
    <x v="23"/>
    <x v="23"/>
    <x v="52"/>
    <x v="52"/>
    <x v="52"/>
    <x v="7"/>
    <x v="116"/>
    <x v="201"/>
    <x v="76"/>
    <x v="255"/>
    <x v="61"/>
    <x v="86"/>
    <x v="0"/>
  </r>
  <r>
    <x v="0"/>
    <x v="23"/>
    <x v="23"/>
    <x v="29"/>
    <x v="29"/>
    <x v="29"/>
    <x v="7"/>
    <x v="116"/>
    <x v="201"/>
    <x v="80"/>
    <x v="257"/>
    <x v="39"/>
    <x v="79"/>
    <x v="0"/>
  </r>
  <r>
    <x v="0"/>
    <x v="23"/>
    <x v="23"/>
    <x v="65"/>
    <x v="65"/>
    <x v="65"/>
    <x v="7"/>
    <x v="116"/>
    <x v="201"/>
    <x v="80"/>
    <x v="257"/>
    <x v="39"/>
    <x v="79"/>
    <x v="0"/>
  </r>
  <r>
    <x v="0"/>
    <x v="23"/>
    <x v="23"/>
    <x v="60"/>
    <x v="60"/>
    <x v="60"/>
    <x v="7"/>
    <x v="116"/>
    <x v="201"/>
    <x v="76"/>
    <x v="255"/>
    <x v="61"/>
    <x v="86"/>
    <x v="0"/>
  </r>
  <r>
    <x v="0"/>
    <x v="23"/>
    <x v="23"/>
    <x v="17"/>
    <x v="17"/>
    <x v="17"/>
    <x v="7"/>
    <x v="116"/>
    <x v="201"/>
    <x v="76"/>
    <x v="255"/>
    <x v="61"/>
    <x v="86"/>
    <x v="0"/>
  </r>
  <r>
    <x v="0"/>
    <x v="23"/>
    <x v="23"/>
    <x v="18"/>
    <x v="18"/>
    <x v="18"/>
    <x v="7"/>
    <x v="116"/>
    <x v="201"/>
    <x v="76"/>
    <x v="255"/>
    <x v="61"/>
    <x v="86"/>
    <x v="0"/>
  </r>
  <r>
    <x v="0"/>
    <x v="23"/>
    <x v="23"/>
    <x v="66"/>
    <x v="66"/>
    <x v="66"/>
    <x v="7"/>
    <x v="116"/>
    <x v="201"/>
    <x v="90"/>
    <x v="141"/>
    <x v="61"/>
    <x v="86"/>
    <x v="0"/>
  </r>
  <r>
    <x v="0"/>
    <x v="23"/>
    <x v="23"/>
    <x v="16"/>
    <x v="16"/>
    <x v="16"/>
    <x v="17"/>
    <x v="118"/>
    <x v="29"/>
    <x v="86"/>
    <x v="36"/>
    <x v="39"/>
    <x v="79"/>
    <x v="0"/>
  </r>
  <r>
    <x v="0"/>
    <x v="23"/>
    <x v="23"/>
    <x v="57"/>
    <x v="57"/>
    <x v="57"/>
    <x v="17"/>
    <x v="118"/>
    <x v="29"/>
    <x v="86"/>
    <x v="36"/>
    <x v="39"/>
    <x v="79"/>
    <x v="0"/>
  </r>
  <r>
    <x v="0"/>
    <x v="23"/>
    <x v="23"/>
    <x v="59"/>
    <x v="59"/>
    <x v="59"/>
    <x v="17"/>
    <x v="118"/>
    <x v="29"/>
    <x v="80"/>
    <x v="257"/>
    <x v="61"/>
    <x v="86"/>
    <x v="0"/>
  </r>
  <r>
    <x v="0"/>
    <x v="23"/>
    <x v="23"/>
    <x v="10"/>
    <x v="10"/>
    <x v="10"/>
    <x v="17"/>
    <x v="118"/>
    <x v="29"/>
    <x v="86"/>
    <x v="36"/>
    <x v="39"/>
    <x v="79"/>
    <x v="0"/>
  </r>
  <r>
    <x v="0"/>
    <x v="23"/>
    <x v="23"/>
    <x v="9"/>
    <x v="9"/>
    <x v="9"/>
    <x v="17"/>
    <x v="118"/>
    <x v="29"/>
    <x v="80"/>
    <x v="257"/>
    <x v="61"/>
    <x v="86"/>
    <x v="0"/>
  </r>
  <r>
    <x v="0"/>
    <x v="23"/>
    <x v="23"/>
    <x v="21"/>
    <x v="21"/>
    <x v="21"/>
    <x v="17"/>
    <x v="118"/>
    <x v="29"/>
    <x v="90"/>
    <x v="141"/>
    <x v="41"/>
    <x v="152"/>
    <x v="0"/>
  </r>
  <r>
    <x v="0"/>
    <x v="23"/>
    <x v="23"/>
    <x v="36"/>
    <x v="36"/>
    <x v="36"/>
    <x v="17"/>
    <x v="118"/>
    <x v="29"/>
    <x v="80"/>
    <x v="257"/>
    <x v="61"/>
    <x v="86"/>
    <x v="0"/>
  </r>
  <r>
    <x v="0"/>
    <x v="23"/>
    <x v="23"/>
    <x v="26"/>
    <x v="26"/>
    <x v="26"/>
    <x v="17"/>
    <x v="118"/>
    <x v="29"/>
    <x v="80"/>
    <x v="257"/>
    <x v="61"/>
    <x v="86"/>
    <x v="0"/>
  </r>
  <r>
    <x v="0"/>
    <x v="24"/>
    <x v="24"/>
    <x v="1"/>
    <x v="1"/>
    <x v="1"/>
    <x v="0"/>
    <x v="85"/>
    <x v="202"/>
    <x v="49"/>
    <x v="258"/>
    <x v="61"/>
    <x v="86"/>
    <x v="0"/>
  </r>
  <r>
    <x v="0"/>
    <x v="24"/>
    <x v="24"/>
    <x v="0"/>
    <x v="0"/>
    <x v="0"/>
    <x v="1"/>
    <x v="88"/>
    <x v="203"/>
    <x v="37"/>
    <x v="259"/>
    <x v="61"/>
    <x v="86"/>
    <x v="0"/>
  </r>
  <r>
    <x v="0"/>
    <x v="24"/>
    <x v="24"/>
    <x v="27"/>
    <x v="27"/>
    <x v="27"/>
    <x v="2"/>
    <x v="108"/>
    <x v="204"/>
    <x v="79"/>
    <x v="260"/>
    <x v="61"/>
    <x v="86"/>
    <x v="0"/>
  </r>
  <r>
    <x v="0"/>
    <x v="24"/>
    <x v="24"/>
    <x v="12"/>
    <x v="12"/>
    <x v="12"/>
    <x v="3"/>
    <x v="110"/>
    <x v="101"/>
    <x v="86"/>
    <x v="108"/>
    <x v="38"/>
    <x v="170"/>
    <x v="0"/>
  </r>
  <r>
    <x v="0"/>
    <x v="24"/>
    <x v="24"/>
    <x v="19"/>
    <x v="19"/>
    <x v="19"/>
    <x v="4"/>
    <x v="113"/>
    <x v="80"/>
    <x v="89"/>
    <x v="208"/>
    <x v="41"/>
    <x v="171"/>
    <x v="0"/>
  </r>
  <r>
    <x v="0"/>
    <x v="24"/>
    <x v="24"/>
    <x v="29"/>
    <x v="29"/>
    <x v="29"/>
    <x v="4"/>
    <x v="113"/>
    <x v="80"/>
    <x v="85"/>
    <x v="261"/>
    <x v="39"/>
    <x v="172"/>
    <x v="0"/>
  </r>
  <r>
    <x v="0"/>
    <x v="24"/>
    <x v="24"/>
    <x v="14"/>
    <x v="14"/>
    <x v="14"/>
    <x v="4"/>
    <x v="113"/>
    <x v="80"/>
    <x v="89"/>
    <x v="208"/>
    <x v="41"/>
    <x v="171"/>
    <x v="0"/>
  </r>
  <r>
    <x v="0"/>
    <x v="24"/>
    <x v="24"/>
    <x v="15"/>
    <x v="15"/>
    <x v="15"/>
    <x v="7"/>
    <x v="114"/>
    <x v="205"/>
    <x v="85"/>
    <x v="261"/>
    <x v="61"/>
    <x v="86"/>
    <x v="0"/>
  </r>
  <r>
    <x v="0"/>
    <x v="24"/>
    <x v="24"/>
    <x v="40"/>
    <x v="40"/>
    <x v="40"/>
    <x v="7"/>
    <x v="114"/>
    <x v="205"/>
    <x v="80"/>
    <x v="34"/>
    <x v="59"/>
    <x v="173"/>
    <x v="0"/>
  </r>
  <r>
    <x v="0"/>
    <x v="24"/>
    <x v="24"/>
    <x v="2"/>
    <x v="2"/>
    <x v="2"/>
    <x v="7"/>
    <x v="114"/>
    <x v="205"/>
    <x v="76"/>
    <x v="150"/>
    <x v="41"/>
    <x v="171"/>
    <x v="0"/>
  </r>
  <r>
    <x v="0"/>
    <x v="24"/>
    <x v="24"/>
    <x v="6"/>
    <x v="6"/>
    <x v="6"/>
    <x v="7"/>
    <x v="114"/>
    <x v="205"/>
    <x v="85"/>
    <x v="261"/>
    <x v="61"/>
    <x v="86"/>
    <x v="0"/>
  </r>
  <r>
    <x v="0"/>
    <x v="24"/>
    <x v="24"/>
    <x v="26"/>
    <x v="26"/>
    <x v="26"/>
    <x v="7"/>
    <x v="114"/>
    <x v="205"/>
    <x v="85"/>
    <x v="261"/>
    <x v="61"/>
    <x v="86"/>
    <x v="0"/>
  </r>
  <r>
    <x v="0"/>
    <x v="24"/>
    <x v="24"/>
    <x v="5"/>
    <x v="5"/>
    <x v="5"/>
    <x v="12"/>
    <x v="115"/>
    <x v="206"/>
    <x v="89"/>
    <x v="208"/>
    <x v="61"/>
    <x v="86"/>
    <x v="0"/>
  </r>
  <r>
    <x v="0"/>
    <x v="24"/>
    <x v="24"/>
    <x v="59"/>
    <x v="59"/>
    <x v="59"/>
    <x v="12"/>
    <x v="115"/>
    <x v="206"/>
    <x v="89"/>
    <x v="208"/>
    <x v="61"/>
    <x v="86"/>
    <x v="0"/>
  </r>
  <r>
    <x v="0"/>
    <x v="24"/>
    <x v="24"/>
    <x v="10"/>
    <x v="10"/>
    <x v="10"/>
    <x v="12"/>
    <x v="115"/>
    <x v="206"/>
    <x v="76"/>
    <x v="150"/>
    <x v="39"/>
    <x v="172"/>
    <x v="0"/>
  </r>
  <r>
    <x v="0"/>
    <x v="24"/>
    <x v="24"/>
    <x v="25"/>
    <x v="25"/>
    <x v="25"/>
    <x v="12"/>
    <x v="115"/>
    <x v="206"/>
    <x v="76"/>
    <x v="150"/>
    <x v="39"/>
    <x v="172"/>
    <x v="0"/>
  </r>
  <r>
    <x v="0"/>
    <x v="24"/>
    <x v="24"/>
    <x v="17"/>
    <x v="17"/>
    <x v="17"/>
    <x v="16"/>
    <x v="116"/>
    <x v="12"/>
    <x v="76"/>
    <x v="150"/>
    <x v="61"/>
    <x v="86"/>
    <x v="0"/>
  </r>
  <r>
    <x v="0"/>
    <x v="24"/>
    <x v="24"/>
    <x v="9"/>
    <x v="9"/>
    <x v="9"/>
    <x v="16"/>
    <x v="116"/>
    <x v="12"/>
    <x v="90"/>
    <x v="141"/>
    <x v="59"/>
    <x v="173"/>
    <x v="0"/>
  </r>
  <r>
    <x v="0"/>
    <x v="24"/>
    <x v="24"/>
    <x v="41"/>
    <x v="41"/>
    <x v="41"/>
    <x v="16"/>
    <x v="116"/>
    <x v="12"/>
    <x v="80"/>
    <x v="34"/>
    <x v="39"/>
    <x v="172"/>
    <x v="0"/>
  </r>
  <r>
    <x v="0"/>
    <x v="24"/>
    <x v="24"/>
    <x v="4"/>
    <x v="4"/>
    <x v="4"/>
    <x v="16"/>
    <x v="116"/>
    <x v="12"/>
    <x v="76"/>
    <x v="150"/>
    <x v="61"/>
    <x v="86"/>
    <x v="0"/>
  </r>
  <r>
    <x v="0"/>
    <x v="25"/>
    <x v="25"/>
    <x v="34"/>
    <x v="34"/>
    <x v="34"/>
    <x v="0"/>
    <x v="98"/>
    <x v="207"/>
    <x v="77"/>
    <x v="262"/>
    <x v="41"/>
    <x v="161"/>
    <x v="0"/>
  </r>
  <r>
    <x v="0"/>
    <x v="25"/>
    <x v="25"/>
    <x v="5"/>
    <x v="5"/>
    <x v="5"/>
    <x v="1"/>
    <x v="113"/>
    <x v="208"/>
    <x v="46"/>
    <x v="263"/>
    <x v="61"/>
    <x v="86"/>
    <x v="0"/>
  </r>
  <r>
    <x v="0"/>
    <x v="25"/>
    <x v="25"/>
    <x v="1"/>
    <x v="1"/>
    <x v="1"/>
    <x v="1"/>
    <x v="113"/>
    <x v="208"/>
    <x v="46"/>
    <x v="263"/>
    <x v="61"/>
    <x v="86"/>
    <x v="0"/>
  </r>
  <r>
    <x v="0"/>
    <x v="25"/>
    <x v="25"/>
    <x v="27"/>
    <x v="27"/>
    <x v="27"/>
    <x v="3"/>
    <x v="114"/>
    <x v="209"/>
    <x v="85"/>
    <x v="264"/>
    <x v="61"/>
    <x v="86"/>
    <x v="0"/>
  </r>
  <r>
    <x v="0"/>
    <x v="25"/>
    <x v="25"/>
    <x v="59"/>
    <x v="59"/>
    <x v="59"/>
    <x v="3"/>
    <x v="114"/>
    <x v="209"/>
    <x v="85"/>
    <x v="264"/>
    <x v="61"/>
    <x v="86"/>
    <x v="0"/>
  </r>
  <r>
    <x v="0"/>
    <x v="25"/>
    <x v="25"/>
    <x v="0"/>
    <x v="0"/>
    <x v="0"/>
    <x v="3"/>
    <x v="114"/>
    <x v="209"/>
    <x v="85"/>
    <x v="264"/>
    <x v="61"/>
    <x v="86"/>
    <x v="0"/>
  </r>
  <r>
    <x v="0"/>
    <x v="25"/>
    <x v="25"/>
    <x v="29"/>
    <x v="29"/>
    <x v="29"/>
    <x v="6"/>
    <x v="115"/>
    <x v="210"/>
    <x v="89"/>
    <x v="265"/>
    <x v="61"/>
    <x v="86"/>
    <x v="0"/>
  </r>
  <r>
    <x v="0"/>
    <x v="25"/>
    <x v="25"/>
    <x v="17"/>
    <x v="17"/>
    <x v="17"/>
    <x v="6"/>
    <x v="115"/>
    <x v="210"/>
    <x v="80"/>
    <x v="27"/>
    <x v="41"/>
    <x v="161"/>
    <x v="0"/>
  </r>
  <r>
    <x v="0"/>
    <x v="25"/>
    <x v="25"/>
    <x v="10"/>
    <x v="10"/>
    <x v="10"/>
    <x v="6"/>
    <x v="115"/>
    <x v="210"/>
    <x v="89"/>
    <x v="265"/>
    <x v="61"/>
    <x v="86"/>
    <x v="0"/>
  </r>
  <r>
    <x v="0"/>
    <x v="25"/>
    <x v="25"/>
    <x v="28"/>
    <x v="28"/>
    <x v="28"/>
    <x v="9"/>
    <x v="116"/>
    <x v="211"/>
    <x v="76"/>
    <x v="266"/>
    <x v="61"/>
    <x v="86"/>
    <x v="0"/>
  </r>
  <r>
    <x v="0"/>
    <x v="25"/>
    <x v="25"/>
    <x v="18"/>
    <x v="18"/>
    <x v="18"/>
    <x v="9"/>
    <x v="116"/>
    <x v="211"/>
    <x v="86"/>
    <x v="96"/>
    <x v="61"/>
    <x v="86"/>
    <x v="0"/>
  </r>
  <r>
    <x v="0"/>
    <x v="25"/>
    <x v="25"/>
    <x v="36"/>
    <x v="36"/>
    <x v="36"/>
    <x v="9"/>
    <x v="116"/>
    <x v="211"/>
    <x v="86"/>
    <x v="96"/>
    <x v="39"/>
    <x v="160"/>
    <x v="0"/>
  </r>
  <r>
    <x v="0"/>
    <x v="25"/>
    <x v="25"/>
    <x v="67"/>
    <x v="67"/>
    <x v="67"/>
    <x v="12"/>
    <x v="118"/>
    <x v="27"/>
    <x v="86"/>
    <x v="96"/>
    <x v="39"/>
    <x v="160"/>
    <x v="0"/>
  </r>
  <r>
    <x v="0"/>
    <x v="25"/>
    <x v="25"/>
    <x v="60"/>
    <x v="60"/>
    <x v="60"/>
    <x v="12"/>
    <x v="118"/>
    <x v="27"/>
    <x v="80"/>
    <x v="27"/>
    <x v="61"/>
    <x v="86"/>
    <x v="0"/>
  </r>
  <r>
    <x v="0"/>
    <x v="25"/>
    <x v="25"/>
    <x v="15"/>
    <x v="15"/>
    <x v="15"/>
    <x v="12"/>
    <x v="118"/>
    <x v="27"/>
    <x v="90"/>
    <x v="141"/>
    <x v="41"/>
    <x v="161"/>
    <x v="0"/>
  </r>
  <r>
    <x v="0"/>
    <x v="25"/>
    <x v="25"/>
    <x v="40"/>
    <x v="40"/>
    <x v="40"/>
    <x v="12"/>
    <x v="118"/>
    <x v="27"/>
    <x v="80"/>
    <x v="27"/>
    <x v="61"/>
    <x v="86"/>
    <x v="0"/>
  </r>
  <r>
    <x v="0"/>
    <x v="25"/>
    <x v="25"/>
    <x v="8"/>
    <x v="8"/>
    <x v="8"/>
    <x v="12"/>
    <x v="118"/>
    <x v="27"/>
    <x v="80"/>
    <x v="27"/>
    <x v="61"/>
    <x v="86"/>
    <x v="0"/>
  </r>
  <r>
    <x v="0"/>
    <x v="25"/>
    <x v="25"/>
    <x v="66"/>
    <x v="66"/>
    <x v="66"/>
    <x v="12"/>
    <x v="118"/>
    <x v="27"/>
    <x v="90"/>
    <x v="141"/>
    <x v="61"/>
    <x v="86"/>
    <x v="0"/>
  </r>
  <r>
    <x v="0"/>
    <x v="25"/>
    <x v="25"/>
    <x v="14"/>
    <x v="14"/>
    <x v="14"/>
    <x v="12"/>
    <x v="118"/>
    <x v="27"/>
    <x v="80"/>
    <x v="27"/>
    <x v="61"/>
    <x v="86"/>
    <x v="0"/>
  </r>
  <r>
    <x v="0"/>
    <x v="25"/>
    <x v="25"/>
    <x v="12"/>
    <x v="12"/>
    <x v="12"/>
    <x v="19"/>
    <x v="119"/>
    <x v="212"/>
    <x v="90"/>
    <x v="141"/>
    <x v="39"/>
    <x v="160"/>
    <x v="0"/>
  </r>
  <r>
    <x v="0"/>
    <x v="25"/>
    <x v="25"/>
    <x v="68"/>
    <x v="68"/>
    <x v="68"/>
    <x v="19"/>
    <x v="119"/>
    <x v="212"/>
    <x v="86"/>
    <x v="96"/>
    <x v="61"/>
    <x v="86"/>
    <x v="0"/>
  </r>
  <r>
    <x v="0"/>
    <x v="25"/>
    <x v="25"/>
    <x v="30"/>
    <x v="30"/>
    <x v="30"/>
    <x v="19"/>
    <x v="119"/>
    <x v="212"/>
    <x v="86"/>
    <x v="96"/>
    <x v="61"/>
    <x v="86"/>
    <x v="0"/>
  </r>
  <r>
    <x v="0"/>
    <x v="25"/>
    <x v="25"/>
    <x v="16"/>
    <x v="16"/>
    <x v="16"/>
    <x v="19"/>
    <x v="119"/>
    <x v="212"/>
    <x v="90"/>
    <x v="141"/>
    <x v="39"/>
    <x v="160"/>
    <x v="0"/>
  </r>
  <r>
    <x v="0"/>
    <x v="25"/>
    <x v="25"/>
    <x v="69"/>
    <x v="69"/>
    <x v="69"/>
    <x v="19"/>
    <x v="119"/>
    <x v="212"/>
    <x v="86"/>
    <x v="96"/>
    <x v="61"/>
    <x v="86"/>
    <x v="0"/>
  </r>
  <r>
    <x v="0"/>
    <x v="25"/>
    <x v="25"/>
    <x v="65"/>
    <x v="65"/>
    <x v="65"/>
    <x v="19"/>
    <x v="119"/>
    <x v="212"/>
    <x v="90"/>
    <x v="141"/>
    <x v="39"/>
    <x v="160"/>
    <x v="0"/>
  </r>
  <r>
    <x v="0"/>
    <x v="25"/>
    <x v="25"/>
    <x v="70"/>
    <x v="70"/>
    <x v="70"/>
    <x v="19"/>
    <x v="119"/>
    <x v="212"/>
    <x v="90"/>
    <x v="141"/>
    <x v="39"/>
    <x v="160"/>
    <x v="0"/>
  </r>
  <r>
    <x v="0"/>
    <x v="25"/>
    <x v="25"/>
    <x v="56"/>
    <x v="56"/>
    <x v="56"/>
    <x v="19"/>
    <x v="119"/>
    <x v="212"/>
    <x v="86"/>
    <x v="96"/>
    <x v="61"/>
    <x v="86"/>
    <x v="0"/>
  </r>
  <r>
    <x v="0"/>
    <x v="25"/>
    <x v="25"/>
    <x v="71"/>
    <x v="71"/>
    <x v="71"/>
    <x v="19"/>
    <x v="119"/>
    <x v="212"/>
    <x v="90"/>
    <x v="141"/>
    <x v="39"/>
    <x v="160"/>
    <x v="0"/>
  </r>
  <r>
    <x v="0"/>
    <x v="25"/>
    <x v="25"/>
    <x v="72"/>
    <x v="72"/>
    <x v="72"/>
    <x v="19"/>
    <x v="119"/>
    <x v="212"/>
    <x v="90"/>
    <x v="141"/>
    <x v="39"/>
    <x v="160"/>
    <x v="0"/>
  </r>
  <r>
    <x v="0"/>
    <x v="25"/>
    <x v="25"/>
    <x v="73"/>
    <x v="73"/>
    <x v="73"/>
    <x v="19"/>
    <x v="119"/>
    <x v="212"/>
    <x v="90"/>
    <x v="141"/>
    <x v="39"/>
    <x v="160"/>
    <x v="0"/>
  </r>
  <r>
    <x v="0"/>
    <x v="25"/>
    <x v="25"/>
    <x v="74"/>
    <x v="74"/>
    <x v="74"/>
    <x v="19"/>
    <x v="119"/>
    <x v="212"/>
    <x v="90"/>
    <x v="141"/>
    <x v="39"/>
    <x v="160"/>
    <x v="0"/>
  </r>
  <r>
    <x v="0"/>
    <x v="25"/>
    <x v="25"/>
    <x v="75"/>
    <x v="75"/>
    <x v="75"/>
    <x v="19"/>
    <x v="119"/>
    <x v="212"/>
    <x v="86"/>
    <x v="96"/>
    <x v="61"/>
    <x v="86"/>
    <x v="0"/>
  </r>
  <r>
    <x v="0"/>
    <x v="25"/>
    <x v="25"/>
    <x v="76"/>
    <x v="76"/>
    <x v="76"/>
    <x v="19"/>
    <x v="119"/>
    <x v="212"/>
    <x v="90"/>
    <x v="141"/>
    <x v="39"/>
    <x v="160"/>
    <x v="0"/>
  </r>
  <r>
    <x v="0"/>
    <x v="25"/>
    <x v="25"/>
    <x v="77"/>
    <x v="77"/>
    <x v="77"/>
    <x v="19"/>
    <x v="119"/>
    <x v="212"/>
    <x v="90"/>
    <x v="141"/>
    <x v="61"/>
    <x v="86"/>
    <x v="0"/>
  </r>
  <r>
    <x v="0"/>
    <x v="25"/>
    <x v="25"/>
    <x v="78"/>
    <x v="78"/>
    <x v="78"/>
    <x v="19"/>
    <x v="119"/>
    <x v="212"/>
    <x v="90"/>
    <x v="141"/>
    <x v="39"/>
    <x v="160"/>
    <x v="0"/>
  </r>
  <r>
    <x v="0"/>
    <x v="25"/>
    <x v="25"/>
    <x v="79"/>
    <x v="79"/>
    <x v="79"/>
    <x v="19"/>
    <x v="119"/>
    <x v="212"/>
    <x v="86"/>
    <x v="96"/>
    <x v="61"/>
    <x v="86"/>
    <x v="0"/>
  </r>
  <r>
    <x v="0"/>
    <x v="25"/>
    <x v="25"/>
    <x v="53"/>
    <x v="53"/>
    <x v="53"/>
    <x v="19"/>
    <x v="119"/>
    <x v="212"/>
    <x v="86"/>
    <x v="96"/>
    <x v="61"/>
    <x v="86"/>
    <x v="0"/>
  </r>
  <r>
    <x v="0"/>
    <x v="25"/>
    <x v="25"/>
    <x v="80"/>
    <x v="80"/>
    <x v="80"/>
    <x v="19"/>
    <x v="119"/>
    <x v="212"/>
    <x v="90"/>
    <x v="141"/>
    <x v="39"/>
    <x v="160"/>
    <x v="0"/>
  </r>
  <r>
    <x v="0"/>
    <x v="25"/>
    <x v="25"/>
    <x v="81"/>
    <x v="81"/>
    <x v="81"/>
    <x v="19"/>
    <x v="119"/>
    <x v="212"/>
    <x v="86"/>
    <x v="96"/>
    <x v="61"/>
    <x v="86"/>
    <x v="0"/>
  </r>
  <r>
    <x v="0"/>
    <x v="25"/>
    <x v="25"/>
    <x v="44"/>
    <x v="44"/>
    <x v="44"/>
    <x v="19"/>
    <x v="119"/>
    <x v="212"/>
    <x v="86"/>
    <x v="96"/>
    <x v="61"/>
    <x v="86"/>
    <x v="0"/>
  </r>
  <r>
    <x v="0"/>
    <x v="25"/>
    <x v="25"/>
    <x v="25"/>
    <x v="25"/>
    <x v="25"/>
    <x v="19"/>
    <x v="119"/>
    <x v="212"/>
    <x v="86"/>
    <x v="96"/>
    <x v="61"/>
    <x v="86"/>
    <x v="0"/>
  </r>
  <r>
    <x v="0"/>
    <x v="25"/>
    <x v="25"/>
    <x v="54"/>
    <x v="54"/>
    <x v="54"/>
    <x v="19"/>
    <x v="119"/>
    <x v="212"/>
    <x v="86"/>
    <x v="96"/>
    <x v="61"/>
    <x v="86"/>
    <x v="0"/>
  </r>
  <r>
    <x v="0"/>
    <x v="25"/>
    <x v="25"/>
    <x v="13"/>
    <x v="13"/>
    <x v="13"/>
    <x v="19"/>
    <x v="119"/>
    <x v="212"/>
    <x v="86"/>
    <x v="96"/>
    <x v="61"/>
    <x v="86"/>
    <x v="0"/>
  </r>
  <r>
    <x v="0"/>
    <x v="25"/>
    <x v="25"/>
    <x v="41"/>
    <x v="41"/>
    <x v="41"/>
    <x v="19"/>
    <x v="119"/>
    <x v="212"/>
    <x v="86"/>
    <x v="96"/>
    <x v="61"/>
    <x v="86"/>
    <x v="0"/>
  </r>
  <r>
    <x v="0"/>
    <x v="25"/>
    <x v="25"/>
    <x v="62"/>
    <x v="62"/>
    <x v="62"/>
    <x v="19"/>
    <x v="119"/>
    <x v="212"/>
    <x v="86"/>
    <x v="96"/>
    <x v="61"/>
    <x v="86"/>
    <x v="0"/>
  </r>
  <r>
    <x v="0"/>
    <x v="25"/>
    <x v="25"/>
    <x v="82"/>
    <x v="82"/>
    <x v="82"/>
    <x v="19"/>
    <x v="119"/>
    <x v="212"/>
    <x v="86"/>
    <x v="96"/>
    <x v="61"/>
    <x v="86"/>
    <x v="0"/>
  </r>
  <r>
    <x v="0"/>
    <x v="25"/>
    <x v="25"/>
    <x v="2"/>
    <x v="2"/>
    <x v="2"/>
    <x v="19"/>
    <x v="119"/>
    <x v="212"/>
    <x v="90"/>
    <x v="141"/>
    <x v="39"/>
    <x v="160"/>
    <x v="0"/>
  </r>
  <r>
    <x v="0"/>
    <x v="25"/>
    <x v="25"/>
    <x v="83"/>
    <x v="83"/>
    <x v="83"/>
    <x v="19"/>
    <x v="119"/>
    <x v="212"/>
    <x v="90"/>
    <x v="141"/>
    <x v="39"/>
    <x v="160"/>
    <x v="0"/>
  </r>
  <r>
    <x v="0"/>
    <x v="25"/>
    <x v="25"/>
    <x v="3"/>
    <x v="3"/>
    <x v="3"/>
    <x v="19"/>
    <x v="119"/>
    <x v="212"/>
    <x v="86"/>
    <x v="96"/>
    <x v="61"/>
    <x v="86"/>
    <x v="0"/>
  </r>
  <r>
    <x v="0"/>
    <x v="25"/>
    <x v="25"/>
    <x v="6"/>
    <x v="6"/>
    <x v="6"/>
    <x v="19"/>
    <x v="119"/>
    <x v="212"/>
    <x v="86"/>
    <x v="96"/>
    <x v="61"/>
    <x v="86"/>
    <x v="0"/>
  </r>
  <r>
    <x v="0"/>
    <x v="25"/>
    <x v="25"/>
    <x v="35"/>
    <x v="35"/>
    <x v="35"/>
    <x v="19"/>
    <x v="119"/>
    <x v="212"/>
    <x v="86"/>
    <x v="96"/>
    <x v="61"/>
    <x v="86"/>
    <x v="0"/>
  </r>
  <r>
    <x v="0"/>
    <x v="25"/>
    <x v="25"/>
    <x v="26"/>
    <x v="26"/>
    <x v="26"/>
    <x v="19"/>
    <x v="119"/>
    <x v="212"/>
    <x v="86"/>
    <x v="96"/>
    <x v="61"/>
    <x v="86"/>
    <x v="0"/>
  </r>
  <r>
    <x v="0"/>
    <x v="25"/>
    <x v="25"/>
    <x v="84"/>
    <x v="84"/>
    <x v="84"/>
    <x v="19"/>
    <x v="119"/>
    <x v="212"/>
    <x v="90"/>
    <x v="141"/>
    <x v="61"/>
    <x v="86"/>
    <x v="1"/>
  </r>
  <r>
    <x v="0"/>
    <x v="25"/>
    <x v="25"/>
    <x v="85"/>
    <x v="85"/>
    <x v="85"/>
    <x v="19"/>
    <x v="119"/>
    <x v="212"/>
    <x v="90"/>
    <x v="141"/>
    <x v="39"/>
    <x v="160"/>
    <x v="0"/>
  </r>
  <r>
    <x v="0"/>
    <x v="25"/>
    <x v="25"/>
    <x v="86"/>
    <x v="86"/>
    <x v="86"/>
    <x v="19"/>
    <x v="119"/>
    <x v="212"/>
    <x v="86"/>
    <x v="96"/>
    <x v="61"/>
    <x v="86"/>
    <x v="0"/>
  </r>
  <r>
    <x v="0"/>
    <x v="25"/>
    <x v="25"/>
    <x v="87"/>
    <x v="87"/>
    <x v="87"/>
    <x v="19"/>
    <x v="119"/>
    <x v="212"/>
    <x v="90"/>
    <x v="141"/>
    <x v="61"/>
    <x v="86"/>
    <x v="1"/>
  </r>
  <r>
    <x v="0"/>
    <x v="25"/>
    <x v="25"/>
    <x v="42"/>
    <x v="42"/>
    <x v="42"/>
    <x v="19"/>
    <x v="119"/>
    <x v="212"/>
    <x v="90"/>
    <x v="141"/>
    <x v="61"/>
    <x v="86"/>
    <x v="0"/>
  </r>
  <r>
    <x v="0"/>
    <x v="25"/>
    <x v="25"/>
    <x v="7"/>
    <x v="7"/>
    <x v="7"/>
    <x v="19"/>
    <x v="119"/>
    <x v="212"/>
    <x v="86"/>
    <x v="96"/>
    <x v="61"/>
    <x v="86"/>
    <x v="0"/>
  </r>
  <r>
    <x v="0"/>
    <x v="25"/>
    <x v="25"/>
    <x v="88"/>
    <x v="88"/>
    <x v="88"/>
    <x v="19"/>
    <x v="119"/>
    <x v="212"/>
    <x v="86"/>
    <x v="96"/>
    <x v="61"/>
    <x v="86"/>
    <x v="0"/>
  </r>
  <r>
    <x v="0"/>
    <x v="25"/>
    <x v="25"/>
    <x v="64"/>
    <x v="64"/>
    <x v="64"/>
    <x v="19"/>
    <x v="119"/>
    <x v="212"/>
    <x v="90"/>
    <x v="141"/>
    <x v="39"/>
    <x v="160"/>
    <x v="0"/>
  </r>
  <r>
    <x v="0"/>
    <x v="26"/>
    <x v="26"/>
    <x v="1"/>
    <x v="1"/>
    <x v="1"/>
    <x v="0"/>
    <x v="108"/>
    <x v="213"/>
    <x v="79"/>
    <x v="267"/>
    <x v="61"/>
    <x v="86"/>
    <x v="0"/>
  </r>
  <r>
    <x v="0"/>
    <x v="26"/>
    <x v="26"/>
    <x v="0"/>
    <x v="0"/>
    <x v="0"/>
    <x v="1"/>
    <x v="113"/>
    <x v="214"/>
    <x v="46"/>
    <x v="268"/>
    <x v="61"/>
    <x v="86"/>
    <x v="0"/>
  </r>
  <r>
    <x v="0"/>
    <x v="26"/>
    <x v="26"/>
    <x v="5"/>
    <x v="5"/>
    <x v="5"/>
    <x v="2"/>
    <x v="115"/>
    <x v="215"/>
    <x v="89"/>
    <x v="269"/>
    <x v="61"/>
    <x v="86"/>
    <x v="0"/>
  </r>
  <r>
    <x v="0"/>
    <x v="26"/>
    <x v="26"/>
    <x v="27"/>
    <x v="27"/>
    <x v="27"/>
    <x v="2"/>
    <x v="115"/>
    <x v="215"/>
    <x v="80"/>
    <x v="270"/>
    <x v="41"/>
    <x v="174"/>
    <x v="0"/>
  </r>
  <r>
    <x v="0"/>
    <x v="26"/>
    <x v="26"/>
    <x v="65"/>
    <x v="65"/>
    <x v="65"/>
    <x v="2"/>
    <x v="115"/>
    <x v="215"/>
    <x v="90"/>
    <x v="141"/>
    <x v="59"/>
    <x v="175"/>
    <x v="1"/>
  </r>
  <r>
    <x v="0"/>
    <x v="26"/>
    <x v="26"/>
    <x v="12"/>
    <x v="12"/>
    <x v="12"/>
    <x v="5"/>
    <x v="116"/>
    <x v="216"/>
    <x v="90"/>
    <x v="141"/>
    <x v="59"/>
    <x v="175"/>
    <x v="0"/>
  </r>
  <r>
    <x v="0"/>
    <x v="26"/>
    <x v="26"/>
    <x v="16"/>
    <x v="16"/>
    <x v="16"/>
    <x v="5"/>
    <x v="116"/>
    <x v="216"/>
    <x v="76"/>
    <x v="271"/>
    <x v="61"/>
    <x v="86"/>
    <x v="0"/>
  </r>
  <r>
    <x v="0"/>
    <x v="26"/>
    <x v="26"/>
    <x v="17"/>
    <x v="17"/>
    <x v="17"/>
    <x v="5"/>
    <x v="116"/>
    <x v="216"/>
    <x v="76"/>
    <x v="271"/>
    <x v="61"/>
    <x v="86"/>
    <x v="0"/>
  </r>
  <r>
    <x v="0"/>
    <x v="26"/>
    <x v="26"/>
    <x v="10"/>
    <x v="10"/>
    <x v="10"/>
    <x v="5"/>
    <x v="116"/>
    <x v="216"/>
    <x v="76"/>
    <x v="271"/>
    <x v="61"/>
    <x v="86"/>
    <x v="0"/>
  </r>
  <r>
    <x v="0"/>
    <x v="26"/>
    <x v="26"/>
    <x v="89"/>
    <x v="89"/>
    <x v="89"/>
    <x v="5"/>
    <x v="116"/>
    <x v="216"/>
    <x v="80"/>
    <x v="270"/>
    <x v="39"/>
    <x v="176"/>
    <x v="0"/>
  </r>
  <r>
    <x v="0"/>
    <x v="26"/>
    <x v="26"/>
    <x v="18"/>
    <x v="18"/>
    <x v="18"/>
    <x v="5"/>
    <x v="116"/>
    <x v="216"/>
    <x v="90"/>
    <x v="141"/>
    <x v="41"/>
    <x v="174"/>
    <x v="0"/>
  </r>
  <r>
    <x v="0"/>
    <x v="26"/>
    <x v="26"/>
    <x v="56"/>
    <x v="56"/>
    <x v="56"/>
    <x v="11"/>
    <x v="118"/>
    <x v="181"/>
    <x v="80"/>
    <x v="270"/>
    <x v="61"/>
    <x v="86"/>
    <x v="0"/>
  </r>
  <r>
    <x v="0"/>
    <x v="26"/>
    <x v="26"/>
    <x v="58"/>
    <x v="58"/>
    <x v="58"/>
    <x v="11"/>
    <x v="118"/>
    <x v="181"/>
    <x v="86"/>
    <x v="272"/>
    <x v="39"/>
    <x v="176"/>
    <x v="0"/>
  </r>
  <r>
    <x v="0"/>
    <x v="26"/>
    <x v="26"/>
    <x v="60"/>
    <x v="60"/>
    <x v="60"/>
    <x v="11"/>
    <x v="118"/>
    <x v="181"/>
    <x v="80"/>
    <x v="270"/>
    <x v="61"/>
    <x v="86"/>
    <x v="0"/>
  </r>
  <r>
    <x v="0"/>
    <x v="26"/>
    <x v="26"/>
    <x v="59"/>
    <x v="59"/>
    <x v="59"/>
    <x v="11"/>
    <x v="118"/>
    <x v="181"/>
    <x v="80"/>
    <x v="270"/>
    <x v="61"/>
    <x v="86"/>
    <x v="0"/>
  </r>
  <r>
    <x v="0"/>
    <x v="26"/>
    <x v="26"/>
    <x v="9"/>
    <x v="9"/>
    <x v="9"/>
    <x v="11"/>
    <x v="118"/>
    <x v="181"/>
    <x v="80"/>
    <x v="270"/>
    <x v="61"/>
    <x v="86"/>
    <x v="0"/>
  </r>
  <r>
    <x v="0"/>
    <x v="26"/>
    <x v="26"/>
    <x v="34"/>
    <x v="34"/>
    <x v="34"/>
    <x v="11"/>
    <x v="118"/>
    <x v="181"/>
    <x v="90"/>
    <x v="141"/>
    <x v="41"/>
    <x v="174"/>
    <x v="0"/>
  </r>
  <r>
    <x v="0"/>
    <x v="26"/>
    <x v="26"/>
    <x v="24"/>
    <x v="24"/>
    <x v="24"/>
    <x v="11"/>
    <x v="118"/>
    <x v="181"/>
    <x v="80"/>
    <x v="270"/>
    <x v="61"/>
    <x v="86"/>
    <x v="0"/>
  </r>
  <r>
    <x v="0"/>
    <x v="26"/>
    <x v="26"/>
    <x v="36"/>
    <x v="36"/>
    <x v="36"/>
    <x v="11"/>
    <x v="118"/>
    <x v="181"/>
    <x v="80"/>
    <x v="270"/>
    <x v="61"/>
    <x v="86"/>
    <x v="0"/>
  </r>
  <r>
    <x v="0"/>
    <x v="26"/>
    <x v="26"/>
    <x v="7"/>
    <x v="7"/>
    <x v="7"/>
    <x v="11"/>
    <x v="118"/>
    <x v="181"/>
    <x v="86"/>
    <x v="272"/>
    <x v="39"/>
    <x v="176"/>
    <x v="0"/>
  </r>
  <r>
    <x v="0"/>
    <x v="27"/>
    <x v="27"/>
    <x v="1"/>
    <x v="1"/>
    <x v="1"/>
    <x v="0"/>
    <x v="98"/>
    <x v="217"/>
    <x v="44"/>
    <x v="273"/>
    <x v="61"/>
    <x v="86"/>
    <x v="0"/>
  </r>
  <r>
    <x v="0"/>
    <x v="27"/>
    <x v="27"/>
    <x v="27"/>
    <x v="27"/>
    <x v="27"/>
    <x v="1"/>
    <x v="108"/>
    <x v="218"/>
    <x v="77"/>
    <x v="274"/>
    <x v="39"/>
    <x v="177"/>
    <x v="0"/>
  </r>
  <r>
    <x v="0"/>
    <x v="27"/>
    <x v="27"/>
    <x v="0"/>
    <x v="0"/>
    <x v="0"/>
    <x v="2"/>
    <x v="109"/>
    <x v="219"/>
    <x v="77"/>
    <x v="274"/>
    <x v="61"/>
    <x v="86"/>
    <x v="0"/>
  </r>
  <r>
    <x v="0"/>
    <x v="27"/>
    <x v="27"/>
    <x v="10"/>
    <x v="10"/>
    <x v="10"/>
    <x v="3"/>
    <x v="110"/>
    <x v="220"/>
    <x v="85"/>
    <x v="275"/>
    <x v="41"/>
    <x v="178"/>
    <x v="0"/>
  </r>
  <r>
    <x v="0"/>
    <x v="27"/>
    <x v="27"/>
    <x v="24"/>
    <x v="24"/>
    <x v="24"/>
    <x v="4"/>
    <x v="113"/>
    <x v="78"/>
    <x v="85"/>
    <x v="275"/>
    <x v="39"/>
    <x v="177"/>
    <x v="0"/>
  </r>
  <r>
    <x v="0"/>
    <x v="27"/>
    <x v="27"/>
    <x v="15"/>
    <x v="15"/>
    <x v="15"/>
    <x v="5"/>
    <x v="114"/>
    <x v="221"/>
    <x v="76"/>
    <x v="276"/>
    <x v="41"/>
    <x v="178"/>
    <x v="0"/>
  </r>
  <r>
    <x v="0"/>
    <x v="27"/>
    <x v="27"/>
    <x v="14"/>
    <x v="14"/>
    <x v="14"/>
    <x v="5"/>
    <x v="114"/>
    <x v="221"/>
    <x v="85"/>
    <x v="275"/>
    <x v="61"/>
    <x v="86"/>
    <x v="0"/>
  </r>
  <r>
    <x v="0"/>
    <x v="27"/>
    <x v="27"/>
    <x v="29"/>
    <x v="29"/>
    <x v="29"/>
    <x v="7"/>
    <x v="115"/>
    <x v="110"/>
    <x v="89"/>
    <x v="277"/>
    <x v="61"/>
    <x v="86"/>
    <x v="0"/>
  </r>
  <r>
    <x v="0"/>
    <x v="27"/>
    <x v="27"/>
    <x v="5"/>
    <x v="5"/>
    <x v="5"/>
    <x v="8"/>
    <x v="116"/>
    <x v="222"/>
    <x v="76"/>
    <x v="276"/>
    <x v="61"/>
    <x v="86"/>
    <x v="0"/>
  </r>
  <r>
    <x v="0"/>
    <x v="27"/>
    <x v="27"/>
    <x v="33"/>
    <x v="33"/>
    <x v="33"/>
    <x v="8"/>
    <x v="116"/>
    <x v="222"/>
    <x v="76"/>
    <x v="276"/>
    <x v="61"/>
    <x v="86"/>
    <x v="0"/>
  </r>
  <r>
    <x v="0"/>
    <x v="27"/>
    <x v="27"/>
    <x v="46"/>
    <x v="46"/>
    <x v="46"/>
    <x v="8"/>
    <x v="116"/>
    <x v="222"/>
    <x v="76"/>
    <x v="276"/>
    <x v="61"/>
    <x v="86"/>
    <x v="0"/>
  </r>
  <r>
    <x v="0"/>
    <x v="27"/>
    <x v="27"/>
    <x v="16"/>
    <x v="16"/>
    <x v="16"/>
    <x v="8"/>
    <x v="116"/>
    <x v="222"/>
    <x v="76"/>
    <x v="276"/>
    <x v="61"/>
    <x v="86"/>
    <x v="0"/>
  </r>
  <r>
    <x v="0"/>
    <x v="27"/>
    <x v="27"/>
    <x v="48"/>
    <x v="48"/>
    <x v="48"/>
    <x v="8"/>
    <x v="116"/>
    <x v="222"/>
    <x v="86"/>
    <x v="278"/>
    <x v="41"/>
    <x v="178"/>
    <x v="0"/>
  </r>
  <r>
    <x v="0"/>
    <x v="27"/>
    <x v="27"/>
    <x v="25"/>
    <x v="25"/>
    <x v="25"/>
    <x v="8"/>
    <x v="116"/>
    <x v="222"/>
    <x v="80"/>
    <x v="170"/>
    <x v="39"/>
    <x v="177"/>
    <x v="0"/>
  </r>
  <r>
    <x v="0"/>
    <x v="27"/>
    <x v="27"/>
    <x v="41"/>
    <x v="41"/>
    <x v="41"/>
    <x v="8"/>
    <x v="116"/>
    <x v="222"/>
    <x v="80"/>
    <x v="170"/>
    <x v="39"/>
    <x v="177"/>
    <x v="0"/>
  </r>
  <r>
    <x v="0"/>
    <x v="27"/>
    <x v="27"/>
    <x v="19"/>
    <x v="19"/>
    <x v="19"/>
    <x v="15"/>
    <x v="118"/>
    <x v="85"/>
    <x v="80"/>
    <x v="170"/>
    <x v="61"/>
    <x v="86"/>
    <x v="0"/>
  </r>
  <r>
    <x v="0"/>
    <x v="27"/>
    <x v="27"/>
    <x v="68"/>
    <x v="68"/>
    <x v="68"/>
    <x v="15"/>
    <x v="118"/>
    <x v="85"/>
    <x v="80"/>
    <x v="170"/>
    <x v="61"/>
    <x v="86"/>
    <x v="0"/>
  </r>
  <r>
    <x v="0"/>
    <x v="27"/>
    <x v="27"/>
    <x v="30"/>
    <x v="30"/>
    <x v="30"/>
    <x v="15"/>
    <x v="118"/>
    <x v="85"/>
    <x v="80"/>
    <x v="170"/>
    <x v="61"/>
    <x v="86"/>
    <x v="0"/>
  </r>
  <r>
    <x v="0"/>
    <x v="27"/>
    <x v="27"/>
    <x v="28"/>
    <x v="28"/>
    <x v="28"/>
    <x v="15"/>
    <x v="118"/>
    <x v="85"/>
    <x v="86"/>
    <x v="278"/>
    <x v="39"/>
    <x v="177"/>
    <x v="0"/>
  </r>
  <r>
    <x v="0"/>
    <x v="27"/>
    <x v="27"/>
    <x v="90"/>
    <x v="90"/>
    <x v="90"/>
    <x v="15"/>
    <x v="118"/>
    <x v="85"/>
    <x v="90"/>
    <x v="141"/>
    <x v="41"/>
    <x v="178"/>
    <x v="0"/>
  </r>
  <r>
    <x v="0"/>
    <x v="27"/>
    <x v="27"/>
    <x v="40"/>
    <x v="40"/>
    <x v="40"/>
    <x v="15"/>
    <x v="118"/>
    <x v="85"/>
    <x v="86"/>
    <x v="278"/>
    <x v="39"/>
    <x v="177"/>
    <x v="0"/>
  </r>
  <r>
    <x v="0"/>
    <x v="27"/>
    <x v="27"/>
    <x v="91"/>
    <x v="91"/>
    <x v="91"/>
    <x v="15"/>
    <x v="118"/>
    <x v="85"/>
    <x v="86"/>
    <x v="278"/>
    <x v="61"/>
    <x v="86"/>
    <x v="1"/>
  </r>
  <r>
    <x v="0"/>
    <x v="27"/>
    <x v="27"/>
    <x v="3"/>
    <x v="3"/>
    <x v="3"/>
    <x v="15"/>
    <x v="118"/>
    <x v="85"/>
    <x v="80"/>
    <x v="170"/>
    <x v="61"/>
    <x v="86"/>
    <x v="0"/>
  </r>
  <r>
    <x v="0"/>
    <x v="27"/>
    <x v="27"/>
    <x v="36"/>
    <x v="36"/>
    <x v="36"/>
    <x v="15"/>
    <x v="118"/>
    <x v="85"/>
    <x v="80"/>
    <x v="170"/>
    <x v="61"/>
    <x v="86"/>
    <x v="0"/>
  </r>
  <r>
    <x v="0"/>
    <x v="27"/>
    <x v="27"/>
    <x v="6"/>
    <x v="6"/>
    <x v="6"/>
    <x v="15"/>
    <x v="118"/>
    <x v="85"/>
    <x v="80"/>
    <x v="170"/>
    <x v="61"/>
    <x v="86"/>
    <x v="0"/>
  </r>
  <r>
    <x v="0"/>
    <x v="27"/>
    <x v="27"/>
    <x v="55"/>
    <x v="55"/>
    <x v="55"/>
    <x v="15"/>
    <x v="118"/>
    <x v="85"/>
    <x v="90"/>
    <x v="141"/>
    <x v="41"/>
    <x v="178"/>
    <x v="0"/>
  </r>
  <r>
    <x v="0"/>
    <x v="27"/>
    <x v="27"/>
    <x v="88"/>
    <x v="88"/>
    <x v="88"/>
    <x v="15"/>
    <x v="118"/>
    <x v="85"/>
    <x v="90"/>
    <x v="141"/>
    <x v="41"/>
    <x v="178"/>
    <x v="0"/>
  </r>
  <r>
    <x v="0"/>
    <x v="28"/>
    <x v="28"/>
    <x v="0"/>
    <x v="0"/>
    <x v="0"/>
    <x v="0"/>
    <x v="120"/>
    <x v="223"/>
    <x v="58"/>
    <x v="279"/>
    <x v="41"/>
    <x v="179"/>
    <x v="0"/>
  </r>
  <r>
    <x v="0"/>
    <x v="28"/>
    <x v="28"/>
    <x v="1"/>
    <x v="1"/>
    <x v="1"/>
    <x v="1"/>
    <x v="52"/>
    <x v="224"/>
    <x v="32"/>
    <x v="280"/>
    <x v="39"/>
    <x v="180"/>
    <x v="0"/>
  </r>
  <r>
    <x v="0"/>
    <x v="28"/>
    <x v="28"/>
    <x v="2"/>
    <x v="2"/>
    <x v="2"/>
    <x v="2"/>
    <x v="54"/>
    <x v="225"/>
    <x v="84"/>
    <x v="281"/>
    <x v="42"/>
    <x v="181"/>
    <x v="0"/>
  </r>
  <r>
    <x v="0"/>
    <x v="28"/>
    <x v="28"/>
    <x v="5"/>
    <x v="5"/>
    <x v="5"/>
    <x v="3"/>
    <x v="104"/>
    <x v="226"/>
    <x v="60"/>
    <x v="282"/>
    <x v="56"/>
    <x v="182"/>
    <x v="0"/>
  </r>
  <r>
    <x v="0"/>
    <x v="28"/>
    <x v="28"/>
    <x v="3"/>
    <x v="3"/>
    <x v="3"/>
    <x v="4"/>
    <x v="105"/>
    <x v="215"/>
    <x v="69"/>
    <x v="283"/>
    <x v="59"/>
    <x v="183"/>
    <x v="0"/>
  </r>
  <r>
    <x v="0"/>
    <x v="28"/>
    <x v="28"/>
    <x v="12"/>
    <x v="12"/>
    <x v="12"/>
    <x v="5"/>
    <x v="90"/>
    <x v="68"/>
    <x v="46"/>
    <x v="284"/>
    <x v="62"/>
    <x v="184"/>
    <x v="0"/>
  </r>
  <r>
    <x v="0"/>
    <x v="28"/>
    <x v="28"/>
    <x v="27"/>
    <x v="27"/>
    <x v="27"/>
    <x v="5"/>
    <x v="90"/>
    <x v="68"/>
    <x v="78"/>
    <x v="7"/>
    <x v="61"/>
    <x v="86"/>
    <x v="0"/>
  </r>
  <r>
    <x v="0"/>
    <x v="28"/>
    <x v="28"/>
    <x v="13"/>
    <x v="13"/>
    <x v="13"/>
    <x v="7"/>
    <x v="100"/>
    <x v="8"/>
    <x v="89"/>
    <x v="18"/>
    <x v="62"/>
    <x v="184"/>
    <x v="0"/>
  </r>
  <r>
    <x v="0"/>
    <x v="28"/>
    <x v="28"/>
    <x v="7"/>
    <x v="7"/>
    <x v="7"/>
    <x v="7"/>
    <x v="100"/>
    <x v="8"/>
    <x v="44"/>
    <x v="58"/>
    <x v="41"/>
    <x v="179"/>
    <x v="0"/>
  </r>
  <r>
    <x v="0"/>
    <x v="28"/>
    <x v="28"/>
    <x v="19"/>
    <x v="19"/>
    <x v="19"/>
    <x v="9"/>
    <x v="97"/>
    <x v="127"/>
    <x v="85"/>
    <x v="126"/>
    <x v="38"/>
    <x v="185"/>
    <x v="0"/>
  </r>
  <r>
    <x v="0"/>
    <x v="28"/>
    <x v="28"/>
    <x v="30"/>
    <x v="30"/>
    <x v="30"/>
    <x v="9"/>
    <x v="97"/>
    <x v="127"/>
    <x v="79"/>
    <x v="257"/>
    <x v="41"/>
    <x v="179"/>
    <x v="0"/>
  </r>
  <r>
    <x v="0"/>
    <x v="28"/>
    <x v="28"/>
    <x v="28"/>
    <x v="28"/>
    <x v="28"/>
    <x v="9"/>
    <x v="97"/>
    <x v="127"/>
    <x v="77"/>
    <x v="140"/>
    <x v="59"/>
    <x v="183"/>
    <x v="0"/>
  </r>
  <r>
    <x v="0"/>
    <x v="28"/>
    <x v="28"/>
    <x v="10"/>
    <x v="10"/>
    <x v="10"/>
    <x v="9"/>
    <x v="97"/>
    <x v="127"/>
    <x v="77"/>
    <x v="140"/>
    <x v="41"/>
    <x v="179"/>
    <x v="1"/>
  </r>
  <r>
    <x v="0"/>
    <x v="28"/>
    <x v="28"/>
    <x v="8"/>
    <x v="8"/>
    <x v="8"/>
    <x v="9"/>
    <x v="97"/>
    <x v="127"/>
    <x v="87"/>
    <x v="15"/>
    <x v="49"/>
    <x v="186"/>
    <x v="0"/>
  </r>
  <r>
    <x v="0"/>
    <x v="28"/>
    <x v="28"/>
    <x v="9"/>
    <x v="9"/>
    <x v="9"/>
    <x v="14"/>
    <x v="98"/>
    <x v="30"/>
    <x v="76"/>
    <x v="19"/>
    <x v="56"/>
    <x v="182"/>
    <x v="0"/>
  </r>
  <r>
    <x v="0"/>
    <x v="28"/>
    <x v="28"/>
    <x v="14"/>
    <x v="14"/>
    <x v="14"/>
    <x v="14"/>
    <x v="98"/>
    <x v="30"/>
    <x v="77"/>
    <x v="140"/>
    <x v="41"/>
    <x v="179"/>
    <x v="0"/>
  </r>
  <r>
    <x v="0"/>
    <x v="28"/>
    <x v="28"/>
    <x v="37"/>
    <x v="37"/>
    <x v="37"/>
    <x v="16"/>
    <x v="108"/>
    <x v="86"/>
    <x v="80"/>
    <x v="285"/>
    <x v="56"/>
    <x v="182"/>
    <x v="0"/>
  </r>
  <r>
    <x v="0"/>
    <x v="28"/>
    <x v="28"/>
    <x v="17"/>
    <x v="17"/>
    <x v="17"/>
    <x v="16"/>
    <x v="108"/>
    <x v="86"/>
    <x v="77"/>
    <x v="140"/>
    <x v="39"/>
    <x v="180"/>
    <x v="0"/>
  </r>
  <r>
    <x v="0"/>
    <x v="28"/>
    <x v="28"/>
    <x v="42"/>
    <x v="42"/>
    <x v="42"/>
    <x v="16"/>
    <x v="108"/>
    <x v="86"/>
    <x v="90"/>
    <x v="141"/>
    <x v="61"/>
    <x v="86"/>
    <x v="1"/>
  </r>
  <r>
    <x v="0"/>
    <x v="28"/>
    <x v="28"/>
    <x v="33"/>
    <x v="33"/>
    <x v="33"/>
    <x v="19"/>
    <x v="109"/>
    <x v="88"/>
    <x v="85"/>
    <x v="126"/>
    <x v="59"/>
    <x v="183"/>
    <x v="0"/>
  </r>
  <r>
    <x v="0"/>
    <x v="28"/>
    <x v="28"/>
    <x v="15"/>
    <x v="15"/>
    <x v="15"/>
    <x v="19"/>
    <x v="109"/>
    <x v="88"/>
    <x v="85"/>
    <x v="126"/>
    <x v="59"/>
    <x v="183"/>
    <x v="0"/>
  </r>
  <r>
    <x v="0"/>
    <x v="28"/>
    <x v="28"/>
    <x v="25"/>
    <x v="25"/>
    <x v="25"/>
    <x v="19"/>
    <x v="109"/>
    <x v="88"/>
    <x v="77"/>
    <x v="140"/>
    <x v="61"/>
    <x v="86"/>
    <x v="0"/>
  </r>
  <r>
    <x v="0"/>
    <x v="28"/>
    <x v="28"/>
    <x v="41"/>
    <x v="41"/>
    <x v="41"/>
    <x v="19"/>
    <x v="109"/>
    <x v="88"/>
    <x v="87"/>
    <x v="15"/>
    <x v="39"/>
    <x v="180"/>
    <x v="0"/>
  </r>
  <r>
    <x v="0"/>
    <x v="28"/>
    <x v="28"/>
    <x v="11"/>
    <x v="11"/>
    <x v="11"/>
    <x v="19"/>
    <x v="109"/>
    <x v="88"/>
    <x v="87"/>
    <x v="15"/>
    <x v="39"/>
    <x v="180"/>
    <x v="0"/>
  </r>
  <r>
    <x v="0"/>
    <x v="29"/>
    <x v="29"/>
    <x v="0"/>
    <x v="0"/>
    <x v="0"/>
    <x v="0"/>
    <x v="54"/>
    <x v="227"/>
    <x v="97"/>
    <x v="286"/>
    <x v="39"/>
    <x v="187"/>
    <x v="0"/>
  </r>
  <r>
    <x v="0"/>
    <x v="29"/>
    <x v="29"/>
    <x v="1"/>
    <x v="1"/>
    <x v="1"/>
    <x v="1"/>
    <x v="107"/>
    <x v="228"/>
    <x v="69"/>
    <x v="287"/>
    <x v="61"/>
    <x v="86"/>
    <x v="0"/>
  </r>
  <r>
    <x v="0"/>
    <x v="29"/>
    <x v="29"/>
    <x v="5"/>
    <x v="5"/>
    <x v="5"/>
    <x v="2"/>
    <x v="100"/>
    <x v="229"/>
    <x v="44"/>
    <x v="288"/>
    <x v="41"/>
    <x v="188"/>
    <x v="0"/>
  </r>
  <r>
    <x v="0"/>
    <x v="29"/>
    <x v="29"/>
    <x v="12"/>
    <x v="12"/>
    <x v="12"/>
    <x v="3"/>
    <x v="97"/>
    <x v="177"/>
    <x v="76"/>
    <x v="136"/>
    <x v="62"/>
    <x v="152"/>
    <x v="0"/>
  </r>
  <r>
    <x v="0"/>
    <x v="29"/>
    <x v="29"/>
    <x v="3"/>
    <x v="3"/>
    <x v="3"/>
    <x v="3"/>
    <x v="97"/>
    <x v="177"/>
    <x v="44"/>
    <x v="288"/>
    <x v="39"/>
    <x v="187"/>
    <x v="0"/>
  </r>
  <r>
    <x v="0"/>
    <x v="29"/>
    <x v="29"/>
    <x v="19"/>
    <x v="19"/>
    <x v="19"/>
    <x v="5"/>
    <x v="109"/>
    <x v="201"/>
    <x v="89"/>
    <x v="50"/>
    <x v="49"/>
    <x v="79"/>
    <x v="0"/>
  </r>
  <r>
    <x v="0"/>
    <x v="29"/>
    <x v="29"/>
    <x v="27"/>
    <x v="27"/>
    <x v="27"/>
    <x v="5"/>
    <x v="109"/>
    <x v="201"/>
    <x v="77"/>
    <x v="289"/>
    <x v="61"/>
    <x v="86"/>
    <x v="0"/>
  </r>
  <r>
    <x v="0"/>
    <x v="29"/>
    <x v="29"/>
    <x v="8"/>
    <x v="8"/>
    <x v="8"/>
    <x v="5"/>
    <x v="109"/>
    <x v="201"/>
    <x v="87"/>
    <x v="290"/>
    <x v="39"/>
    <x v="187"/>
    <x v="0"/>
  </r>
  <r>
    <x v="0"/>
    <x v="29"/>
    <x v="29"/>
    <x v="7"/>
    <x v="7"/>
    <x v="7"/>
    <x v="8"/>
    <x v="110"/>
    <x v="181"/>
    <x v="87"/>
    <x v="290"/>
    <x v="61"/>
    <x v="86"/>
    <x v="0"/>
  </r>
  <r>
    <x v="0"/>
    <x v="29"/>
    <x v="29"/>
    <x v="33"/>
    <x v="33"/>
    <x v="33"/>
    <x v="9"/>
    <x v="113"/>
    <x v="8"/>
    <x v="85"/>
    <x v="291"/>
    <x v="39"/>
    <x v="187"/>
    <x v="0"/>
  </r>
  <r>
    <x v="0"/>
    <x v="29"/>
    <x v="29"/>
    <x v="17"/>
    <x v="17"/>
    <x v="17"/>
    <x v="9"/>
    <x v="113"/>
    <x v="8"/>
    <x v="46"/>
    <x v="292"/>
    <x v="61"/>
    <x v="86"/>
    <x v="0"/>
  </r>
  <r>
    <x v="0"/>
    <x v="29"/>
    <x v="29"/>
    <x v="10"/>
    <x v="10"/>
    <x v="10"/>
    <x v="9"/>
    <x v="113"/>
    <x v="8"/>
    <x v="85"/>
    <x v="291"/>
    <x v="39"/>
    <x v="187"/>
    <x v="0"/>
  </r>
  <r>
    <x v="0"/>
    <x v="29"/>
    <x v="29"/>
    <x v="41"/>
    <x v="41"/>
    <x v="41"/>
    <x v="9"/>
    <x v="113"/>
    <x v="8"/>
    <x v="85"/>
    <x v="291"/>
    <x v="39"/>
    <x v="187"/>
    <x v="0"/>
  </r>
  <r>
    <x v="0"/>
    <x v="29"/>
    <x v="29"/>
    <x v="40"/>
    <x v="40"/>
    <x v="40"/>
    <x v="9"/>
    <x v="113"/>
    <x v="8"/>
    <x v="80"/>
    <x v="13"/>
    <x v="49"/>
    <x v="79"/>
    <x v="0"/>
  </r>
  <r>
    <x v="0"/>
    <x v="29"/>
    <x v="29"/>
    <x v="28"/>
    <x v="28"/>
    <x v="28"/>
    <x v="14"/>
    <x v="114"/>
    <x v="30"/>
    <x v="89"/>
    <x v="50"/>
    <x v="39"/>
    <x v="187"/>
    <x v="0"/>
  </r>
  <r>
    <x v="0"/>
    <x v="29"/>
    <x v="29"/>
    <x v="9"/>
    <x v="9"/>
    <x v="9"/>
    <x v="14"/>
    <x v="114"/>
    <x v="30"/>
    <x v="89"/>
    <x v="50"/>
    <x v="39"/>
    <x v="187"/>
    <x v="0"/>
  </r>
  <r>
    <x v="0"/>
    <x v="29"/>
    <x v="29"/>
    <x v="6"/>
    <x v="6"/>
    <x v="6"/>
    <x v="14"/>
    <x v="114"/>
    <x v="30"/>
    <x v="85"/>
    <x v="291"/>
    <x v="61"/>
    <x v="86"/>
    <x v="0"/>
  </r>
  <r>
    <x v="0"/>
    <x v="29"/>
    <x v="29"/>
    <x v="14"/>
    <x v="14"/>
    <x v="14"/>
    <x v="14"/>
    <x v="114"/>
    <x v="30"/>
    <x v="85"/>
    <x v="291"/>
    <x v="61"/>
    <x v="86"/>
    <x v="0"/>
  </r>
  <r>
    <x v="0"/>
    <x v="29"/>
    <x v="29"/>
    <x v="16"/>
    <x v="16"/>
    <x v="16"/>
    <x v="18"/>
    <x v="115"/>
    <x v="88"/>
    <x v="86"/>
    <x v="293"/>
    <x v="59"/>
    <x v="96"/>
    <x v="0"/>
  </r>
  <r>
    <x v="0"/>
    <x v="29"/>
    <x v="29"/>
    <x v="92"/>
    <x v="92"/>
    <x v="92"/>
    <x v="18"/>
    <x v="115"/>
    <x v="88"/>
    <x v="76"/>
    <x v="136"/>
    <x v="39"/>
    <x v="187"/>
    <x v="0"/>
  </r>
  <r>
    <x v="0"/>
    <x v="29"/>
    <x v="29"/>
    <x v="53"/>
    <x v="53"/>
    <x v="53"/>
    <x v="18"/>
    <x v="115"/>
    <x v="88"/>
    <x v="80"/>
    <x v="13"/>
    <x v="41"/>
    <x v="188"/>
    <x v="0"/>
  </r>
  <r>
    <x v="0"/>
    <x v="29"/>
    <x v="29"/>
    <x v="25"/>
    <x v="25"/>
    <x v="25"/>
    <x v="18"/>
    <x v="115"/>
    <x v="88"/>
    <x v="76"/>
    <x v="136"/>
    <x v="39"/>
    <x v="187"/>
    <x v="0"/>
  </r>
  <r>
    <x v="0"/>
    <x v="29"/>
    <x v="29"/>
    <x v="54"/>
    <x v="54"/>
    <x v="54"/>
    <x v="18"/>
    <x v="115"/>
    <x v="88"/>
    <x v="76"/>
    <x v="136"/>
    <x v="39"/>
    <x v="187"/>
    <x v="0"/>
  </r>
  <r>
    <x v="0"/>
    <x v="29"/>
    <x v="29"/>
    <x v="13"/>
    <x v="13"/>
    <x v="13"/>
    <x v="18"/>
    <x v="115"/>
    <x v="88"/>
    <x v="80"/>
    <x v="13"/>
    <x v="41"/>
    <x v="188"/>
    <x v="0"/>
  </r>
  <r>
    <x v="0"/>
    <x v="29"/>
    <x v="29"/>
    <x v="89"/>
    <x v="89"/>
    <x v="89"/>
    <x v="18"/>
    <x v="115"/>
    <x v="88"/>
    <x v="80"/>
    <x v="13"/>
    <x v="41"/>
    <x v="188"/>
    <x v="0"/>
  </r>
  <r>
    <x v="0"/>
    <x v="29"/>
    <x v="29"/>
    <x v="24"/>
    <x v="24"/>
    <x v="24"/>
    <x v="18"/>
    <x v="115"/>
    <x v="88"/>
    <x v="86"/>
    <x v="293"/>
    <x v="59"/>
    <x v="96"/>
    <x v="0"/>
  </r>
  <r>
    <x v="0"/>
    <x v="29"/>
    <x v="29"/>
    <x v="26"/>
    <x v="26"/>
    <x v="26"/>
    <x v="18"/>
    <x v="115"/>
    <x v="88"/>
    <x v="76"/>
    <x v="136"/>
    <x v="39"/>
    <x v="187"/>
    <x v="0"/>
  </r>
  <r>
    <x v="0"/>
    <x v="30"/>
    <x v="30"/>
    <x v="1"/>
    <x v="1"/>
    <x v="1"/>
    <x v="0"/>
    <x v="95"/>
    <x v="230"/>
    <x v="47"/>
    <x v="294"/>
    <x v="61"/>
    <x v="86"/>
    <x v="0"/>
  </r>
  <r>
    <x v="0"/>
    <x v="30"/>
    <x v="30"/>
    <x v="0"/>
    <x v="0"/>
    <x v="0"/>
    <x v="1"/>
    <x v="87"/>
    <x v="231"/>
    <x v="45"/>
    <x v="295"/>
    <x v="61"/>
    <x v="86"/>
    <x v="0"/>
  </r>
  <r>
    <x v="0"/>
    <x v="30"/>
    <x v="30"/>
    <x v="5"/>
    <x v="5"/>
    <x v="5"/>
    <x v="2"/>
    <x v="100"/>
    <x v="232"/>
    <x v="70"/>
    <x v="296"/>
    <x v="39"/>
    <x v="189"/>
    <x v="0"/>
  </r>
  <r>
    <x v="0"/>
    <x v="30"/>
    <x v="30"/>
    <x v="34"/>
    <x v="34"/>
    <x v="34"/>
    <x v="3"/>
    <x v="108"/>
    <x v="123"/>
    <x v="87"/>
    <x v="297"/>
    <x v="41"/>
    <x v="166"/>
    <x v="0"/>
  </r>
  <r>
    <x v="0"/>
    <x v="30"/>
    <x v="30"/>
    <x v="2"/>
    <x v="2"/>
    <x v="2"/>
    <x v="4"/>
    <x v="109"/>
    <x v="2"/>
    <x v="87"/>
    <x v="297"/>
    <x v="39"/>
    <x v="189"/>
    <x v="0"/>
  </r>
  <r>
    <x v="0"/>
    <x v="30"/>
    <x v="30"/>
    <x v="3"/>
    <x v="3"/>
    <x v="3"/>
    <x v="4"/>
    <x v="109"/>
    <x v="2"/>
    <x v="77"/>
    <x v="298"/>
    <x v="61"/>
    <x v="86"/>
    <x v="0"/>
  </r>
  <r>
    <x v="0"/>
    <x v="30"/>
    <x v="30"/>
    <x v="6"/>
    <x v="6"/>
    <x v="6"/>
    <x v="4"/>
    <x v="109"/>
    <x v="2"/>
    <x v="77"/>
    <x v="298"/>
    <x v="61"/>
    <x v="86"/>
    <x v="0"/>
  </r>
  <r>
    <x v="0"/>
    <x v="30"/>
    <x v="30"/>
    <x v="17"/>
    <x v="17"/>
    <x v="17"/>
    <x v="7"/>
    <x v="113"/>
    <x v="233"/>
    <x v="46"/>
    <x v="299"/>
    <x v="61"/>
    <x v="86"/>
    <x v="0"/>
  </r>
  <r>
    <x v="0"/>
    <x v="30"/>
    <x v="30"/>
    <x v="15"/>
    <x v="15"/>
    <x v="15"/>
    <x v="7"/>
    <x v="113"/>
    <x v="233"/>
    <x v="85"/>
    <x v="300"/>
    <x v="39"/>
    <x v="189"/>
    <x v="0"/>
  </r>
  <r>
    <x v="0"/>
    <x v="30"/>
    <x v="30"/>
    <x v="27"/>
    <x v="27"/>
    <x v="27"/>
    <x v="9"/>
    <x v="114"/>
    <x v="234"/>
    <x v="85"/>
    <x v="300"/>
    <x v="61"/>
    <x v="86"/>
    <x v="0"/>
  </r>
  <r>
    <x v="0"/>
    <x v="30"/>
    <x v="30"/>
    <x v="93"/>
    <x v="93"/>
    <x v="93"/>
    <x v="9"/>
    <x v="114"/>
    <x v="234"/>
    <x v="80"/>
    <x v="66"/>
    <x v="59"/>
    <x v="190"/>
    <x v="0"/>
  </r>
  <r>
    <x v="0"/>
    <x v="30"/>
    <x v="30"/>
    <x v="25"/>
    <x v="25"/>
    <x v="25"/>
    <x v="9"/>
    <x v="114"/>
    <x v="234"/>
    <x v="89"/>
    <x v="11"/>
    <x v="39"/>
    <x v="189"/>
    <x v="0"/>
  </r>
  <r>
    <x v="0"/>
    <x v="30"/>
    <x v="30"/>
    <x v="24"/>
    <x v="24"/>
    <x v="24"/>
    <x v="9"/>
    <x v="114"/>
    <x v="234"/>
    <x v="89"/>
    <x v="11"/>
    <x v="39"/>
    <x v="189"/>
    <x v="0"/>
  </r>
  <r>
    <x v="0"/>
    <x v="30"/>
    <x v="30"/>
    <x v="12"/>
    <x v="12"/>
    <x v="12"/>
    <x v="13"/>
    <x v="115"/>
    <x v="10"/>
    <x v="86"/>
    <x v="125"/>
    <x v="59"/>
    <x v="190"/>
    <x v="0"/>
  </r>
  <r>
    <x v="0"/>
    <x v="30"/>
    <x v="30"/>
    <x v="8"/>
    <x v="8"/>
    <x v="8"/>
    <x v="13"/>
    <x v="115"/>
    <x v="10"/>
    <x v="86"/>
    <x v="125"/>
    <x v="41"/>
    <x v="166"/>
    <x v="1"/>
  </r>
  <r>
    <x v="0"/>
    <x v="30"/>
    <x v="30"/>
    <x v="94"/>
    <x v="94"/>
    <x v="94"/>
    <x v="15"/>
    <x v="116"/>
    <x v="35"/>
    <x v="76"/>
    <x v="17"/>
    <x v="61"/>
    <x v="86"/>
    <x v="0"/>
  </r>
  <r>
    <x v="0"/>
    <x v="30"/>
    <x v="30"/>
    <x v="33"/>
    <x v="33"/>
    <x v="33"/>
    <x v="15"/>
    <x v="116"/>
    <x v="35"/>
    <x v="76"/>
    <x v="17"/>
    <x v="61"/>
    <x v="86"/>
    <x v="0"/>
  </r>
  <r>
    <x v="0"/>
    <x v="30"/>
    <x v="30"/>
    <x v="28"/>
    <x v="28"/>
    <x v="28"/>
    <x v="15"/>
    <x v="116"/>
    <x v="35"/>
    <x v="80"/>
    <x v="66"/>
    <x v="39"/>
    <x v="189"/>
    <x v="0"/>
  </r>
  <r>
    <x v="0"/>
    <x v="30"/>
    <x v="30"/>
    <x v="16"/>
    <x v="16"/>
    <x v="16"/>
    <x v="15"/>
    <x v="116"/>
    <x v="35"/>
    <x v="86"/>
    <x v="125"/>
    <x v="41"/>
    <x v="166"/>
    <x v="0"/>
  </r>
  <r>
    <x v="0"/>
    <x v="30"/>
    <x v="30"/>
    <x v="44"/>
    <x v="44"/>
    <x v="44"/>
    <x v="15"/>
    <x v="116"/>
    <x v="35"/>
    <x v="86"/>
    <x v="125"/>
    <x v="41"/>
    <x v="166"/>
    <x v="0"/>
  </r>
  <r>
    <x v="0"/>
    <x v="30"/>
    <x v="30"/>
    <x v="41"/>
    <x v="41"/>
    <x v="41"/>
    <x v="15"/>
    <x v="116"/>
    <x v="35"/>
    <x v="76"/>
    <x v="17"/>
    <x v="61"/>
    <x v="86"/>
    <x v="0"/>
  </r>
  <r>
    <x v="0"/>
    <x v="30"/>
    <x v="30"/>
    <x v="40"/>
    <x v="40"/>
    <x v="40"/>
    <x v="15"/>
    <x v="116"/>
    <x v="35"/>
    <x v="90"/>
    <x v="141"/>
    <x v="59"/>
    <x v="190"/>
    <x v="0"/>
  </r>
  <r>
    <x v="0"/>
    <x v="30"/>
    <x v="30"/>
    <x v="95"/>
    <x v="95"/>
    <x v="95"/>
    <x v="15"/>
    <x v="116"/>
    <x v="35"/>
    <x v="80"/>
    <x v="66"/>
    <x v="39"/>
    <x v="189"/>
    <x v="0"/>
  </r>
  <r>
    <x v="0"/>
    <x v="30"/>
    <x v="30"/>
    <x v="36"/>
    <x v="36"/>
    <x v="36"/>
    <x v="15"/>
    <x v="116"/>
    <x v="35"/>
    <x v="80"/>
    <x v="66"/>
    <x v="61"/>
    <x v="86"/>
    <x v="1"/>
  </r>
  <r>
    <x v="0"/>
    <x v="30"/>
    <x v="30"/>
    <x v="4"/>
    <x v="4"/>
    <x v="4"/>
    <x v="15"/>
    <x v="116"/>
    <x v="35"/>
    <x v="76"/>
    <x v="17"/>
    <x v="61"/>
    <x v="86"/>
    <x v="0"/>
  </r>
  <r>
    <x v="0"/>
    <x v="30"/>
    <x v="30"/>
    <x v="96"/>
    <x v="96"/>
    <x v="96"/>
    <x v="15"/>
    <x v="116"/>
    <x v="35"/>
    <x v="76"/>
    <x v="17"/>
    <x v="61"/>
    <x v="86"/>
    <x v="0"/>
  </r>
  <r>
    <x v="0"/>
    <x v="31"/>
    <x v="31"/>
    <x v="0"/>
    <x v="0"/>
    <x v="0"/>
    <x v="0"/>
    <x v="53"/>
    <x v="235"/>
    <x v="32"/>
    <x v="301"/>
    <x v="61"/>
    <x v="86"/>
    <x v="0"/>
  </r>
  <r>
    <x v="0"/>
    <x v="31"/>
    <x v="31"/>
    <x v="1"/>
    <x v="1"/>
    <x v="1"/>
    <x v="1"/>
    <x v="82"/>
    <x v="236"/>
    <x v="28"/>
    <x v="302"/>
    <x v="61"/>
    <x v="86"/>
    <x v="0"/>
  </r>
  <r>
    <x v="0"/>
    <x v="31"/>
    <x v="31"/>
    <x v="3"/>
    <x v="3"/>
    <x v="3"/>
    <x v="2"/>
    <x v="100"/>
    <x v="53"/>
    <x v="77"/>
    <x v="303"/>
    <x v="49"/>
    <x v="145"/>
    <x v="0"/>
  </r>
  <r>
    <x v="0"/>
    <x v="31"/>
    <x v="31"/>
    <x v="12"/>
    <x v="12"/>
    <x v="12"/>
    <x v="3"/>
    <x v="98"/>
    <x v="5"/>
    <x v="86"/>
    <x v="139"/>
    <x v="53"/>
    <x v="191"/>
    <x v="0"/>
  </r>
  <r>
    <x v="0"/>
    <x v="31"/>
    <x v="31"/>
    <x v="5"/>
    <x v="5"/>
    <x v="5"/>
    <x v="4"/>
    <x v="108"/>
    <x v="237"/>
    <x v="87"/>
    <x v="304"/>
    <x v="41"/>
    <x v="192"/>
    <x v="0"/>
  </r>
  <r>
    <x v="0"/>
    <x v="31"/>
    <x v="31"/>
    <x v="33"/>
    <x v="33"/>
    <x v="33"/>
    <x v="4"/>
    <x v="108"/>
    <x v="237"/>
    <x v="87"/>
    <x v="304"/>
    <x v="41"/>
    <x v="192"/>
    <x v="0"/>
  </r>
  <r>
    <x v="0"/>
    <x v="31"/>
    <x v="31"/>
    <x v="29"/>
    <x v="29"/>
    <x v="29"/>
    <x v="4"/>
    <x v="108"/>
    <x v="237"/>
    <x v="77"/>
    <x v="303"/>
    <x v="39"/>
    <x v="89"/>
    <x v="0"/>
  </r>
  <r>
    <x v="0"/>
    <x v="31"/>
    <x v="31"/>
    <x v="40"/>
    <x v="40"/>
    <x v="40"/>
    <x v="4"/>
    <x v="108"/>
    <x v="237"/>
    <x v="89"/>
    <x v="305"/>
    <x v="45"/>
    <x v="176"/>
    <x v="0"/>
  </r>
  <r>
    <x v="0"/>
    <x v="31"/>
    <x v="31"/>
    <x v="14"/>
    <x v="14"/>
    <x v="14"/>
    <x v="4"/>
    <x v="108"/>
    <x v="237"/>
    <x v="87"/>
    <x v="304"/>
    <x v="41"/>
    <x v="192"/>
    <x v="0"/>
  </r>
  <r>
    <x v="0"/>
    <x v="31"/>
    <x v="31"/>
    <x v="9"/>
    <x v="9"/>
    <x v="9"/>
    <x v="9"/>
    <x v="109"/>
    <x v="113"/>
    <x v="46"/>
    <x v="306"/>
    <x v="41"/>
    <x v="192"/>
    <x v="0"/>
  </r>
  <r>
    <x v="0"/>
    <x v="31"/>
    <x v="31"/>
    <x v="8"/>
    <x v="8"/>
    <x v="8"/>
    <x v="9"/>
    <x v="109"/>
    <x v="113"/>
    <x v="87"/>
    <x v="304"/>
    <x v="39"/>
    <x v="89"/>
    <x v="0"/>
  </r>
  <r>
    <x v="0"/>
    <x v="31"/>
    <x v="31"/>
    <x v="19"/>
    <x v="19"/>
    <x v="19"/>
    <x v="11"/>
    <x v="110"/>
    <x v="10"/>
    <x v="80"/>
    <x v="46"/>
    <x v="45"/>
    <x v="176"/>
    <x v="0"/>
  </r>
  <r>
    <x v="0"/>
    <x v="31"/>
    <x v="31"/>
    <x v="94"/>
    <x v="94"/>
    <x v="94"/>
    <x v="11"/>
    <x v="110"/>
    <x v="10"/>
    <x v="46"/>
    <x v="306"/>
    <x v="39"/>
    <x v="89"/>
    <x v="0"/>
  </r>
  <r>
    <x v="0"/>
    <x v="31"/>
    <x v="31"/>
    <x v="36"/>
    <x v="36"/>
    <x v="36"/>
    <x v="11"/>
    <x v="110"/>
    <x v="10"/>
    <x v="85"/>
    <x v="75"/>
    <x v="41"/>
    <x v="192"/>
    <x v="0"/>
  </r>
  <r>
    <x v="0"/>
    <x v="31"/>
    <x v="31"/>
    <x v="7"/>
    <x v="7"/>
    <x v="7"/>
    <x v="11"/>
    <x v="110"/>
    <x v="10"/>
    <x v="46"/>
    <x v="306"/>
    <x v="39"/>
    <x v="89"/>
    <x v="0"/>
  </r>
  <r>
    <x v="0"/>
    <x v="31"/>
    <x v="31"/>
    <x v="55"/>
    <x v="55"/>
    <x v="55"/>
    <x v="11"/>
    <x v="110"/>
    <x v="10"/>
    <x v="90"/>
    <x v="141"/>
    <x v="56"/>
    <x v="135"/>
    <x v="0"/>
  </r>
  <r>
    <x v="0"/>
    <x v="31"/>
    <x v="31"/>
    <x v="17"/>
    <x v="17"/>
    <x v="17"/>
    <x v="16"/>
    <x v="113"/>
    <x v="47"/>
    <x v="89"/>
    <x v="305"/>
    <x v="41"/>
    <x v="192"/>
    <x v="0"/>
  </r>
  <r>
    <x v="0"/>
    <x v="31"/>
    <x v="31"/>
    <x v="2"/>
    <x v="2"/>
    <x v="2"/>
    <x v="16"/>
    <x v="113"/>
    <x v="47"/>
    <x v="89"/>
    <x v="305"/>
    <x v="41"/>
    <x v="192"/>
    <x v="0"/>
  </r>
  <r>
    <x v="0"/>
    <x v="31"/>
    <x v="31"/>
    <x v="24"/>
    <x v="24"/>
    <x v="24"/>
    <x v="16"/>
    <x v="113"/>
    <x v="47"/>
    <x v="46"/>
    <x v="306"/>
    <x v="61"/>
    <x v="86"/>
    <x v="0"/>
  </r>
  <r>
    <x v="0"/>
    <x v="31"/>
    <x v="31"/>
    <x v="51"/>
    <x v="51"/>
    <x v="51"/>
    <x v="19"/>
    <x v="114"/>
    <x v="97"/>
    <x v="89"/>
    <x v="305"/>
    <x v="39"/>
    <x v="89"/>
    <x v="0"/>
  </r>
  <r>
    <x v="0"/>
    <x v="31"/>
    <x v="31"/>
    <x v="97"/>
    <x v="97"/>
    <x v="97"/>
    <x v="19"/>
    <x v="114"/>
    <x v="97"/>
    <x v="86"/>
    <x v="139"/>
    <x v="49"/>
    <x v="145"/>
    <x v="0"/>
  </r>
  <r>
    <x v="0"/>
    <x v="31"/>
    <x v="31"/>
    <x v="22"/>
    <x v="22"/>
    <x v="22"/>
    <x v="19"/>
    <x v="114"/>
    <x v="97"/>
    <x v="76"/>
    <x v="114"/>
    <x v="41"/>
    <x v="192"/>
    <x v="0"/>
  </r>
  <r>
    <x v="0"/>
    <x v="31"/>
    <x v="31"/>
    <x v="15"/>
    <x v="15"/>
    <x v="15"/>
    <x v="19"/>
    <x v="114"/>
    <x v="97"/>
    <x v="80"/>
    <x v="46"/>
    <x v="59"/>
    <x v="193"/>
    <x v="0"/>
  </r>
  <r>
    <x v="0"/>
    <x v="31"/>
    <x v="31"/>
    <x v="10"/>
    <x v="10"/>
    <x v="10"/>
    <x v="19"/>
    <x v="114"/>
    <x v="97"/>
    <x v="89"/>
    <x v="305"/>
    <x v="39"/>
    <x v="89"/>
    <x v="0"/>
  </r>
  <r>
    <x v="0"/>
    <x v="31"/>
    <x v="31"/>
    <x v="98"/>
    <x v="98"/>
    <x v="98"/>
    <x v="19"/>
    <x v="114"/>
    <x v="97"/>
    <x v="85"/>
    <x v="75"/>
    <x v="61"/>
    <x v="86"/>
    <x v="0"/>
  </r>
  <r>
    <x v="0"/>
    <x v="31"/>
    <x v="31"/>
    <x v="25"/>
    <x v="25"/>
    <x v="25"/>
    <x v="19"/>
    <x v="114"/>
    <x v="97"/>
    <x v="76"/>
    <x v="114"/>
    <x v="41"/>
    <x v="192"/>
    <x v="0"/>
  </r>
  <r>
    <x v="0"/>
    <x v="31"/>
    <x v="31"/>
    <x v="11"/>
    <x v="11"/>
    <x v="11"/>
    <x v="19"/>
    <x v="114"/>
    <x v="97"/>
    <x v="76"/>
    <x v="114"/>
    <x v="39"/>
    <x v="89"/>
    <x v="1"/>
  </r>
  <r>
    <x v="0"/>
    <x v="32"/>
    <x v="32"/>
    <x v="0"/>
    <x v="0"/>
    <x v="0"/>
    <x v="0"/>
    <x v="90"/>
    <x v="238"/>
    <x v="78"/>
    <x v="227"/>
    <x v="61"/>
    <x v="86"/>
    <x v="0"/>
  </r>
  <r>
    <x v="0"/>
    <x v="32"/>
    <x v="32"/>
    <x v="1"/>
    <x v="1"/>
    <x v="1"/>
    <x v="1"/>
    <x v="98"/>
    <x v="239"/>
    <x v="44"/>
    <x v="307"/>
    <x v="61"/>
    <x v="86"/>
    <x v="0"/>
  </r>
  <r>
    <x v="0"/>
    <x v="32"/>
    <x v="32"/>
    <x v="34"/>
    <x v="34"/>
    <x v="34"/>
    <x v="2"/>
    <x v="108"/>
    <x v="1"/>
    <x v="77"/>
    <x v="194"/>
    <x v="39"/>
    <x v="60"/>
    <x v="0"/>
  </r>
  <r>
    <x v="0"/>
    <x v="32"/>
    <x v="32"/>
    <x v="17"/>
    <x v="17"/>
    <x v="17"/>
    <x v="3"/>
    <x v="110"/>
    <x v="240"/>
    <x v="46"/>
    <x v="229"/>
    <x v="39"/>
    <x v="60"/>
    <x v="0"/>
  </r>
  <r>
    <x v="0"/>
    <x v="32"/>
    <x v="32"/>
    <x v="5"/>
    <x v="5"/>
    <x v="5"/>
    <x v="4"/>
    <x v="113"/>
    <x v="241"/>
    <x v="85"/>
    <x v="308"/>
    <x v="39"/>
    <x v="60"/>
    <x v="0"/>
  </r>
  <r>
    <x v="0"/>
    <x v="32"/>
    <x v="32"/>
    <x v="10"/>
    <x v="10"/>
    <x v="10"/>
    <x v="5"/>
    <x v="114"/>
    <x v="156"/>
    <x v="85"/>
    <x v="308"/>
    <x v="61"/>
    <x v="86"/>
    <x v="0"/>
  </r>
  <r>
    <x v="0"/>
    <x v="32"/>
    <x v="32"/>
    <x v="42"/>
    <x v="42"/>
    <x v="42"/>
    <x v="5"/>
    <x v="114"/>
    <x v="156"/>
    <x v="90"/>
    <x v="141"/>
    <x v="61"/>
    <x v="86"/>
    <x v="0"/>
  </r>
  <r>
    <x v="0"/>
    <x v="32"/>
    <x v="32"/>
    <x v="14"/>
    <x v="14"/>
    <x v="14"/>
    <x v="5"/>
    <x v="114"/>
    <x v="156"/>
    <x v="85"/>
    <x v="308"/>
    <x v="61"/>
    <x v="86"/>
    <x v="0"/>
  </r>
  <r>
    <x v="0"/>
    <x v="32"/>
    <x v="32"/>
    <x v="3"/>
    <x v="3"/>
    <x v="3"/>
    <x v="8"/>
    <x v="115"/>
    <x v="242"/>
    <x v="89"/>
    <x v="232"/>
    <x v="61"/>
    <x v="86"/>
    <x v="0"/>
  </r>
  <r>
    <x v="0"/>
    <x v="32"/>
    <x v="32"/>
    <x v="66"/>
    <x v="66"/>
    <x v="66"/>
    <x v="8"/>
    <x v="115"/>
    <x v="242"/>
    <x v="90"/>
    <x v="141"/>
    <x v="41"/>
    <x v="148"/>
    <x v="0"/>
  </r>
  <r>
    <x v="0"/>
    <x v="32"/>
    <x v="32"/>
    <x v="12"/>
    <x v="12"/>
    <x v="12"/>
    <x v="10"/>
    <x v="116"/>
    <x v="83"/>
    <x v="90"/>
    <x v="141"/>
    <x v="59"/>
    <x v="194"/>
    <x v="0"/>
  </r>
  <r>
    <x v="0"/>
    <x v="32"/>
    <x v="32"/>
    <x v="94"/>
    <x v="94"/>
    <x v="94"/>
    <x v="10"/>
    <x v="116"/>
    <x v="83"/>
    <x v="76"/>
    <x v="309"/>
    <x v="61"/>
    <x v="86"/>
    <x v="0"/>
  </r>
  <r>
    <x v="0"/>
    <x v="32"/>
    <x v="32"/>
    <x v="28"/>
    <x v="28"/>
    <x v="28"/>
    <x v="10"/>
    <x v="116"/>
    <x v="83"/>
    <x v="80"/>
    <x v="32"/>
    <x v="39"/>
    <x v="60"/>
    <x v="0"/>
  </r>
  <r>
    <x v="0"/>
    <x v="32"/>
    <x v="32"/>
    <x v="99"/>
    <x v="99"/>
    <x v="99"/>
    <x v="10"/>
    <x v="116"/>
    <x v="83"/>
    <x v="76"/>
    <x v="309"/>
    <x v="61"/>
    <x v="86"/>
    <x v="0"/>
  </r>
  <r>
    <x v="0"/>
    <x v="32"/>
    <x v="32"/>
    <x v="25"/>
    <x v="25"/>
    <x v="25"/>
    <x v="10"/>
    <x v="116"/>
    <x v="83"/>
    <x v="80"/>
    <x v="32"/>
    <x v="39"/>
    <x v="60"/>
    <x v="0"/>
  </r>
  <r>
    <x v="0"/>
    <x v="32"/>
    <x v="32"/>
    <x v="13"/>
    <x v="13"/>
    <x v="13"/>
    <x v="10"/>
    <x v="116"/>
    <x v="83"/>
    <x v="90"/>
    <x v="141"/>
    <x v="59"/>
    <x v="194"/>
    <x v="0"/>
  </r>
  <r>
    <x v="0"/>
    <x v="32"/>
    <x v="32"/>
    <x v="40"/>
    <x v="40"/>
    <x v="40"/>
    <x v="10"/>
    <x v="116"/>
    <x v="83"/>
    <x v="86"/>
    <x v="310"/>
    <x v="41"/>
    <x v="148"/>
    <x v="0"/>
  </r>
  <r>
    <x v="0"/>
    <x v="32"/>
    <x v="32"/>
    <x v="49"/>
    <x v="49"/>
    <x v="49"/>
    <x v="10"/>
    <x v="116"/>
    <x v="83"/>
    <x v="80"/>
    <x v="32"/>
    <x v="39"/>
    <x v="60"/>
    <x v="0"/>
  </r>
  <r>
    <x v="0"/>
    <x v="32"/>
    <x v="32"/>
    <x v="18"/>
    <x v="18"/>
    <x v="18"/>
    <x v="10"/>
    <x v="116"/>
    <x v="83"/>
    <x v="80"/>
    <x v="32"/>
    <x v="39"/>
    <x v="60"/>
    <x v="0"/>
  </r>
  <r>
    <x v="0"/>
    <x v="32"/>
    <x v="32"/>
    <x v="45"/>
    <x v="45"/>
    <x v="45"/>
    <x v="10"/>
    <x v="116"/>
    <x v="83"/>
    <x v="90"/>
    <x v="141"/>
    <x v="41"/>
    <x v="148"/>
    <x v="0"/>
  </r>
  <r>
    <x v="0"/>
    <x v="32"/>
    <x v="32"/>
    <x v="7"/>
    <x v="7"/>
    <x v="7"/>
    <x v="10"/>
    <x v="116"/>
    <x v="83"/>
    <x v="76"/>
    <x v="309"/>
    <x v="61"/>
    <x v="86"/>
    <x v="0"/>
  </r>
  <r>
    <x v="0"/>
    <x v="32"/>
    <x v="32"/>
    <x v="55"/>
    <x v="55"/>
    <x v="55"/>
    <x v="10"/>
    <x v="116"/>
    <x v="83"/>
    <x v="90"/>
    <x v="141"/>
    <x v="59"/>
    <x v="194"/>
    <x v="0"/>
  </r>
  <r>
    <x v="0"/>
    <x v="33"/>
    <x v="33"/>
    <x v="1"/>
    <x v="1"/>
    <x v="1"/>
    <x v="0"/>
    <x v="90"/>
    <x v="243"/>
    <x v="78"/>
    <x v="311"/>
    <x v="61"/>
    <x v="86"/>
    <x v="0"/>
  </r>
  <r>
    <x v="0"/>
    <x v="33"/>
    <x v="33"/>
    <x v="0"/>
    <x v="0"/>
    <x v="0"/>
    <x v="0"/>
    <x v="90"/>
    <x v="243"/>
    <x v="72"/>
    <x v="312"/>
    <x v="39"/>
    <x v="195"/>
    <x v="0"/>
  </r>
  <r>
    <x v="0"/>
    <x v="33"/>
    <x v="33"/>
    <x v="5"/>
    <x v="5"/>
    <x v="5"/>
    <x v="2"/>
    <x v="93"/>
    <x v="244"/>
    <x v="77"/>
    <x v="87"/>
    <x v="45"/>
    <x v="196"/>
    <x v="0"/>
  </r>
  <r>
    <x v="0"/>
    <x v="33"/>
    <x v="33"/>
    <x v="19"/>
    <x v="19"/>
    <x v="19"/>
    <x v="3"/>
    <x v="98"/>
    <x v="209"/>
    <x v="86"/>
    <x v="313"/>
    <x v="53"/>
    <x v="197"/>
    <x v="0"/>
  </r>
  <r>
    <x v="0"/>
    <x v="33"/>
    <x v="33"/>
    <x v="22"/>
    <x v="22"/>
    <x v="22"/>
    <x v="4"/>
    <x v="108"/>
    <x v="245"/>
    <x v="86"/>
    <x v="313"/>
    <x v="62"/>
    <x v="198"/>
    <x v="0"/>
  </r>
  <r>
    <x v="0"/>
    <x v="33"/>
    <x v="33"/>
    <x v="12"/>
    <x v="12"/>
    <x v="12"/>
    <x v="5"/>
    <x v="109"/>
    <x v="210"/>
    <x v="86"/>
    <x v="313"/>
    <x v="56"/>
    <x v="199"/>
    <x v="0"/>
  </r>
  <r>
    <x v="0"/>
    <x v="33"/>
    <x v="33"/>
    <x v="81"/>
    <x v="81"/>
    <x v="81"/>
    <x v="6"/>
    <x v="113"/>
    <x v="211"/>
    <x v="90"/>
    <x v="141"/>
    <x v="38"/>
    <x v="200"/>
    <x v="0"/>
  </r>
  <r>
    <x v="0"/>
    <x v="33"/>
    <x v="33"/>
    <x v="9"/>
    <x v="9"/>
    <x v="9"/>
    <x v="6"/>
    <x v="113"/>
    <x v="211"/>
    <x v="85"/>
    <x v="314"/>
    <x v="39"/>
    <x v="195"/>
    <x v="0"/>
  </r>
  <r>
    <x v="0"/>
    <x v="33"/>
    <x v="33"/>
    <x v="3"/>
    <x v="3"/>
    <x v="3"/>
    <x v="6"/>
    <x v="113"/>
    <x v="211"/>
    <x v="46"/>
    <x v="224"/>
    <x v="61"/>
    <x v="86"/>
    <x v="0"/>
  </r>
  <r>
    <x v="0"/>
    <x v="33"/>
    <x v="33"/>
    <x v="28"/>
    <x v="28"/>
    <x v="28"/>
    <x v="9"/>
    <x v="114"/>
    <x v="246"/>
    <x v="76"/>
    <x v="135"/>
    <x v="41"/>
    <x v="108"/>
    <x v="0"/>
  </r>
  <r>
    <x v="0"/>
    <x v="33"/>
    <x v="33"/>
    <x v="45"/>
    <x v="45"/>
    <x v="45"/>
    <x v="9"/>
    <x v="114"/>
    <x v="246"/>
    <x v="90"/>
    <x v="141"/>
    <x v="45"/>
    <x v="196"/>
    <x v="0"/>
  </r>
  <r>
    <x v="0"/>
    <x v="33"/>
    <x v="33"/>
    <x v="11"/>
    <x v="11"/>
    <x v="11"/>
    <x v="9"/>
    <x v="114"/>
    <x v="246"/>
    <x v="85"/>
    <x v="314"/>
    <x v="61"/>
    <x v="86"/>
    <x v="0"/>
  </r>
  <r>
    <x v="0"/>
    <x v="33"/>
    <x v="33"/>
    <x v="14"/>
    <x v="14"/>
    <x v="14"/>
    <x v="9"/>
    <x v="114"/>
    <x v="246"/>
    <x v="80"/>
    <x v="50"/>
    <x v="59"/>
    <x v="201"/>
    <x v="0"/>
  </r>
  <r>
    <x v="0"/>
    <x v="33"/>
    <x v="33"/>
    <x v="27"/>
    <x v="27"/>
    <x v="27"/>
    <x v="13"/>
    <x v="115"/>
    <x v="27"/>
    <x v="89"/>
    <x v="189"/>
    <x v="61"/>
    <x v="86"/>
    <x v="0"/>
  </r>
  <r>
    <x v="0"/>
    <x v="33"/>
    <x v="33"/>
    <x v="7"/>
    <x v="7"/>
    <x v="7"/>
    <x v="13"/>
    <x v="115"/>
    <x v="27"/>
    <x v="76"/>
    <x v="135"/>
    <x v="39"/>
    <x v="195"/>
    <x v="0"/>
  </r>
  <r>
    <x v="0"/>
    <x v="33"/>
    <x v="33"/>
    <x v="52"/>
    <x v="52"/>
    <x v="52"/>
    <x v="15"/>
    <x v="116"/>
    <x v="33"/>
    <x v="80"/>
    <x v="50"/>
    <x v="39"/>
    <x v="195"/>
    <x v="0"/>
  </r>
  <r>
    <x v="0"/>
    <x v="33"/>
    <x v="33"/>
    <x v="65"/>
    <x v="65"/>
    <x v="65"/>
    <x v="15"/>
    <x v="116"/>
    <x v="33"/>
    <x v="80"/>
    <x v="50"/>
    <x v="39"/>
    <x v="195"/>
    <x v="0"/>
  </r>
  <r>
    <x v="0"/>
    <x v="33"/>
    <x v="33"/>
    <x v="100"/>
    <x v="100"/>
    <x v="100"/>
    <x v="15"/>
    <x v="116"/>
    <x v="33"/>
    <x v="80"/>
    <x v="50"/>
    <x v="39"/>
    <x v="195"/>
    <x v="0"/>
  </r>
  <r>
    <x v="0"/>
    <x v="33"/>
    <x v="33"/>
    <x v="59"/>
    <x v="59"/>
    <x v="59"/>
    <x v="15"/>
    <x v="116"/>
    <x v="33"/>
    <x v="80"/>
    <x v="50"/>
    <x v="39"/>
    <x v="195"/>
    <x v="0"/>
  </r>
  <r>
    <x v="0"/>
    <x v="33"/>
    <x v="33"/>
    <x v="17"/>
    <x v="17"/>
    <x v="17"/>
    <x v="15"/>
    <x v="116"/>
    <x v="33"/>
    <x v="76"/>
    <x v="135"/>
    <x v="61"/>
    <x v="86"/>
    <x v="0"/>
  </r>
  <r>
    <x v="0"/>
    <x v="33"/>
    <x v="33"/>
    <x v="24"/>
    <x v="24"/>
    <x v="24"/>
    <x v="15"/>
    <x v="116"/>
    <x v="33"/>
    <x v="80"/>
    <x v="50"/>
    <x v="39"/>
    <x v="195"/>
    <x v="0"/>
  </r>
  <r>
    <x v="0"/>
    <x v="33"/>
    <x v="33"/>
    <x v="64"/>
    <x v="64"/>
    <x v="64"/>
    <x v="15"/>
    <x v="116"/>
    <x v="33"/>
    <x v="90"/>
    <x v="141"/>
    <x v="59"/>
    <x v="201"/>
    <x v="0"/>
  </r>
  <r>
    <x v="0"/>
    <x v="34"/>
    <x v="34"/>
    <x v="0"/>
    <x v="0"/>
    <x v="0"/>
    <x v="0"/>
    <x v="47"/>
    <x v="247"/>
    <x v="91"/>
    <x v="315"/>
    <x v="61"/>
    <x v="86"/>
    <x v="0"/>
  </r>
  <r>
    <x v="0"/>
    <x v="34"/>
    <x v="34"/>
    <x v="1"/>
    <x v="1"/>
    <x v="1"/>
    <x v="1"/>
    <x v="48"/>
    <x v="248"/>
    <x v="29"/>
    <x v="316"/>
    <x v="39"/>
    <x v="33"/>
    <x v="0"/>
  </r>
  <r>
    <x v="0"/>
    <x v="34"/>
    <x v="34"/>
    <x v="5"/>
    <x v="5"/>
    <x v="5"/>
    <x v="2"/>
    <x v="87"/>
    <x v="80"/>
    <x v="70"/>
    <x v="290"/>
    <x v="38"/>
    <x v="151"/>
    <x v="0"/>
  </r>
  <r>
    <x v="0"/>
    <x v="34"/>
    <x v="34"/>
    <x v="17"/>
    <x v="17"/>
    <x v="17"/>
    <x v="3"/>
    <x v="89"/>
    <x v="249"/>
    <x v="72"/>
    <x v="317"/>
    <x v="41"/>
    <x v="47"/>
    <x v="0"/>
  </r>
  <r>
    <x v="0"/>
    <x v="34"/>
    <x v="34"/>
    <x v="3"/>
    <x v="3"/>
    <x v="3"/>
    <x v="3"/>
    <x v="89"/>
    <x v="249"/>
    <x v="78"/>
    <x v="318"/>
    <x v="39"/>
    <x v="33"/>
    <x v="0"/>
  </r>
  <r>
    <x v="0"/>
    <x v="34"/>
    <x v="34"/>
    <x v="12"/>
    <x v="12"/>
    <x v="12"/>
    <x v="5"/>
    <x v="90"/>
    <x v="250"/>
    <x v="85"/>
    <x v="319"/>
    <x v="53"/>
    <x v="150"/>
    <x v="0"/>
  </r>
  <r>
    <x v="0"/>
    <x v="34"/>
    <x v="34"/>
    <x v="19"/>
    <x v="19"/>
    <x v="19"/>
    <x v="6"/>
    <x v="97"/>
    <x v="112"/>
    <x v="79"/>
    <x v="146"/>
    <x v="41"/>
    <x v="47"/>
    <x v="0"/>
  </r>
  <r>
    <x v="0"/>
    <x v="34"/>
    <x v="34"/>
    <x v="29"/>
    <x v="29"/>
    <x v="29"/>
    <x v="6"/>
    <x v="97"/>
    <x v="112"/>
    <x v="44"/>
    <x v="320"/>
    <x v="39"/>
    <x v="33"/>
    <x v="0"/>
  </r>
  <r>
    <x v="0"/>
    <x v="34"/>
    <x v="34"/>
    <x v="8"/>
    <x v="8"/>
    <x v="8"/>
    <x v="8"/>
    <x v="98"/>
    <x v="82"/>
    <x v="46"/>
    <x v="151"/>
    <x v="49"/>
    <x v="45"/>
    <x v="0"/>
  </r>
  <r>
    <x v="0"/>
    <x v="34"/>
    <x v="34"/>
    <x v="4"/>
    <x v="4"/>
    <x v="4"/>
    <x v="8"/>
    <x v="98"/>
    <x v="82"/>
    <x v="44"/>
    <x v="320"/>
    <x v="61"/>
    <x v="86"/>
    <x v="0"/>
  </r>
  <r>
    <x v="0"/>
    <x v="34"/>
    <x v="34"/>
    <x v="28"/>
    <x v="28"/>
    <x v="28"/>
    <x v="10"/>
    <x v="108"/>
    <x v="70"/>
    <x v="89"/>
    <x v="30"/>
    <x v="45"/>
    <x v="202"/>
    <x v="0"/>
  </r>
  <r>
    <x v="0"/>
    <x v="34"/>
    <x v="34"/>
    <x v="101"/>
    <x v="101"/>
    <x v="101"/>
    <x v="10"/>
    <x v="108"/>
    <x v="70"/>
    <x v="87"/>
    <x v="321"/>
    <x v="41"/>
    <x v="47"/>
    <x v="0"/>
  </r>
  <r>
    <x v="0"/>
    <x v="34"/>
    <x v="34"/>
    <x v="13"/>
    <x v="13"/>
    <x v="13"/>
    <x v="10"/>
    <x v="108"/>
    <x v="70"/>
    <x v="77"/>
    <x v="322"/>
    <x v="39"/>
    <x v="33"/>
    <x v="0"/>
  </r>
  <r>
    <x v="0"/>
    <x v="34"/>
    <x v="34"/>
    <x v="34"/>
    <x v="34"/>
    <x v="34"/>
    <x v="10"/>
    <x v="108"/>
    <x v="70"/>
    <x v="85"/>
    <x v="319"/>
    <x v="59"/>
    <x v="87"/>
    <x v="0"/>
  </r>
  <r>
    <x v="0"/>
    <x v="34"/>
    <x v="34"/>
    <x v="7"/>
    <x v="7"/>
    <x v="7"/>
    <x v="10"/>
    <x v="108"/>
    <x v="70"/>
    <x v="77"/>
    <x v="322"/>
    <x v="39"/>
    <x v="33"/>
    <x v="0"/>
  </r>
  <r>
    <x v="0"/>
    <x v="34"/>
    <x v="34"/>
    <x v="33"/>
    <x v="33"/>
    <x v="33"/>
    <x v="15"/>
    <x v="109"/>
    <x v="46"/>
    <x v="87"/>
    <x v="321"/>
    <x v="39"/>
    <x v="33"/>
    <x v="0"/>
  </r>
  <r>
    <x v="0"/>
    <x v="34"/>
    <x v="34"/>
    <x v="10"/>
    <x v="10"/>
    <x v="10"/>
    <x v="15"/>
    <x v="109"/>
    <x v="46"/>
    <x v="89"/>
    <x v="30"/>
    <x v="49"/>
    <x v="45"/>
    <x v="0"/>
  </r>
  <r>
    <x v="0"/>
    <x v="34"/>
    <x v="34"/>
    <x v="18"/>
    <x v="18"/>
    <x v="18"/>
    <x v="15"/>
    <x v="109"/>
    <x v="46"/>
    <x v="89"/>
    <x v="30"/>
    <x v="59"/>
    <x v="87"/>
    <x v="0"/>
  </r>
  <r>
    <x v="0"/>
    <x v="34"/>
    <x v="34"/>
    <x v="6"/>
    <x v="6"/>
    <x v="6"/>
    <x v="15"/>
    <x v="109"/>
    <x v="46"/>
    <x v="85"/>
    <x v="319"/>
    <x v="59"/>
    <x v="87"/>
    <x v="0"/>
  </r>
  <r>
    <x v="0"/>
    <x v="34"/>
    <x v="34"/>
    <x v="46"/>
    <x v="46"/>
    <x v="46"/>
    <x v="19"/>
    <x v="110"/>
    <x v="33"/>
    <x v="80"/>
    <x v="323"/>
    <x v="45"/>
    <x v="202"/>
    <x v="0"/>
  </r>
  <r>
    <x v="0"/>
    <x v="34"/>
    <x v="34"/>
    <x v="65"/>
    <x v="65"/>
    <x v="65"/>
    <x v="19"/>
    <x v="110"/>
    <x v="33"/>
    <x v="76"/>
    <x v="148"/>
    <x v="49"/>
    <x v="45"/>
    <x v="0"/>
  </r>
  <r>
    <x v="0"/>
    <x v="35"/>
    <x v="35"/>
    <x v="1"/>
    <x v="1"/>
    <x v="1"/>
    <x v="0"/>
    <x v="107"/>
    <x v="251"/>
    <x v="28"/>
    <x v="324"/>
    <x v="39"/>
    <x v="110"/>
    <x v="0"/>
  </r>
  <r>
    <x v="0"/>
    <x v="35"/>
    <x v="35"/>
    <x v="0"/>
    <x v="0"/>
    <x v="0"/>
    <x v="1"/>
    <x v="96"/>
    <x v="252"/>
    <x v="104"/>
    <x v="325"/>
    <x v="39"/>
    <x v="110"/>
    <x v="0"/>
  </r>
  <r>
    <x v="0"/>
    <x v="35"/>
    <x v="35"/>
    <x v="5"/>
    <x v="5"/>
    <x v="5"/>
    <x v="2"/>
    <x v="87"/>
    <x v="199"/>
    <x v="78"/>
    <x v="326"/>
    <x v="59"/>
    <x v="203"/>
    <x v="0"/>
  </r>
  <r>
    <x v="0"/>
    <x v="35"/>
    <x v="35"/>
    <x v="8"/>
    <x v="8"/>
    <x v="8"/>
    <x v="3"/>
    <x v="100"/>
    <x v="253"/>
    <x v="70"/>
    <x v="327"/>
    <x v="39"/>
    <x v="110"/>
    <x v="0"/>
  </r>
  <r>
    <x v="0"/>
    <x v="35"/>
    <x v="35"/>
    <x v="16"/>
    <x v="16"/>
    <x v="16"/>
    <x v="4"/>
    <x v="97"/>
    <x v="254"/>
    <x v="87"/>
    <x v="328"/>
    <x v="49"/>
    <x v="204"/>
    <x v="0"/>
  </r>
  <r>
    <x v="0"/>
    <x v="35"/>
    <x v="35"/>
    <x v="3"/>
    <x v="3"/>
    <x v="3"/>
    <x v="4"/>
    <x v="97"/>
    <x v="254"/>
    <x v="79"/>
    <x v="329"/>
    <x v="41"/>
    <x v="205"/>
    <x v="0"/>
  </r>
  <r>
    <x v="0"/>
    <x v="35"/>
    <x v="35"/>
    <x v="7"/>
    <x v="7"/>
    <x v="7"/>
    <x v="6"/>
    <x v="108"/>
    <x v="104"/>
    <x v="79"/>
    <x v="329"/>
    <x v="61"/>
    <x v="86"/>
    <x v="0"/>
  </r>
  <r>
    <x v="0"/>
    <x v="35"/>
    <x v="35"/>
    <x v="24"/>
    <x v="24"/>
    <x v="24"/>
    <x v="7"/>
    <x v="109"/>
    <x v="43"/>
    <x v="77"/>
    <x v="330"/>
    <x v="61"/>
    <x v="86"/>
    <x v="0"/>
  </r>
  <r>
    <x v="0"/>
    <x v="35"/>
    <x v="35"/>
    <x v="10"/>
    <x v="10"/>
    <x v="10"/>
    <x v="8"/>
    <x v="110"/>
    <x v="255"/>
    <x v="85"/>
    <x v="331"/>
    <x v="41"/>
    <x v="205"/>
    <x v="0"/>
  </r>
  <r>
    <x v="0"/>
    <x v="35"/>
    <x v="35"/>
    <x v="25"/>
    <x v="25"/>
    <x v="25"/>
    <x v="8"/>
    <x v="110"/>
    <x v="255"/>
    <x v="46"/>
    <x v="179"/>
    <x v="39"/>
    <x v="110"/>
    <x v="0"/>
  </r>
  <r>
    <x v="0"/>
    <x v="35"/>
    <x v="35"/>
    <x v="40"/>
    <x v="40"/>
    <x v="40"/>
    <x v="8"/>
    <x v="110"/>
    <x v="255"/>
    <x v="89"/>
    <x v="178"/>
    <x v="59"/>
    <x v="203"/>
    <x v="0"/>
  </r>
  <r>
    <x v="0"/>
    <x v="35"/>
    <x v="35"/>
    <x v="6"/>
    <x v="6"/>
    <x v="6"/>
    <x v="8"/>
    <x v="110"/>
    <x v="255"/>
    <x v="46"/>
    <x v="179"/>
    <x v="39"/>
    <x v="110"/>
    <x v="0"/>
  </r>
  <r>
    <x v="0"/>
    <x v="35"/>
    <x v="35"/>
    <x v="12"/>
    <x v="12"/>
    <x v="12"/>
    <x v="12"/>
    <x v="113"/>
    <x v="173"/>
    <x v="86"/>
    <x v="332"/>
    <x v="45"/>
    <x v="206"/>
    <x v="0"/>
  </r>
  <r>
    <x v="0"/>
    <x v="35"/>
    <x v="35"/>
    <x v="52"/>
    <x v="52"/>
    <x v="52"/>
    <x v="12"/>
    <x v="113"/>
    <x v="173"/>
    <x v="46"/>
    <x v="179"/>
    <x v="61"/>
    <x v="86"/>
    <x v="0"/>
  </r>
  <r>
    <x v="0"/>
    <x v="35"/>
    <x v="35"/>
    <x v="11"/>
    <x v="11"/>
    <x v="11"/>
    <x v="12"/>
    <x v="113"/>
    <x v="173"/>
    <x v="89"/>
    <x v="178"/>
    <x v="39"/>
    <x v="110"/>
    <x v="1"/>
  </r>
  <r>
    <x v="0"/>
    <x v="35"/>
    <x v="35"/>
    <x v="46"/>
    <x v="46"/>
    <x v="46"/>
    <x v="15"/>
    <x v="114"/>
    <x v="96"/>
    <x v="85"/>
    <x v="331"/>
    <x v="61"/>
    <x v="86"/>
    <x v="0"/>
  </r>
  <r>
    <x v="0"/>
    <x v="35"/>
    <x v="35"/>
    <x v="58"/>
    <x v="58"/>
    <x v="58"/>
    <x v="15"/>
    <x v="114"/>
    <x v="96"/>
    <x v="90"/>
    <x v="141"/>
    <x v="45"/>
    <x v="206"/>
    <x v="0"/>
  </r>
  <r>
    <x v="0"/>
    <x v="35"/>
    <x v="35"/>
    <x v="59"/>
    <x v="59"/>
    <x v="59"/>
    <x v="15"/>
    <x v="114"/>
    <x v="96"/>
    <x v="89"/>
    <x v="178"/>
    <x v="39"/>
    <x v="110"/>
    <x v="0"/>
  </r>
  <r>
    <x v="0"/>
    <x v="35"/>
    <x v="35"/>
    <x v="17"/>
    <x v="17"/>
    <x v="17"/>
    <x v="15"/>
    <x v="114"/>
    <x v="96"/>
    <x v="89"/>
    <x v="178"/>
    <x v="39"/>
    <x v="110"/>
    <x v="0"/>
  </r>
  <r>
    <x v="0"/>
    <x v="35"/>
    <x v="35"/>
    <x v="9"/>
    <x v="9"/>
    <x v="9"/>
    <x v="15"/>
    <x v="114"/>
    <x v="96"/>
    <x v="80"/>
    <x v="148"/>
    <x v="59"/>
    <x v="203"/>
    <x v="0"/>
  </r>
  <r>
    <x v="0"/>
    <x v="35"/>
    <x v="35"/>
    <x v="20"/>
    <x v="20"/>
    <x v="20"/>
    <x v="15"/>
    <x v="114"/>
    <x v="96"/>
    <x v="90"/>
    <x v="141"/>
    <x v="49"/>
    <x v="204"/>
    <x v="1"/>
  </r>
  <r>
    <x v="0"/>
    <x v="35"/>
    <x v="35"/>
    <x v="34"/>
    <x v="34"/>
    <x v="34"/>
    <x v="15"/>
    <x v="114"/>
    <x v="96"/>
    <x v="80"/>
    <x v="148"/>
    <x v="59"/>
    <x v="203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7343680-1FB6-406E-B3E2-83C55CF6002E}" name="pvt_L" cacheId="2143" applyNumberFormats="0" applyBorderFormats="0" applyFontFormats="0" applyPatternFormats="0" applyAlignmentFormats="0" applyWidthHeightFormats="1" dataCaption="値" updatedVersion="8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577" firstHeaderRow="0" firstDataRow="1" firstDataCol="1"/>
  <pivotFields count="11">
    <pivotField showAll="0"/>
    <pivotField showAll="0"/>
    <pivotField axis="axisRow" showAl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2"/>
    <field x="3"/>
  </rowFields>
  <rowItems count="576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4" baseField="0" baseItem="0" numFmtId="176"/>
    <dataField name="総数／構成比" fld="5" baseField="0" baseItem="0" numFmtId="177"/>
    <dataField name="個人／事業所数" fld="6" baseField="0" baseItem="0" numFmtId="176"/>
    <dataField name="個人／構成比" fld="7" baseField="0" baseItem="0" numFmtId="177"/>
    <dataField name="法人／事業所数" fld="8" baseField="0" baseItem="0" numFmtId="176"/>
    <dataField name="法人／構成比" fld="9" baseField="0" baseItem="0" numFmtId="177"/>
    <dataField name="法人以外の団体／事業所数" fld="10" baseField="0" baseItem="0" numFmtId="176"/>
  </dataFields>
  <formats count="16">
    <format dxfId="553">
      <pivotArea field="2" type="button" dataOnly="0" labelOnly="1" outline="0" axis="axisRow" fieldPosition="0"/>
    </format>
    <format dxfId="552">
      <pivotArea outline="0" fieldPosition="0">
        <references count="1">
          <reference field="4294967294" count="1">
            <x v="0"/>
          </reference>
        </references>
      </pivotArea>
    </format>
    <format dxfId="551">
      <pivotArea outline="0" fieldPosition="0">
        <references count="1">
          <reference field="4294967294" count="1">
            <x v="1"/>
          </reference>
        </references>
      </pivotArea>
    </format>
    <format dxfId="550">
      <pivotArea outline="0" fieldPosition="0">
        <references count="1">
          <reference field="4294967294" count="1">
            <x v="2"/>
          </reference>
        </references>
      </pivotArea>
    </format>
    <format dxfId="549">
      <pivotArea outline="0" fieldPosition="0">
        <references count="1">
          <reference field="4294967294" count="1">
            <x v="3"/>
          </reference>
        </references>
      </pivotArea>
    </format>
    <format dxfId="548">
      <pivotArea outline="0" fieldPosition="0">
        <references count="1">
          <reference field="4294967294" count="1">
            <x v="4"/>
          </reference>
        </references>
      </pivotArea>
    </format>
    <format dxfId="547">
      <pivotArea outline="0" fieldPosition="0">
        <references count="1">
          <reference field="4294967294" count="1">
            <x v="5"/>
          </reference>
        </references>
      </pivotArea>
    </format>
    <format dxfId="546">
      <pivotArea outline="0" fieldPosition="0">
        <references count="1">
          <reference field="4294967294" count="1">
            <x v="6"/>
          </reference>
        </references>
      </pivotArea>
    </format>
    <format dxfId="545">
      <pivotArea field="2" type="button" dataOnly="0" labelOnly="1" outline="0" axis="axisRow" fieldPosition="0"/>
    </format>
    <format dxfId="54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43">
      <pivotArea field="2" type="button" dataOnly="0" labelOnly="1" outline="0" axis="axisRow" fieldPosition="0"/>
    </format>
    <format dxfId="54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41">
      <pivotArea field="2" type="button" dataOnly="0" labelOnly="1" outline="0" axis="axisRow" fieldPosition="0"/>
    </format>
    <format dxfId="54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3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3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C4E38CB-A829-455C-A618-5D792163EF5D}" name="pvt_M" cacheId="2144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906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36">
        <item x="6"/>
        <item x="21"/>
        <item x="27"/>
        <item x="22"/>
        <item x="26"/>
        <item x="23"/>
        <item x="24"/>
        <item x="25"/>
        <item x="0"/>
        <item x="1"/>
        <item x="4"/>
        <item x="7"/>
        <item x="5"/>
        <item x="16"/>
        <item x="17"/>
        <item x="19"/>
        <item x="18"/>
        <item x="30"/>
        <item x="31"/>
        <item x="32"/>
        <item x="8"/>
        <item x="9"/>
        <item x="3"/>
        <item x="10"/>
        <item x="11"/>
        <item x="14"/>
        <item x="15"/>
        <item x="28"/>
        <item x="29"/>
        <item x="33"/>
        <item x="34"/>
        <item x="13"/>
        <item x="12"/>
        <item x="2"/>
        <item x="35"/>
        <item x="20"/>
      </items>
    </pivotField>
    <pivotField axis="axisRow" showAll="0" insertBlankRow="1" defaultSubtotal="0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</items>
    </pivotField>
    <pivotField showAll="0" defaultSubtotal="0">
      <items count="60">
        <item x="46"/>
        <item x="3"/>
        <item x="5"/>
        <item x="9"/>
        <item x="16"/>
        <item x="40"/>
        <item x="22"/>
        <item x="36"/>
        <item x="24"/>
        <item x="45"/>
        <item x="58"/>
        <item x="54"/>
        <item x="55"/>
        <item x="44"/>
        <item x="56"/>
        <item x="25"/>
        <item x="28"/>
        <item x="27"/>
        <item x="57"/>
        <item x="47"/>
        <item x="33"/>
        <item x="26"/>
        <item x="48"/>
        <item x="53"/>
        <item x="43"/>
        <item x="41"/>
        <item x="49"/>
        <item x="50"/>
        <item x="37"/>
        <item x="52"/>
        <item x="31"/>
        <item x="18"/>
        <item x="19"/>
        <item x="20"/>
        <item x="11"/>
        <item x="4"/>
        <item x="7"/>
        <item x="2"/>
        <item x="32"/>
        <item x="35"/>
        <item x="21"/>
        <item x="6"/>
        <item x="51"/>
        <item x="12"/>
        <item x="13"/>
        <item x="23"/>
        <item x="1"/>
        <item x="29"/>
        <item x="0"/>
        <item x="17"/>
        <item x="34"/>
        <item x="8"/>
        <item x="10"/>
        <item x="14"/>
        <item x="38"/>
        <item x="15"/>
        <item x="39"/>
        <item x="59"/>
        <item x="42"/>
        <item x="30"/>
      </items>
    </pivotField>
    <pivotField showAll="0" defaultSubtotal="0">
      <items count="60">
        <item x="54"/>
        <item x="30"/>
        <item x="20"/>
        <item x="8"/>
        <item x="42"/>
        <item x="2"/>
        <item x="17"/>
        <item x="48"/>
        <item x="55"/>
        <item x="28"/>
        <item x="58"/>
        <item x="10"/>
        <item x="45"/>
        <item x="1"/>
        <item x="31"/>
        <item x="4"/>
        <item x="40"/>
        <item x="52"/>
        <item x="49"/>
        <item x="24"/>
        <item x="19"/>
        <item x="7"/>
        <item x="39"/>
        <item x="13"/>
        <item x="57"/>
        <item x="25"/>
        <item x="18"/>
        <item x="34"/>
        <item x="46"/>
        <item x="29"/>
        <item x="15"/>
        <item x="14"/>
        <item x="23"/>
        <item x="41"/>
        <item x="11"/>
        <item x="59"/>
        <item x="5"/>
        <item x="16"/>
        <item x="43"/>
        <item x="27"/>
        <item x="9"/>
        <item x="12"/>
        <item x="0"/>
        <item x="22"/>
        <item x="3"/>
        <item x="56"/>
        <item x="33"/>
        <item x="53"/>
        <item x="47"/>
        <item x="37"/>
        <item x="50"/>
        <item x="38"/>
        <item x="21"/>
        <item x="6"/>
        <item x="51"/>
        <item x="35"/>
        <item x="32"/>
        <item x="36"/>
        <item x="26"/>
        <item x="44"/>
      </items>
    </pivotField>
    <pivotField axis="axisRow" showAll="0" defaultSubtotal="0">
      <items count="60">
        <item x="46"/>
        <item x="3"/>
        <item x="5"/>
        <item x="9"/>
        <item x="16"/>
        <item x="40"/>
        <item x="22"/>
        <item x="36"/>
        <item x="24"/>
        <item x="45"/>
        <item x="58"/>
        <item x="54"/>
        <item x="55"/>
        <item x="44"/>
        <item x="56"/>
        <item x="25"/>
        <item x="28"/>
        <item x="27"/>
        <item x="57"/>
        <item x="47"/>
        <item x="33"/>
        <item x="26"/>
        <item x="48"/>
        <item x="53"/>
        <item x="43"/>
        <item x="41"/>
        <item x="49"/>
        <item x="50"/>
        <item x="37"/>
        <item x="52"/>
        <item x="31"/>
        <item x="18"/>
        <item x="19"/>
        <item x="20"/>
        <item x="11"/>
        <item x="4"/>
        <item x="7"/>
        <item x="2"/>
        <item x="32"/>
        <item x="35"/>
        <item x="21"/>
        <item x="6"/>
        <item x="51"/>
        <item x="12"/>
        <item x="13"/>
        <item x="23"/>
        <item x="1"/>
        <item x="29"/>
        <item x="0"/>
        <item x="17"/>
        <item x="34"/>
        <item x="8"/>
        <item x="10"/>
        <item x="14"/>
        <item x="38"/>
        <item x="15"/>
        <item x="39"/>
        <item x="59"/>
        <item x="42"/>
        <item x="30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54">
        <item x="149"/>
        <item x="148"/>
        <item x="147"/>
        <item x="146"/>
        <item x="145"/>
        <item x="140"/>
        <item x="139"/>
        <item x="138"/>
        <item x="137"/>
        <item x="121"/>
        <item x="136"/>
        <item x="119"/>
        <item x="118"/>
        <item x="117"/>
        <item x="116"/>
        <item x="102"/>
        <item x="111"/>
        <item x="101"/>
        <item x="100"/>
        <item x="99"/>
        <item x="110"/>
        <item x="98"/>
        <item x="144"/>
        <item x="109"/>
        <item x="97"/>
        <item x="56"/>
        <item x="96"/>
        <item x="95"/>
        <item x="108"/>
        <item x="115"/>
        <item x="55"/>
        <item x="143"/>
        <item x="152"/>
        <item x="107"/>
        <item x="90"/>
        <item x="124"/>
        <item x="54"/>
        <item x="53"/>
        <item x="89"/>
        <item x="135"/>
        <item x="134"/>
        <item x="52"/>
        <item x="51"/>
        <item x="151"/>
        <item x="74"/>
        <item x="73"/>
        <item x="72"/>
        <item x="153"/>
        <item x="71"/>
        <item x="88"/>
        <item x="133"/>
        <item x="114"/>
        <item x="87"/>
        <item x="86"/>
        <item x="70"/>
        <item x="94"/>
        <item x="106"/>
        <item x="120"/>
        <item x="150"/>
        <item x="50"/>
        <item x="113"/>
        <item x="49"/>
        <item x="48"/>
        <item x="47"/>
        <item x="85"/>
        <item x="69"/>
        <item x="132"/>
        <item x="68"/>
        <item x="46"/>
        <item x="128"/>
        <item x="93"/>
        <item x="92"/>
        <item x="67"/>
        <item x="84"/>
        <item x="38"/>
        <item x="37"/>
        <item x="105"/>
        <item x="131"/>
        <item x="83"/>
        <item x="45"/>
        <item x="82"/>
        <item x="36"/>
        <item x="66"/>
        <item x="130"/>
        <item x="44"/>
        <item x="35"/>
        <item x="43"/>
        <item x="112"/>
        <item x="123"/>
        <item x="65"/>
        <item x="81"/>
        <item x="80"/>
        <item x="34"/>
        <item x="127"/>
        <item x="122"/>
        <item x="64"/>
        <item x="33"/>
        <item x="142"/>
        <item x="63"/>
        <item x="79"/>
        <item x="129"/>
        <item x="141"/>
        <item x="42"/>
        <item x="104"/>
        <item x="78"/>
        <item x="32"/>
        <item x="31"/>
        <item x="103"/>
        <item x="30"/>
        <item x="62"/>
        <item x="29"/>
        <item x="91"/>
        <item x="126"/>
        <item x="28"/>
        <item x="61"/>
        <item x="125"/>
        <item x="27"/>
        <item x="26"/>
        <item x="41"/>
        <item x="77"/>
        <item x="40"/>
        <item x="60"/>
        <item x="59"/>
        <item x="39"/>
        <item x="25"/>
        <item x="24"/>
        <item x="23"/>
        <item x="19"/>
        <item x="18"/>
        <item x="17"/>
        <item x="76"/>
        <item x="16"/>
        <item x="58"/>
        <item x="75"/>
        <item x="15"/>
        <item x="14"/>
        <item x="57"/>
        <item x="13"/>
        <item x="22"/>
        <item x="12"/>
        <item x="11"/>
        <item x="21"/>
        <item x="20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396">
        <item x="302"/>
        <item x="277"/>
        <item x="324"/>
        <item x="259"/>
        <item x="268"/>
        <item x="347"/>
        <item x="312"/>
        <item x="336"/>
        <item x="248"/>
        <item x="385"/>
        <item x="361"/>
        <item x="317"/>
        <item x="166"/>
        <item x="301"/>
        <item x="57"/>
        <item x="19"/>
        <item x="88"/>
        <item x="384"/>
        <item x="193"/>
        <item x="369"/>
        <item x="18"/>
        <item x="204"/>
        <item x="39"/>
        <item x="38"/>
        <item x="179"/>
        <item x="17"/>
        <item x="360"/>
        <item x="258"/>
        <item x="16"/>
        <item x="203"/>
        <item x="72"/>
        <item x="346"/>
        <item x="56"/>
        <item x="375"/>
        <item x="228"/>
        <item x="192"/>
        <item x="202"/>
        <item x="37"/>
        <item x="247"/>
        <item x="178"/>
        <item x="104"/>
        <item x="15"/>
        <item x="14"/>
        <item x="36"/>
        <item x="359"/>
        <item x="118"/>
        <item x="103"/>
        <item x="227"/>
        <item x="383"/>
        <item x="191"/>
        <item x="55"/>
        <item x="141"/>
        <item x="102"/>
        <item x="291"/>
        <item x="54"/>
        <item x="87"/>
        <item x="165"/>
        <item x="257"/>
        <item x="240"/>
        <item x="267"/>
        <item x="35"/>
        <item x="152"/>
        <item x="131"/>
        <item x="190"/>
        <item x="86"/>
        <item x="117"/>
        <item x="53"/>
        <item x="335"/>
        <item x="85"/>
        <item x="164"/>
        <item x="52"/>
        <item x="116"/>
        <item x="276"/>
        <item x="382"/>
        <item x="177"/>
        <item x="189"/>
        <item x="115"/>
        <item x="216"/>
        <item x="130"/>
        <item x="395"/>
        <item x="140"/>
        <item x="13"/>
        <item x="163"/>
        <item x="34"/>
        <item x="71"/>
        <item x="151"/>
        <item x="129"/>
        <item x="256"/>
        <item x="70"/>
        <item x="12"/>
        <item x="114"/>
        <item x="188"/>
        <item x="101"/>
        <item x="345"/>
        <item x="300"/>
        <item x="128"/>
        <item x="100"/>
        <item x="358"/>
        <item x="239"/>
        <item x="150"/>
        <item x="323"/>
        <item x="33"/>
        <item x="69"/>
        <item x="368"/>
        <item x="226"/>
        <item x="11"/>
        <item x="139"/>
        <item x="68"/>
        <item x="290"/>
        <item x="127"/>
        <item x="215"/>
        <item x="32"/>
        <item x="357"/>
        <item x="381"/>
        <item x="187"/>
        <item x="275"/>
        <item x="330"/>
        <item x="113"/>
        <item x="31"/>
        <item x="344"/>
        <item x="138"/>
        <item x="311"/>
        <item x="51"/>
        <item x="84"/>
        <item x="225"/>
        <item x="299"/>
        <item x="356"/>
        <item x="112"/>
        <item x="10"/>
        <item x="67"/>
        <item x="283"/>
        <item x="238"/>
        <item x="246"/>
        <item x="30"/>
        <item x="162"/>
        <item x="50"/>
        <item x="149"/>
        <item x="49"/>
        <item x="99"/>
        <item x="83"/>
        <item x="9"/>
        <item x="48"/>
        <item x="111"/>
        <item x="29"/>
        <item x="343"/>
        <item x="8"/>
        <item x="176"/>
        <item x="394"/>
        <item x="82"/>
        <item x="66"/>
        <item x="316"/>
        <item x="274"/>
        <item x="137"/>
        <item x="282"/>
        <item x="289"/>
        <item x="355"/>
        <item x="28"/>
        <item x="298"/>
        <item x="47"/>
        <item x="201"/>
        <item x="7"/>
        <item x="98"/>
        <item x="255"/>
        <item x="224"/>
        <item x="237"/>
        <item x="27"/>
        <item x="214"/>
        <item x="175"/>
        <item x="126"/>
        <item x="65"/>
        <item x="310"/>
        <item x="97"/>
        <item x="174"/>
        <item x="393"/>
        <item x="81"/>
        <item x="161"/>
        <item x="96"/>
        <item x="173"/>
        <item x="245"/>
        <item x="322"/>
        <item x="80"/>
        <item x="266"/>
        <item x="148"/>
        <item x="79"/>
        <item x="95"/>
        <item x="236"/>
        <item x="392"/>
        <item x="94"/>
        <item x="46"/>
        <item x="374"/>
        <item x="160"/>
        <item x="367"/>
        <item x="26"/>
        <item x="209"/>
        <item x="254"/>
        <item x="64"/>
        <item x="45"/>
        <item x="297"/>
        <item x="354"/>
        <item x="235"/>
        <item x="391"/>
        <item x="93"/>
        <item x="44"/>
        <item x="25"/>
        <item x="159"/>
        <item x="366"/>
        <item x="265"/>
        <item x="200"/>
        <item x="24"/>
        <item x="208"/>
        <item x="186"/>
        <item x="158"/>
        <item x="373"/>
        <item x="78"/>
        <item x="110"/>
        <item x="234"/>
        <item x="77"/>
        <item x="244"/>
        <item x="109"/>
        <item x="309"/>
        <item x="63"/>
        <item x="213"/>
        <item x="223"/>
        <item x="125"/>
        <item x="6"/>
        <item x="342"/>
        <item x="124"/>
        <item x="172"/>
        <item x="334"/>
        <item x="329"/>
        <item x="353"/>
        <item x="5"/>
        <item x="147"/>
        <item x="365"/>
        <item x="76"/>
        <item x="157"/>
        <item x="4"/>
        <item x="62"/>
        <item x="222"/>
        <item x="123"/>
        <item x="199"/>
        <item x="3"/>
        <item x="233"/>
        <item x="308"/>
        <item x="92"/>
        <item x="328"/>
        <item x="212"/>
        <item x="91"/>
        <item x="171"/>
        <item x="198"/>
        <item x="23"/>
        <item x="380"/>
        <item x="146"/>
        <item x="43"/>
        <item x="372"/>
        <item x="253"/>
        <item x="390"/>
        <item x="197"/>
        <item x="156"/>
        <item x="341"/>
        <item x="273"/>
        <item x="170"/>
        <item x="327"/>
        <item x="221"/>
        <item x="155"/>
        <item x="307"/>
        <item x="333"/>
        <item x="145"/>
        <item x="220"/>
        <item x="264"/>
        <item x="122"/>
        <item x="2"/>
        <item x="196"/>
        <item x="315"/>
        <item x="61"/>
        <item x="108"/>
        <item x="352"/>
        <item x="136"/>
        <item x="60"/>
        <item x="107"/>
        <item x="351"/>
        <item x="121"/>
        <item x="185"/>
        <item x="211"/>
        <item x="184"/>
        <item x="252"/>
        <item x="288"/>
        <item x="371"/>
        <item x="75"/>
        <item x="135"/>
        <item x="263"/>
        <item x="183"/>
        <item x="296"/>
        <item x="350"/>
        <item x="364"/>
        <item x="379"/>
        <item x="144"/>
        <item x="134"/>
        <item x="182"/>
        <item x="281"/>
        <item x="207"/>
        <item x="314"/>
        <item x="219"/>
        <item x="349"/>
        <item x="378"/>
        <item x="389"/>
        <item x="243"/>
        <item x="377"/>
        <item x="340"/>
        <item x="295"/>
        <item x="280"/>
        <item x="287"/>
        <item x="210"/>
        <item x="272"/>
        <item x="306"/>
        <item x="169"/>
        <item x="232"/>
        <item x="388"/>
        <item x="339"/>
        <item x="218"/>
        <item x="133"/>
        <item x="294"/>
        <item x="326"/>
        <item x="22"/>
        <item x="231"/>
        <item x="305"/>
        <item x="262"/>
        <item x="321"/>
        <item x="242"/>
        <item x="363"/>
        <item x="206"/>
        <item x="181"/>
        <item x="271"/>
        <item x="168"/>
        <item x="42"/>
        <item x="251"/>
        <item x="41"/>
        <item x="230"/>
        <item x="387"/>
        <item x="279"/>
        <item x="293"/>
        <item x="1"/>
        <item x="21"/>
        <item x="120"/>
        <item x="229"/>
        <item x="205"/>
        <item x="320"/>
        <item x="304"/>
        <item x="332"/>
        <item x="20"/>
        <item x="40"/>
        <item x="143"/>
        <item x="261"/>
        <item x="286"/>
        <item x="59"/>
        <item x="154"/>
        <item x="260"/>
        <item x="338"/>
        <item x="119"/>
        <item x="250"/>
        <item x="74"/>
        <item x="153"/>
        <item x="325"/>
        <item x="195"/>
        <item x="142"/>
        <item x="217"/>
        <item x="386"/>
        <item x="0"/>
        <item x="319"/>
        <item x="370"/>
        <item x="106"/>
        <item x="73"/>
        <item x="180"/>
        <item x="194"/>
        <item x="278"/>
        <item x="285"/>
        <item x="90"/>
        <item x="362"/>
        <item x="132"/>
        <item x="58"/>
        <item x="270"/>
        <item x="105"/>
        <item x="249"/>
        <item x="167"/>
        <item x="348"/>
        <item x="313"/>
        <item x="241"/>
        <item x="303"/>
        <item x="89"/>
        <item x="269"/>
        <item x="284"/>
        <item x="376"/>
        <item x="331"/>
        <item x="337"/>
        <item x="318"/>
        <item x="292"/>
      </items>
    </pivotField>
    <pivotField dataField="1" showAll="0" defaultSubtotal="0">
      <items count="128">
        <item x="89"/>
        <item x="66"/>
        <item x="51"/>
        <item x="103"/>
        <item x="52"/>
        <item x="36"/>
        <item x="53"/>
        <item x="86"/>
        <item x="90"/>
        <item x="91"/>
        <item x="35"/>
        <item x="81"/>
        <item x="33"/>
        <item x="80"/>
        <item x="107"/>
        <item x="13"/>
        <item x="98"/>
        <item x="34"/>
        <item x="50"/>
        <item x="87"/>
        <item x="97"/>
        <item x="88"/>
        <item x="49"/>
        <item x="95"/>
        <item x="119"/>
        <item x="101"/>
        <item x="45"/>
        <item x="76"/>
        <item x="37"/>
        <item x="67"/>
        <item x="46"/>
        <item x="28"/>
        <item x="113"/>
        <item x="68"/>
        <item x="85"/>
        <item x="124"/>
        <item x="83"/>
        <item x="82"/>
        <item x="123"/>
        <item x="127"/>
        <item x="102"/>
        <item x="84"/>
        <item x="96"/>
        <item x="63"/>
        <item x="115"/>
        <item x="94"/>
        <item x="65"/>
        <item x="122"/>
        <item x="44"/>
        <item x="47"/>
        <item x="62"/>
        <item x="18"/>
        <item x="118"/>
        <item x="106"/>
        <item x="110"/>
        <item x="74"/>
        <item x="114"/>
        <item x="105"/>
        <item x="48"/>
        <item x="42"/>
        <item x="126"/>
        <item x="32"/>
        <item x="79"/>
        <item x="120"/>
        <item x="41"/>
        <item x="75"/>
        <item x="43"/>
        <item x="78"/>
        <item x="31"/>
        <item x="64"/>
        <item x="23"/>
        <item x="100"/>
        <item x="112"/>
        <item x="125"/>
        <item x="73"/>
        <item x="77"/>
        <item x="117"/>
        <item x="59"/>
        <item x="61"/>
        <item x="99"/>
        <item x="30"/>
        <item x="109"/>
        <item x="17"/>
        <item x="60"/>
        <item x="104"/>
        <item x="108"/>
        <item x="71"/>
        <item x="58"/>
        <item x="25"/>
        <item x="121"/>
        <item x="72"/>
        <item x="29"/>
        <item x="93"/>
        <item x="116"/>
        <item x="40"/>
        <item x="26"/>
        <item x="56"/>
        <item x="92"/>
        <item x="15"/>
        <item x="16"/>
        <item x="111"/>
        <item x="22"/>
        <item x="27"/>
        <item x="39"/>
        <item x="24"/>
        <item x="57"/>
        <item x="38"/>
        <item x="9"/>
        <item x="70"/>
        <item x="14"/>
        <item x="21"/>
        <item x="11"/>
        <item x="55"/>
        <item x="69"/>
        <item x="12"/>
        <item x="54"/>
        <item x="8"/>
        <item x="20"/>
        <item x="7"/>
        <item x="19"/>
        <item x="10"/>
        <item x="3"/>
        <item x="6"/>
        <item x="5"/>
        <item x="2"/>
        <item x="4"/>
        <item x="1"/>
        <item x="0"/>
      </items>
    </pivotField>
    <pivotField dataField="1" showAll="0" defaultSubtotal="0">
      <items count="393">
        <item x="103"/>
        <item x="70"/>
        <item x="88"/>
        <item x="13"/>
        <item x="176"/>
        <item x="214"/>
        <item x="35"/>
        <item x="51"/>
        <item x="192"/>
        <item x="132"/>
        <item x="73"/>
        <item x="335"/>
        <item x="18"/>
        <item x="53"/>
        <item x="33"/>
        <item x="392"/>
        <item x="344"/>
        <item x="54"/>
        <item x="333"/>
        <item x="34"/>
        <item x="106"/>
        <item x="174"/>
        <item x="216"/>
        <item x="17"/>
        <item x="146"/>
        <item x="121"/>
        <item x="260"/>
        <item x="130"/>
        <item x="270"/>
        <item x="177"/>
        <item x="90"/>
        <item x="334"/>
        <item x="117"/>
        <item x="89"/>
        <item x="362"/>
        <item x="133"/>
        <item x="36"/>
        <item x="158"/>
        <item x="92"/>
        <item x="250"/>
        <item x="100"/>
        <item x="343"/>
        <item x="28"/>
        <item x="367"/>
        <item x="15"/>
        <item x="16"/>
        <item x="144"/>
        <item x="191"/>
        <item x="72"/>
        <item x="131"/>
        <item x="104"/>
        <item x="161"/>
        <item x="323"/>
        <item x="295"/>
        <item x="215"/>
        <item x="202"/>
        <item x="105"/>
        <item x="175"/>
        <item x="289"/>
        <item x="129"/>
        <item x="351"/>
        <item x="269"/>
        <item x="212"/>
        <item x="308"/>
        <item x="391"/>
        <item x="71"/>
        <item x="188"/>
        <item x="52"/>
        <item x="149"/>
        <item x="66"/>
        <item x="50"/>
        <item x="201"/>
        <item x="336"/>
        <item x="190"/>
        <item x="119"/>
        <item x="74"/>
        <item x="243"/>
        <item x="217"/>
        <item x="148"/>
        <item x="82"/>
        <item x="361"/>
        <item x="314"/>
        <item x="280"/>
        <item x="232"/>
        <item x="218"/>
        <item x="170"/>
        <item x="9"/>
        <item x="49"/>
        <item x="87"/>
        <item x="142"/>
        <item x="249"/>
        <item x="120"/>
        <item x="213"/>
        <item x="14"/>
        <item x="350"/>
        <item x="32"/>
        <item x="159"/>
        <item x="64"/>
        <item x="332"/>
        <item x="11"/>
        <item x="359"/>
        <item x="200"/>
        <item x="381"/>
        <item x="45"/>
        <item x="156"/>
        <item x="69"/>
        <item x="147"/>
        <item x="388"/>
        <item x="91"/>
        <item x="67"/>
        <item x="294"/>
        <item x="31"/>
        <item x="115"/>
        <item x="162"/>
        <item x="341"/>
        <item x="199"/>
        <item x="63"/>
        <item x="23"/>
        <item x="140"/>
        <item x="68"/>
        <item x="46"/>
        <item x="118"/>
        <item x="288"/>
        <item x="101"/>
        <item x="331"/>
        <item x="41"/>
        <item x="187"/>
        <item x="268"/>
        <item x="241"/>
        <item x="145"/>
        <item x="309"/>
        <item x="390"/>
        <item x="157"/>
        <item x="189"/>
        <item x="173"/>
        <item x="102"/>
        <item x="12"/>
        <item x="141"/>
        <item x="242"/>
        <item x="358"/>
        <item x="369"/>
        <item x="83"/>
        <item x="98"/>
        <item x="113"/>
        <item x="380"/>
        <item x="160"/>
        <item x="116"/>
        <item x="30"/>
        <item x="238"/>
        <item x="257"/>
        <item x="171"/>
        <item x="266"/>
        <item x="155"/>
        <item x="198"/>
        <item x="360"/>
        <item x="342"/>
        <item x="313"/>
        <item x="321"/>
        <item x="126"/>
        <item x="228"/>
        <item x="292"/>
        <item x="143"/>
        <item x="80"/>
        <item x="210"/>
        <item x="166"/>
        <item x="8"/>
        <item x="111"/>
        <item x="127"/>
        <item x="240"/>
        <item x="65"/>
        <item x="7"/>
        <item x="259"/>
        <item x="25"/>
        <item x="366"/>
        <item x="86"/>
        <item x="184"/>
        <item x="44"/>
        <item x="307"/>
        <item x="128"/>
        <item x="114"/>
        <item x="47"/>
        <item x="29"/>
        <item x="185"/>
        <item x="220"/>
        <item x="239"/>
        <item x="230"/>
        <item x="60"/>
        <item x="287"/>
        <item x="81"/>
        <item x="99"/>
        <item x="62"/>
        <item x="320"/>
        <item x="387"/>
        <item x="85"/>
        <item x="10"/>
        <item x="293"/>
        <item x="186"/>
        <item x="167"/>
        <item x="26"/>
        <item x="223"/>
        <item x="95"/>
        <item x="211"/>
        <item x="368"/>
        <item x="169"/>
        <item x="389"/>
        <item x="48"/>
        <item x="3"/>
        <item x="61"/>
        <item x="42"/>
        <item x="258"/>
        <item x="172"/>
        <item x="233"/>
        <item x="348"/>
        <item x="267"/>
        <item x="209"/>
        <item x="79"/>
        <item x="84"/>
        <item x="6"/>
        <item x="97"/>
        <item x="208"/>
        <item x="322"/>
        <item x="330"/>
        <item x="181"/>
        <item x="164"/>
        <item x="373"/>
        <item x="59"/>
        <item x="22"/>
        <item x="40"/>
        <item x="357"/>
        <item x="264"/>
        <item x="275"/>
        <item x="43"/>
        <item x="237"/>
        <item x="27"/>
        <item x="154"/>
        <item x="183"/>
        <item x="24"/>
        <item x="168"/>
        <item x="112"/>
        <item x="5"/>
        <item x="196"/>
        <item x="354"/>
        <item x="96"/>
        <item x="227"/>
        <item x="206"/>
        <item x="137"/>
        <item x="2"/>
        <item x="110"/>
        <item x="349"/>
        <item x="299"/>
        <item x="265"/>
        <item x="77"/>
        <item x="152"/>
        <item x="57"/>
        <item x="328"/>
        <item x="274"/>
        <item x="374"/>
        <item x="229"/>
        <item x="224"/>
        <item x="78"/>
        <item x="377"/>
        <item x="125"/>
        <item x="300"/>
        <item x="109"/>
        <item x="306"/>
        <item x="340"/>
        <item x="4"/>
        <item x="355"/>
        <item x="138"/>
        <item x="329"/>
        <item x="379"/>
        <item x="124"/>
        <item x="205"/>
        <item x="386"/>
        <item x="231"/>
        <item x="207"/>
        <item x="236"/>
        <item x="365"/>
        <item x="286"/>
        <item x="255"/>
        <item x="221"/>
        <item x="319"/>
        <item x="165"/>
        <item x="182"/>
        <item x="356"/>
        <item x="291"/>
        <item x="248"/>
        <item x="279"/>
        <item x="385"/>
        <item x="326"/>
        <item x="180"/>
        <item x="370"/>
        <item x="194"/>
        <item x="347"/>
        <item x="235"/>
        <item x="338"/>
        <item x="153"/>
        <item x="282"/>
        <item x="58"/>
        <item x="252"/>
        <item x="197"/>
        <item x="247"/>
        <item x="378"/>
        <item x="226"/>
        <item x="21"/>
        <item x="305"/>
        <item x="353"/>
        <item x="254"/>
        <item x="339"/>
        <item x="325"/>
        <item x="139"/>
        <item x="195"/>
        <item x="246"/>
        <item x="317"/>
        <item x="283"/>
        <item x="256"/>
        <item x="136"/>
        <item x="312"/>
        <item x="376"/>
        <item x="301"/>
        <item x="284"/>
        <item x="278"/>
        <item x="135"/>
        <item x="253"/>
        <item x="383"/>
        <item x="273"/>
        <item x="318"/>
        <item x="39"/>
        <item x="384"/>
        <item x="364"/>
        <item x="272"/>
        <item x="263"/>
        <item x="285"/>
        <item x="222"/>
        <item x="327"/>
        <item x="372"/>
        <item x="298"/>
        <item x="304"/>
        <item x="244"/>
        <item x="297"/>
        <item x="276"/>
        <item x="179"/>
        <item x="303"/>
        <item x="38"/>
        <item x="123"/>
        <item x="1"/>
        <item x="346"/>
        <item x="262"/>
        <item x="245"/>
        <item x="56"/>
        <item x="271"/>
        <item x="204"/>
        <item x="151"/>
        <item x="302"/>
        <item x="37"/>
        <item x="20"/>
        <item x="76"/>
        <item x="234"/>
        <item x="290"/>
        <item x="277"/>
        <item x="219"/>
        <item x="150"/>
        <item x="311"/>
        <item x="316"/>
        <item x="382"/>
        <item x="163"/>
        <item x="193"/>
        <item x="203"/>
        <item x="108"/>
        <item x="324"/>
        <item x="122"/>
        <item x="251"/>
        <item x="281"/>
        <item x="134"/>
        <item x="19"/>
        <item x="0"/>
        <item x="94"/>
        <item x="55"/>
        <item x="261"/>
        <item x="75"/>
        <item x="363"/>
        <item x="178"/>
        <item x="225"/>
        <item x="93"/>
        <item x="375"/>
        <item x="107"/>
        <item x="310"/>
        <item x="352"/>
        <item x="371"/>
        <item x="345"/>
        <item x="315"/>
        <item x="337"/>
        <item x="296"/>
      </items>
    </pivotField>
    <pivotField dataField="1" showAll="0" defaultSubtotal="0">
      <items count="98">
        <item x="94"/>
        <item x="93"/>
        <item x="81"/>
        <item x="50"/>
        <item x="87"/>
        <item x="89"/>
        <item x="91"/>
        <item x="62"/>
        <item x="74"/>
        <item x="86"/>
        <item x="64"/>
        <item x="92"/>
        <item x="66"/>
        <item x="54"/>
        <item x="46"/>
        <item x="78"/>
        <item x="80"/>
        <item x="88"/>
        <item x="75"/>
        <item x="49"/>
        <item x="51"/>
        <item x="60"/>
        <item x="55"/>
        <item x="83"/>
        <item x="52"/>
        <item x="63"/>
        <item x="77"/>
        <item x="76"/>
        <item x="28"/>
        <item x="97"/>
        <item x="96"/>
        <item x="53"/>
        <item x="82"/>
        <item x="84"/>
        <item x="85"/>
        <item x="90"/>
        <item x="48"/>
        <item x="45"/>
        <item x="65"/>
        <item x="79"/>
        <item x="47"/>
        <item x="41"/>
        <item x="69"/>
        <item x="40"/>
        <item x="58"/>
        <item x="56"/>
        <item x="39"/>
        <item x="61"/>
        <item x="27"/>
        <item x="73"/>
        <item x="30"/>
        <item x="38"/>
        <item x="95"/>
        <item x="67"/>
        <item x="70"/>
        <item x="10"/>
        <item x="44"/>
        <item x="31"/>
        <item x="37"/>
        <item x="43"/>
        <item x="42"/>
        <item x="72"/>
        <item x="36"/>
        <item x="71"/>
        <item x="32"/>
        <item x="33"/>
        <item x="59"/>
        <item x="35"/>
        <item x="20"/>
        <item x="25"/>
        <item x="57"/>
        <item x="15"/>
        <item x="34"/>
        <item x="68"/>
        <item x="21"/>
        <item x="26"/>
        <item x="12"/>
        <item x="8"/>
        <item x="29"/>
        <item x="17"/>
        <item x="16"/>
        <item x="24"/>
        <item x="18"/>
        <item x="23"/>
        <item x="13"/>
        <item x="19"/>
        <item x="22"/>
        <item x="14"/>
        <item x="0"/>
        <item x="7"/>
        <item x="11"/>
        <item x="4"/>
        <item x="1"/>
        <item x="9"/>
        <item x="5"/>
        <item x="6"/>
        <item x="3"/>
        <item x="2"/>
      </items>
    </pivotField>
    <pivotField dataField="1" showAll="0" defaultSubtotal="0">
      <items count="287">
        <item x="139"/>
        <item x="49"/>
        <item x="149"/>
        <item x="255"/>
        <item x="84"/>
        <item x="125"/>
        <item x="64"/>
        <item x="201"/>
        <item x="117"/>
        <item x="140"/>
        <item x="10"/>
        <item x="281"/>
        <item x="88"/>
        <item x="99"/>
        <item x="67"/>
        <item x="27"/>
        <item x="184"/>
        <item x="158"/>
        <item x="253"/>
        <item x="172"/>
        <item x="138"/>
        <item x="274"/>
        <item x="126"/>
        <item x="100"/>
        <item x="68"/>
        <item x="14"/>
        <item x="198"/>
        <item x="102"/>
        <item x="53"/>
        <item x="150"/>
        <item x="254"/>
        <item x="190"/>
        <item x="45"/>
        <item x="163"/>
        <item x="11"/>
        <item x="120"/>
        <item x="232"/>
        <item x="266"/>
        <item x="116"/>
        <item x="8"/>
        <item x="171"/>
        <item x="66"/>
        <item x="79"/>
        <item x="146"/>
        <item x="87"/>
        <item x="38"/>
        <item x="105"/>
        <item x="176"/>
        <item x="61"/>
        <item x="16"/>
        <item x="202"/>
        <item x="260"/>
        <item x="118"/>
        <item x="247"/>
        <item x="174"/>
        <item x="90"/>
        <item x="15"/>
        <item x="135"/>
        <item x="48"/>
        <item x="122"/>
        <item x="26"/>
        <item x="206"/>
        <item x="257"/>
        <item x="29"/>
        <item x="50"/>
        <item x="37"/>
        <item x="65"/>
        <item x="162"/>
        <item x="78"/>
        <item x="97"/>
        <item x="54"/>
        <item x="267"/>
        <item x="17"/>
        <item x="91"/>
        <item x="30"/>
        <item x="199"/>
        <item x="119"/>
        <item x="51"/>
        <item x="104"/>
        <item x="154"/>
        <item x="12"/>
        <item x="137"/>
        <item x="36"/>
        <item x="18"/>
        <item x="183"/>
        <item x="280"/>
        <item x="153"/>
        <item x="211"/>
        <item x="106"/>
        <item x="256"/>
        <item x="191"/>
        <item x="173"/>
        <item x="35"/>
        <item x="282"/>
        <item x="141"/>
        <item x="275"/>
        <item x="31"/>
        <item x="32"/>
        <item x="98"/>
        <item x="192"/>
        <item x="115"/>
        <item x="34"/>
        <item x="168"/>
        <item x="142"/>
        <item x="69"/>
        <item x="19"/>
        <item x="13"/>
        <item x="103"/>
        <item x="0"/>
        <item x="151"/>
        <item x="7"/>
        <item x="277"/>
        <item x="77"/>
        <item x="83"/>
        <item x="214"/>
        <item x="152"/>
        <item x="127"/>
        <item x="24"/>
        <item x="52"/>
        <item x="92"/>
        <item x="132"/>
        <item x="80"/>
        <item x="164"/>
        <item x="196"/>
        <item x="226"/>
        <item x="111"/>
        <item x="251"/>
        <item x="148"/>
        <item x="96"/>
        <item x="242"/>
        <item x="71"/>
        <item x="4"/>
        <item x="130"/>
        <item x="272"/>
        <item x="55"/>
        <item x="74"/>
        <item x="33"/>
        <item x="110"/>
        <item x="208"/>
        <item x="47"/>
        <item x="235"/>
        <item x="44"/>
        <item x="58"/>
        <item x="188"/>
        <item x="134"/>
        <item x="200"/>
        <item x="101"/>
        <item x="1"/>
        <item x="113"/>
        <item x="86"/>
        <item x="56"/>
        <item x="160"/>
        <item x="175"/>
        <item x="181"/>
        <item x="231"/>
        <item x="46"/>
        <item x="128"/>
        <item x="265"/>
        <item x="222"/>
        <item x="279"/>
        <item x="20"/>
        <item x="40"/>
        <item x="63"/>
        <item x="286"/>
        <item x="276"/>
        <item x="112"/>
        <item x="39"/>
        <item x="170"/>
        <item x="89"/>
        <item x="25"/>
        <item x="62"/>
        <item x="219"/>
        <item x="136"/>
        <item x="107"/>
        <item x="182"/>
        <item x="165"/>
        <item x="9"/>
        <item x="144"/>
        <item x="76"/>
        <item x="121"/>
        <item x="210"/>
        <item x="263"/>
        <item x="28"/>
        <item x="157"/>
        <item x="147"/>
        <item x="93"/>
        <item x="284"/>
        <item x="5"/>
        <item x="114"/>
        <item x="133"/>
        <item x="72"/>
        <item x="124"/>
        <item x="230"/>
        <item x="207"/>
        <item x="195"/>
        <item x="145"/>
        <item x="161"/>
        <item x="6"/>
        <item x="245"/>
        <item x="278"/>
        <item x="82"/>
        <item x="285"/>
        <item x="215"/>
        <item x="166"/>
        <item x="189"/>
        <item x="180"/>
        <item x="194"/>
        <item x="227"/>
        <item x="75"/>
        <item x="252"/>
        <item x="243"/>
        <item x="73"/>
        <item x="43"/>
        <item x="23"/>
        <item x="59"/>
        <item x="203"/>
        <item x="22"/>
        <item x="236"/>
        <item x="250"/>
        <item x="185"/>
        <item x="85"/>
        <item x="60"/>
        <item x="268"/>
        <item x="218"/>
        <item x="283"/>
        <item x="131"/>
        <item x="167"/>
        <item x="248"/>
        <item x="42"/>
        <item x="94"/>
        <item x="41"/>
        <item x="169"/>
        <item x="261"/>
        <item x="224"/>
        <item x="3"/>
        <item x="95"/>
        <item x="2"/>
        <item x="179"/>
        <item x="57"/>
        <item x="21"/>
        <item x="246"/>
        <item x="204"/>
        <item x="155"/>
        <item x="259"/>
        <item x="193"/>
        <item x="81"/>
        <item x="239"/>
        <item x="108"/>
        <item x="233"/>
        <item x="143"/>
        <item x="269"/>
        <item x="70"/>
        <item x="249"/>
        <item x="212"/>
        <item x="228"/>
        <item x="156"/>
        <item x="186"/>
        <item x="241"/>
        <item x="223"/>
        <item x="109"/>
        <item x="129"/>
        <item x="217"/>
        <item x="205"/>
        <item x="197"/>
        <item x="187"/>
        <item x="270"/>
        <item x="262"/>
        <item x="264"/>
        <item x="244"/>
        <item x="123"/>
        <item x="209"/>
        <item x="221"/>
        <item x="159"/>
        <item x="177"/>
        <item x="238"/>
        <item x="220"/>
        <item x="213"/>
        <item x="229"/>
        <item x="273"/>
        <item x="178"/>
        <item x="216"/>
        <item x="258"/>
        <item x="240"/>
        <item x="271"/>
        <item x="237"/>
        <item x="234"/>
        <item x="225"/>
      </items>
    </pivotField>
    <pivotField dataField="1" showAll="0" defaultSubtotal="0">
      <items count="12">
        <item x="5"/>
        <item x="3"/>
        <item x="10"/>
        <item x="8"/>
        <item x="0"/>
        <item x="6"/>
        <item x="2"/>
        <item x="1"/>
        <item x="11"/>
        <item x="4"/>
        <item x="7"/>
        <item x="9"/>
      </items>
    </pivotField>
  </pivotFields>
  <rowFields count="3">
    <field x="2"/>
    <field x="6"/>
    <field x="5"/>
  </rowFields>
  <rowItems count="905">
    <i>
      <x/>
    </i>
    <i r="1">
      <x/>
      <x v="48"/>
    </i>
    <i r="1">
      <x v="1"/>
      <x v="46"/>
    </i>
    <i r="1">
      <x v="2"/>
      <x v="37"/>
    </i>
    <i r="1">
      <x v="3"/>
      <x v="1"/>
    </i>
    <i r="1">
      <x v="4"/>
      <x v="35"/>
    </i>
    <i r="1">
      <x v="5"/>
      <x v="2"/>
    </i>
    <i r="1">
      <x v="6"/>
      <x v="41"/>
    </i>
    <i r="1">
      <x v="7"/>
      <x v="36"/>
    </i>
    <i r="1">
      <x v="8"/>
      <x v="51"/>
    </i>
    <i r="1">
      <x v="9"/>
      <x v="3"/>
    </i>
    <i r="1">
      <x v="10"/>
      <x v="52"/>
    </i>
    <i r="1">
      <x v="11"/>
      <x v="34"/>
    </i>
    <i r="1">
      <x v="12"/>
      <x v="43"/>
    </i>
    <i r="1">
      <x v="13"/>
      <x v="44"/>
    </i>
    <i r="1">
      <x v="14"/>
      <x v="53"/>
    </i>
    <i r="1">
      <x v="15"/>
      <x v="55"/>
    </i>
    <i r="1">
      <x v="16"/>
      <x v="4"/>
    </i>
    <i r="1">
      <x v="17"/>
      <x v="49"/>
    </i>
    <i r="1">
      <x v="18"/>
      <x v="31"/>
    </i>
    <i r="1">
      <x v="19"/>
      <x v="32"/>
    </i>
    <i t="blank">
      <x/>
    </i>
    <i>
      <x v="1"/>
    </i>
    <i r="1">
      <x/>
      <x v="48"/>
    </i>
    <i r="1">
      <x v="1"/>
      <x v="46"/>
    </i>
    <i r="1">
      <x v="2"/>
      <x v="41"/>
    </i>
    <i r="1">
      <x v="3"/>
      <x v="37"/>
    </i>
    <i r="1">
      <x v="4"/>
      <x v="1"/>
    </i>
    <i r="1">
      <x v="5"/>
      <x v="35"/>
    </i>
    <i r="1">
      <x v="6"/>
      <x v="2"/>
    </i>
    <i r="1">
      <x v="7"/>
      <x v="51"/>
    </i>
    <i r="1">
      <x v="8"/>
      <x v="52"/>
    </i>
    <i r="1">
      <x v="9"/>
      <x v="3"/>
    </i>
    <i r="1">
      <x v="10"/>
      <x v="43"/>
    </i>
    <i r="1">
      <x v="11"/>
      <x v="36"/>
    </i>
    <i r="1">
      <x v="12"/>
      <x v="34"/>
    </i>
    <i r="1">
      <x v="13"/>
      <x v="44"/>
    </i>
    <i r="1">
      <x v="14"/>
      <x v="32"/>
    </i>
    <i r="1">
      <x v="15"/>
      <x v="33"/>
    </i>
    <i r="1">
      <x v="16"/>
      <x v="31"/>
    </i>
    <i r="1">
      <x v="17"/>
      <x v="40"/>
    </i>
    <i r="1">
      <x v="18"/>
      <x v="53"/>
    </i>
    <i r="1">
      <x v="19"/>
      <x v="49"/>
    </i>
    <i t="blank">
      <x v="1"/>
    </i>
    <i>
      <x v="2"/>
    </i>
    <i r="1">
      <x/>
      <x v="48"/>
    </i>
    <i r="1">
      <x v="1"/>
      <x v="46"/>
    </i>
    <i r="1">
      <x v="2"/>
      <x v="41"/>
    </i>
    <i r="1">
      <x v="3"/>
      <x v="37"/>
    </i>
    <i r="1">
      <x v="4"/>
      <x v="1"/>
    </i>
    <i r="1">
      <x v="5"/>
      <x v="2"/>
    </i>
    <i r="2">
      <x v="35"/>
    </i>
    <i r="1">
      <x v="7"/>
      <x v="36"/>
    </i>
    <i r="1">
      <x v="8"/>
      <x v="51"/>
    </i>
    <i r="1">
      <x v="9"/>
      <x v="3"/>
    </i>
    <i r="1">
      <x v="10"/>
      <x v="6"/>
    </i>
    <i r="1">
      <x v="11"/>
      <x v="43"/>
    </i>
    <i r="1">
      <x v="12"/>
      <x v="52"/>
    </i>
    <i r="1">
      <x v="13"/>
      <x v="44"/>
    </i>
    <i r="1">
      <x v="14"/>
      <x v="34"/>
    </i>
    <i r="1">
      <x v="15"/>
      <x v="53"/>
    </i>
    <i r="1">
      <x v="16"/>
      <x v="55"/>
    </i>
    <i r="1">
      <x v="17"/>
      <x v="45"/>
    </i>
    <i r="1">
      <x v="18"/>
      <x v="32"/>
    </i>
    <i r="2">
      <x v="40"/>
    </i>
    <i t="blank">
      <x v="2"/>
    </i>
    <i>
      <x v="3"/>
    </i>
    <i r="1">
      <x/>
      <x v="48"/>
    </i>
    <i r="1">
      <x v="1"/>
      <x v="46"/>
    </i>
    <i r="1">
      <x v="2"/>
      <x v="37"/>
    </i>
    <i r="1">
      <x v="3"/>
      <x v="35"/>
    </i>
    <i r="1">
      <x v="4"/>
      <x v="2"/>
    </i>
    <i r="1">
      <x v="5"/>
      <x v="1"/>
    </i>
    <i r="1">
      <x v="6"/>
      <x v="36"/>
    </i>
    <i r="1">
      <x v="7"/>
      <x v="51"/>
    </i>
    <i r="1">
      <x v="8"/>
      <x v="41"/>
    </i>
    <i r="1">
      <x v="9"/>
      <x v="34"/>
    </i>
    <i r="1">
      <x v="10"/>
      <x v="52"/>
    </i>
    <i r="1">
      <x v="11"/>
      <x v="3"/>
    </i>
    <i r="1">
      <x v="12"/>
      <x v="44"/>
    </i>
    <i r="1">
      <x v="13"/>
      <x v="43"/>
    </i>
    <i r="1">
      <x v="14"/>
      <x v="45"/>
    </i>
    <i r="2">
      <x v="53"/>
    </i>
    <i r="1">
      <x v="16"/>
      <x v="4"/>
    </i>
    <i r="1">
      <x v="17"/>
      <x v="49"/>
    </i>
    <i r="1">
      <x v="18"/>
      <x v="32"/>
    </i>
    <i r="1">
      <x v="19"/>
      <x v="55"/>
    </i>
    <i t="blank">
      <x v="3"/>
    </i>
    <i>
      <x v="4"/>
    </i>
    <i r="1">
      <x/>
      <x v="48"/>
    </i>
    <i r="1">
      <x v="1"/>
      <x v="46"/>
    </i>
    <i r="1">
      <x v="2"/>
      <x v="37"/>
    </i>
    <i r="1">
      <x v="3"/>
      <x v="35"/>
    </i>
    <i r="1">
      <x v="4"/>
      <x v="2"/>
    </i>
    <i r="1">
      <x v="5"/>
      <x v="1"/>
    </i>
    <i r="1">
      <x v="6"/>
      <x v="36"/>
    </i>
    <i r="1">
      <x v="7"/>
      <x v="3"/>
    </i>
    <i r="1">
      <x v="8"/>
      <x v="41"/>
    </i>
    <i r="1">
      <x v="9"/>
      <x v="52"/>
    </i>
    <i r="1">
      <x v="10"/>
      <x v="51"/>
    </i>
    <i r="1">
      <x v="11"/>
      <x v="43"/>
    </i>
    <i r="1">
      <x v="12"/>
      <x v="34"/>
    </i>
    <i r="1">
      <x v="13"/>
      <x v="53"/>
    </i>
    <i r="1">
      <x v="14"/>
      <x v="44"/>
    </i>
    <i r="1">
      <x v="15"/>
      <x v="31"/>
    </i>
    <i r="1">
      <x v="16"/>
      <x v="32"/>
    </i>
    <i r="2">
      <x v="55"/>
    </i>
    <i r="1">
      <x v="18"/>
      <x v="33"/>
    </i>
    <i r="1">
      <x v="19"/>
      <x v="49"/>
    </i>
    <i t="blank">
      <x v="4"/>
    </i>
    <i>
      <x v="5"/>
    </i>
    <i r="1">
      <x/>
      <x v="46"/>
    </i>
    <i r="1">
      <x v="1"/>
      <x v="48"/>
    </i>
    <i r="1">
      <x v="2"/>
      <x v="37"/>
    </i>
    <i r="1">
      <x v="3"/>
      <x v="41"/>
    </i>
    <i r="1">
      <x v="4"/>
      <x v="35"/>
    </i>
    <i r="1">
      <x v="5"/>
      <x v="1"/>
    </i>
    <i r="1">
      <x v="6"/>
      <x v="2"/>
    </i>
    <i r="1">
      <x v="7"/>
      <x v="36"/>
    </i>
    <i r="1">
      <x v="8"/>
      <x v="52"/>
    </i>
    <i r="1">
      <x v="9"/>
      <x v="3"/>
    </i>
    <i r="1">
      <x v="10"/>
      <x v="34"/>
    </i>
    <i r="1">
      <x v="11"/>
      <x v="43"/>
    </i>
    <i r="1">
      <x v="12"/>
      <x v="51"/>
    </i>
    <i r="1">
      <x v="13"/>
      <x v="53"/>
    </i>
    <i r="1">
      <x v="14"/>
      <x v="55"/>
    </i>
    <i r="1">
      <x v="15"/>
      <x v="44"/>
    </i>
    <i r="2">
      <x v="49"/>
    </i>
    <i r="1">
      <x v="17"/>
      <x v="31"/>
    </i>
    <i r="1">
      <x v="18"/>
      <x v="4"/>
    </i>
    <i r="1">
      <x v="19"/>
      <x v="32"/>
    </i>
    <i t="blank">
      <x v="5"/>
    </i>
    <i>
      <x v="6"/>
    </i>
    <i r="1">
      <x/>
      <x v="48"/>
    </i>
    <i r="1">
      <x v="1"/>
      <x v="46"/>
    </i>
    <i r="1">
      <x v="2"/>
      <x v="2"/>
    </i>
    <i r="1">
      <x v="3"/>
      <x v="37"/>
    </i>
    <i r="1">
      <x v="4"/>
      <x v="1"/>
    </i>
    <i r="1">
      <x v="5"/>
      <x v="35"/>
    </i>
    <i r="1">
      <x v="6"/>
      <x v="51"/>
    </i>
    <i r="1">
      <x v="7"/>
      <x v="36"/>
    </i>
    <i r="1">
      <x v="8"/>
      <x v="52"/>
    </i>
    <i r="1">
      <x v="9"/>
      <x v="44"/>
    </i>
    <i r="1">
      <x v="10"/>
      <x v="43"/>
    </i>
    <i r="1">
      <x v="11"/>
      <x v="41"/>
    </i>
    <i r="1">
      <x v="12"/>
      <x v="3"/>
    </i>
    <i r="2">
      <x v="4"/>
    </i>
    <i r="2">
      <x v="6"/>
    </i>
    <i r="2">
      <x v="53"/>
    </i>
    <i r="1">
      <x v="16"/>
      <x v="34"/>
    </i>
    <i r="1">
      <x v="17"/>
      <x v="8"/>
    </i>
    <i r="2">
      <x v="40"/>
    </i>
    <i r="2">
      <x v="49"/>
    </i>
    <i t="blank">
      <x v="6"/>
    </i>
    <i>
      <x v="7"/>
    </i>
    <i r="1">
      <x/>
      <x v="48"/>
    </i>
    <i r="1">
      <x v="1"/>
      <x v="46"/>
    </i>
    <i r="1">
      <x v="2"/>
      <x v="37"/>
    </i>
    <i r="1">
      <x v="3"/>
      <x v="1"/>
    </i>
    <i r="1">
      <x v="4"/>
      <x v="35"/>
    </i>
    <i r="1">
      <x v="5"/>
      <x v="41"/>
    </i>
    <i r="1">
      <x v="6"/>
      <x v="2"/>
    </i>
    <i r="1">
      <x v="7"/>
      <x v="36"/>
    </i>
    <i r="1">
      <x v="8"/>
      <x v="3"/>
    </i>
    <i r="2">
      <x v="45"/>
    </i>
    <i r="1">
      <x v="10"/>
      <x v="51"/>
    </i>
    <i r="1">
      <x v="11"/>
      <x v="52"/>
    </i>
    <i r="1">
      <x v="12"/>
      <x v="44"/>
    </i>
    <i r="1">
      <x v="13"/>
      <x v="34"/>
    </i>
    <i r="1">
      <x v="14"/>
      <x v="15"/>
    </i>
    <i r="1">
      <x v="15"/>
      <x v="4"/>
    </i>
    <i r="1">
      <x v="16"/>
      <x v="53"/>
    </i>
    <i r="1">
      <x v="17"/>
      <x v="21"/>
    </i>
    <i r="1">
      <x v="18"/>
      <x v="17"/>
    </i>
    <i r="2">
      <x v="55"/>
    </i>
    <i t="blank">
      <x v="7"/>
    </i>
    <i>
      <x v="8"/>
    </i>
    <i r="1">
      <x/>
      <x v="48"/>
    </i>
    <i r="1">
      <x v="1"/>
      <x v="2"/>
    </i>
    <i r="1">
      <x v="2"/>
      <x v="46"/>
    </i>
    <i r="1">
      <x v="3"/>
      <x v="1"/>
    </i>
    <i r="2">
      <x v="37"/>
    </i>
    <i r="1">
      <x v="5"/>
      <x v="35"/>
    </i>
    <i r="1">
      <x v="6"/>
      <x v="36"/>
    </i>
    <i r="1">
      <x v="7"/>
      <x v="3"/>
    </i>
    <i r="2">
      <x v="17"/>
    </i>
    <i r="1">
      <x v="9"/>
      <x v="16"/>
    </i>
    <i r="1">
      <x v="10"/>
      <x v="41"/>
    </i>
    <i r="2">
      <x v="43"/>
    </i>
    <i r="2">
      <x v="44"/>
    </i>
    <i r="2">
      <x v="55"/>
    </i>
    <i r="1">
      <x v="14"/>
      <x v="52"/>
    </i>
    <i r="1">
      <x v="15"/>
      <x v="8"/>
    </i>
    <i r="2">
      <x v="21"/>
    </i>
    <i r="2">
      <x v="47"/>
    </i>
    <i r="2">
      <x v="51"/>
    </i>
    <i r="2">
      <x v="59"/>
    </i>
    <i t="blank">
      <x v="8"/>
    </i>
    <i>
      <x v="9"/>
    </i>
    <i r="1">
      <x/>
      <x v="48"/>
    </i>
    <i r="1">
      <x v="1"/>
      <x v="46"/>
    </i>
    <i r="1">
      <x v="2"/>
      <x v="37"/>
    </i>
    <i r="1">
      <x v="3"/>
      <x v="2"/>
    </i>
    <i r="1">
      <x v="4"/>
      <x v="1"/>
    </i>
    <i r="1">
      <x v="5"/>
      <x v="35"/>
    </i>
    <i r="1">
      <x v="6"/>
      <x v="41"/>
    </i>
    <i r="1">
      <x v="7"/>
      <x v="44"/>
    </i>
    <i r="1">
      <x v="8"/>
      <x v="36"/>
    </i>
    <i r="2">
      <x v="51"/>
    </i>
    <i r="1">
      <x v="10"/>
      <x v="3"/>
    </i>
    <i r="1">
      <x v="11"/>
      <x v="4"/>
    </i>
    <i r="2">
      <x v="34"/>
    </i>
    <i r="1">
      <x v="13"/>
      <x v="43"/>
    </i>
    <i r="2">
      <x v="52"/>
    </i>
    <i r="1">
      <x v="15"/>
      <x v="15"/>
    </i>
    <i r="2">
      <x v="30"/>
    </i>
    <i r="1">
      <x v="17"/>
      <x v="55"/>
    </i>
    <i r="1">
      <x v="18"/>
      <x v="17"/>
    </i>
    <i r="2">
      <x v="49"/>
    </i>
    <i t="blank">
      <x v="9"/>
    </i>
    <i>
      <x v="10"/>
    </i>
    <i r="1">
      <x/>
      <x v="48"/>
    </i>
    <i r="1">
      <x v="1"/>
      <x v="46"/>
    </i>
    <i r="1">
      <x v="2"/>
      <x v="37"/>
    </i>
    <i r="1">
      <x v="3"/>
      <x v="41"/>
    </i>
    <i r="1">
      <x v="4"/>
      <x v="1"/>
    </i>
    <i r="1">
      <x v="5"/>
      <x v="2"/>
    </i>
    <i r="1">
      <x v="6"/>
      <x v="35"/>
    </i>
    <i r="1">
      <x v="7"/>
      <x v="51"/>
    </i>
    <i r="1">
      <x v="8"/>
      <x v="34"/>
    </i>
    <i r="1">
      <x v="9"/>
      <x v="3"/>
    </i>
    <i r="2">
      <x v="36"/>
    </i>
    <i r="1">
      <x v="11"/>
      <x v="52"/>
    </i>
    <i r="1">
      <x v="12"/>
      <x v="43"/>
    </i>
    <i r="1">
      <x v="13"/>
      <x v="53"/>
    </i>
    <i r="1">
      <x v="14"/>
      <x v="44"/>
    </i>
    <i r="2">
      <x v="55"/>
    </i>
    <i r="1">
      <x v="16"/>
      <x v="30"/>
    </i>
    <i r="1">
      <x v="17"/>
      <x v="49"/>
    </i>
    <i r="1">
      <x v="18"/>
      <x v="4"/>
    </i>
    <i r="1">
      <x v="19"/>
      <x v="31"/>
    </i>
    <i r="2">
      <x v="40"/>
    </i>
    <i t="blank">
      <x v="10"/>
    </i>
    <i>
      <x v="11"/>
    </i>
    <i r="1">
      <x/>
      <x v="48"/>
    </i>
    <i r="1">
      <x v="1"/>
      <x v="46"/>
    </i>
    <i r="1">
      <x v="2"/>
      <x v="37"/>
    </i>
    <i r="1">
      <x v="3"/>
      <x v="1"/>
    </i>
    <i r="1">
      <x v="4"/>
      <x v="35"/>
    </i>
    <i r="1">
      <x v="5"/>
      <x v="41"/>
    </i>
    <i r="1">
      <x v="6"/>
      <x v="2"/>
    </i>
    <i r="1">
      <x v="7"/>
      <x v="51"/>
    </i>
    <i r="1">
      <x v="8"/>
      <x v="36"/>
    </i>
    <i r="1">
      <x v="9"/>
      <x v="52"/>
    </i>
    <i r="1">
      <x v="10"/>
      <x v="3"/>
    </i>
    <i r="1">
      <x v="11"/>
      <x v="34"/>
    </i>
    <i r="1">
      <x v="12"/>
      <x v="55"/>
    </i>
    <i r="1">
      <x v="13"/>
      <x v="43"/>
    </i>
    <i r="1">
      <x v="14"/>
      <x v="4"/>
    </i>
    <i r="2">
      <x v="30"/>
    </i>
    <i r="2">
      <x v="44"/>
    </i>
    <i r="1">
      <x v="17"/>
      <x v="17"/>
    </i>
    <i r="1">
      <x v="18"/>
      <x v="47"/>
    </i>
    <i r="1">
      <x v="19"/>
      <x v="53"/>
    </i>
    <i t="blank">
      <x v="11"/>
    </i>
    <i>
      <x v="12"/>
    </i>
    <i r="1">
      <x/>
      <x v="48"/>
    </i>
    <i r="1">
      <x v="1"/>
      <x v="37"/>
    </i>
    <i r="1">
      <x v="2"/>
      <x v="2"/>
    </i>
    <i r="1">
      <x v="3"/>
      <x v="1"/>
    </i>
    <i r="1">
      <x v="4"/>
      <x v="35"/>
    </i>
    <i r="1">
      <x v="5"/>
      <x v="46"/>
    </i>
    <i r="1">
      <x v="6"/>
      <x v="36"/>
    </i>
    <i r="1">
      <x v="7"/>
      <x v="3"/>
    </i>
    <i r="1">
      <x v="8"/>
      <x v="34"/>
    </i>
    <i r="2">
      <x v="51"/>
    </i>
    <i r="1">
      <x v="10"/>
      <x v="4"/>
    </i>
    <i r="2">
      <x v="41"/>
    </i>
    <i r="1">
      <x v="12"/>
      <x v="15"/>
    </i>
    <i r="2">
      <x v="52"/>
    </i>
    <i r="1">
      <x v="14"/>
      <x v="43"/>
    </i>
    <i r="1">
      <x v="15"/>
      <x v="44"/>
    </i>
    <i r="2">
      <x v="53"/>
    </i>
    <i r="1">
      <x v="17"/>
      <x v="8"/>
    </i>
    <i r="2">
      <x v="31"/>
    </i>
    <i r="2">
      <x v="38"/>
    </i>
    <i r="2">
      <x v="49"/>
    </i>
    <i r="2">
      <x v="55"/>
    </i>
    <i t="blank">
      <x v="12"/>
    </i>
    <i>
      <x v="13"/>
    </i>
    <i r="1">
      <x/>
      <x v="46"/>
    </i>
    <i r="1">
      <x v="1"/>
      <x v="48"/>
    </i>
    <i r="1">
      <x v="2"/>
      <x v="35"/>
    </i>
    <i r="1">
      <x v="3"/>
      <x v="37"/>
    </i>
    <i r="1">
      <x v="4"/>
      <x v="41"/>
    </i>
    <i r="1">
      <x v="5"/>
      <x v="1"/>
    </i>
    <i r="1">
      <x v="6"/>
      <x v="2"/>
    </i>
    <i r="1">
      <x v="7"/>
      <x v="51"/>
    </i>
    <i r="1">
      <x v="8"/>
      <x v="52"/>
    </i>
    <i r="1">
      <x v="9"/>
      <x v="36"/>
    </i>
    <i r="1">
      <x v="10"/>
      <x v="34"/>
    </i>
    <i r="1">
      <x v="11"/>
      <x v="3"/>
    </i>
    <i r="1">
      <x v="12"/>
      <x v="44"/>
    </i>
    <i r="2">
      <x v="53"/>
    </i>
    <i r="1">
      <x v="14"/>
      <x v="49"/>
    </i>
    <i r="1">
      <x v="15"/>
      <x v="15"/>
    </i>
    <i r="2">
      <x v="20"/>
    </i>
    <i r="1">
      <x v="17"/>
      <x v="55"/>
    </i>
    <i r="1">
      <x v="18"/>
      <x v="4"/>
    </i>
    <i r="2">
      <x v="43"/>
    </i>
    <i t="blank">
      <x v="13"/>
    </i>
    <i>
      <x v="14"/>
    </i>
    <i r="1">
      <x/>
      <x v="48"/>
    </i>
    <i r="1">
      <x v="1"/>
      <x v="1"/>
    </i>
    <i r="1">
      <x v="2"/>
      <x v="2"/>
    </i>
    <i r="2">
      <x v="37"/>
    </i>
    <i r="1">
      <x v="4"/>
      <x v="35"/>
    </i>
    <i r="1">
      <x v="5"/>
      <x v="3"/>
    </i>
    <i r="2">
      <x v="46"/>
    </i>
    <i r="1">
      <x v="7"/>
      <x v="6"/>
    </i>
    <i r="2">
      <x v="51"/>
    </i>
    <i r="2">
      <x v="52"/>
    </i>
    <i r="1">
      <x v="10"/>
      <x v="34"/>
    </i>
    <i r="1">
      <x v="11"/>
      <x v="41"/>
    </i>
    <i r="2">
      <x v="47"/>
    </i>
    <i r="1">
      <x v="13"/>
      <x v="15"/>
    </i>
    <i r="2">
      <x v="36"/>
    </i>
    <i r="1">
      <x v="15"/>
      <x v="8"/>
    </i>
    <i r="2">
      <x v="17"/>
    </i>
    <i r="2">
      <x v="50"/>
    </i>
    <i r="1">
      <x v="18"/>
      <x v="30"/>
    </i>
    <i r="2">
      <x v="33"/>
    </i>
    <i r="2">
      <x v="44"/>
    </i>
    <i t="blank">
      <x v="14"/>
    </i>
    <i>
      <x v="15"/>
    </i>
    <i r="1">
      <x/>
      <x v="48"/>
    </i>
    <i r="1">
      <x v="1"/>
      <x v="37"/>
    </i>
    <i r="1">
      <x v="2"/>
      <x v="2"/>
    </i>
    <i r="1">
      <x v="3"/>
      <x v="1"/>
    </i>
    <i r="1">
      <x v="4"/>
      <x v="35"/>
    </i>
    <i r="1">
      <x v="5"/>
      <x v="3"/>
    </i>
    <i r="1">
      <x v="6"/>
      <x v="46"/>
    </i>
    <i r="1">
      <x v="7"/>
      <x v="17"/>
    </i>
    <i r="1">
      <x v="8"/>
      <x v="52"/>
    </i>
    <i r="1">
      <x v="9"/>
      <x v="6"/>
    </i>
    <i r="2">
      <x v="36"/>
    </i>
    <i r="2">
      <x v="43"/>
    </i>
    <i r="2">
      <x v="44"/>
    </i>
    <i r="2">
      <x v="55"/>
    </i>
    <i r="1">
      <x v="14"/>
      <x v="15"/>
    </i>
    <i r="2">
      <x v="39"/>
    </i>
    <i r="2">
      <x v="41"/>
    </i>
    <i r="1">
      <x v="17"/>
      <x v="7"/>
    </i>
    <i r="2">
      <x v="28"/>
    </i>
    <i r="2">
      <x v="47"/>
    </i>
    <i r="2">
      <x v="51"/>
    </i>
    <i r="2">
      <x v="54"/>
    </i>
    <i t="blank">
      <x v="15"/>
    </i>
    <i>
      <x v="16"/>
    </i>
    <i r="1">
      <x/>
      <x v="48"/>
    </i>
    <i r="1">
      <x v="1"/>
      <x v="2"/>
    </i>
    <i r="1">
      <x v="2"/>
      <x v="1"/>
    </i>
    <i r="1">
      <x v="3"/>
      <x v="35"/>
    </i>
    <i r="1">
      <x v="4"/>
      <x v="46"/>
    </i>
    <i r="1">
      <x v="5"/>
      <x v="37"/>
    </i>
    <i r="1">
      <x v="6"/>
      <x v="3"/>
    </i>
    <i r="1">
      <x v="7"/>
      <x v="51"/>
    </i>
    <i r="1">
      <x v="8"/>
      <x v="34"/>
    </i>
    <i r="1">
      <x v="9"/>
      <x v="52"/>
    </i>
    <i r="1">
      <x v="10"/>
      <x v="44"/>
    </i>
    <i r="1">
      <x v="11"/>
      <x v="4"/>
    </i>
    <i r="2">
      <x v="43"/>
    </i>
    <i r="1">
      <x v="13"/>
      <x v="6"/>
    </i>
    <i r="2">
      <x v="36"/>
    </i>
    <i r="2">
      <x v="41"/>
    </i>
    <i r="1">
      <x v="16"/>
      <x v="30"/>
    </i>
    <i r="1">
      <x v="17"/>
      <x v="17"/>
    </i>
    <i r="2">
      <x v="31"/>
    </i>
    <i r="2">
      <x v="49"/>
    </i>
    <i r="2">
      <x v="53"/>
    </i>
    <i t="blank">
      <x v="16"/>
    </i>
    <i>
      <x v="17"/>
    </i>
    <i r="1">
      <x/>
      <x v="45"/>
    </i>
    <i r="1">
      <x v="1"/>
      <x v="48"/>
    </i>
    <i r="1">
      <x v="2"/>
      <x v="1"/>
    </i>
    <i r="1">
      <x v="3"/>
      <x v="35"/>
    </i>
    <i r="1">
      <x v="4"/>
      <x v="37"/>
    </i>
    <i r="2">
      <x v="46"/>
    </i>
    <i r="1">
      <x v="6"/>
      <x v="2"/>
    </i>
    <i r="1">
      <x v="7"/>
      <x v="51"/>
    </i>
    <i r="1">
      <x v="8"/>
      <x v="44"/>
    </i>
    <i r="1">
      <x v="9"/>
      <x v="4"/>
    </i>
    <i r="2">
      <x v="36"/>
    </i>
    <i r="1">
      <x v="11"/>
      <x v="52"/>
    </i>
    <i r="1">
      <x v="12"/>
      <x v="7"/>
    </i>
    <i r="1">
      <x v="13"/>
      <x v="30"/>
    </i>
    <i r="2">
      <x v="34"/>
    </i>
    <i r="2">
      <x v="53"/>
    </i>
    <i r="2">
      <x v="56"/>
    </i>
    <i r="1">
      <x v="17"/>
      <x v="3"/>
    </i>
    <i r="2">
      <x v="5"/>
    </i>
    <i r="2">
      <x v="31"/>
    </i>
    <i r="2">
      <x v="32"/>
    </i>
    <i r="2">
      <x v="41"/>
    </i>
    <i r="2">
      <x v="43"/>
    </i>
    <i r="2">
      <x v="50"/>
    </i>
    <i r="2">
      <x v="55"/>
    </i>
    <i t="blank">
      <x v="17"/>
    </i>
    <i>
      <x v="18"/>
    </i>
    <i r="1">
      <x/>
      <x v="48"/>
    </i>
    <i r="1">
      <x v="1"/>
      <x v="1"/>
    </i>
    <i r="2">
      <x v="35"/>
    </i>
    <i r="1">
      <x v="3"/>
      <x v="2"/>
    </i>
    <i r="2">
      <x v="37"/>
    </i>
    <i r="2">
      <x v="46"/>
    </i>
    <i r="1">
      <x v="6"/>
      <x v="3"/>
    </i>
    <i r="1">
      <x v="7"/>
      <x v="52"/>
    </i>
    <i r="1">
      <x v="8"/>
      <x v="8"/>
    </i>
    <i r="1">
      <x v="9"/>
      <x v="36"/>
    </i>
    <i r="1">
      <x v="10"/>
      <x v="6"/>
    </i>
    <i r="2">
      <x v="34"/>
    </i>
    <i r="1">
      <x v="12"/>
      <x v="43"/>
    </i>
    <i r="2">
      <x v="44"/>
    </i>
    <i r="2">
      <x v="45"/>
    </i>
    <i r="2">
      <x v="55"/>
    </i>
    <i r="1">
      <x v="16"/>
      <x v="15"/>
    </i>
    <i r="2">
      <x v="25"/>
    </i>
    <i r="2">
      <x v="41"/>
    </i>
    <i r="2">
      <x v="49"/>
    </i>
    <i r="2">
      <x v="50"/>
    </i>
    <i r="2">
      <x v="51"/>
    </i>
    <i r="2">
      <x v="56"/>
    </i>
    <i r="2">
      <x v="58"/>
    </i>
    <i t="blank">
      <x v="18"/>
    </i>
    <i>
      <x v="19"/>
    </i>
    <i r="1">
      <x/>
      <x v="48"/>
    </i>
    <i r="1">
      <x v="1"/>
      <x v="46"/>
    </i>
    <i r="1">
      <x v="2"/>
      <x v="35"/>
    </i>
    <i r="1">
      <x v="3"/>
      <x v="1"/>
    </i>
    <i r="1">
      <x v="4"/>
      <x v="2"/>
    </i>
    <i r="2">
      <x v="37"/>
    </i>
    <i r="1">
      <x v="6"/>
      <x v="36"/>
    </i>
    <i r="1">
      <x v="7"/>
      <x v="52"/>
    </i>
    <i r="1">
      <x v="8"/>
      <x v="34"/>
    </i>
    <i r="1">
      <x v="9"/>
      <x v="4"/>
    </i>
    <i r="2">
      <x v="6"/>
    </i>
    <i r="1">
      <x v="11"/>
      <x v="7"/>
    </i>
    <i r="2">
      <x v="15"/>
    </i>
    <i r="2">
      <x v="53"/>
    </i>
    <i r="1">
      <x v="14"/>
      <x v="55"/>
    </i>
    <i r="1">
      <x v="15"/>
      <x v="38"/>
    </i>
    <i r="2">
      <x v="49"/>
    </i>
    <i r="1">
      <x v="17"/>
      <x v="8"/>
    </i>
    <i r="2">
      <x v="16"/>
    </i>
    <i r="2">
      <x v="24"/>
    </i>
    <i r="2">
      <x v="40"/>
    </i>
    <i r="2">
      <x v="41"/>
    </i>
    <i r="2">
      <x v="43"/>
    </i>
    <i r="2">
      <x v="44"/>
    </i>
    <i r="2">
      <x v="45"/>
    </i>
    <i r="2">
      <x v="47"/>
    </i>
    <i r="2">
      <x v="51"/>
    </i>
    <i r="2">
      <x v="58"/>
    </i>
    <i t="blank">
      <x v="19"/>
    </i>
    <i>
      <x v="20"/>
    </i>
    <i r="1">
      <x/>
      <x v="48"/>
    </i>
    <i r="1">
      <x v="1"/>
      <x v="2"/>
    </i>
    <i r="1">
      <x v="2"/>
      <x v="1"/>
    </i>
    <i r="1">
      <x v="3"/>
      <x v="46"/>
    </i>
    <i r="1">
      <x v="4"/>
      <x v="37"/>
    </i>
    <i r="1">
      <x v="5"/>
      <x v="35"/>
    </i>
    <i r="1">
      <x v="6"/>
      <x v="36"/>
    </i>
    <i r="1">
      <x v="7"/>
      <x v="3"/>
    </i>
    <i r="1">
      <x v="8"/>
      <x v="15"/>
    </i>
    <i r="2">
      <x v="55"/>
    </i>
    <i r="1">
      <x v="10"/>
      <x v="34"/>
    </i>
    <i r="2">
      <x v="52"/>
    </i>
    <i r="1">
      <x v="12"/>
      <x v="44"/>
    </i>
    <i r="1">
      <x v="13"/>
      <x v="13"/>
    </i>
    <i r="2">
      <x v="41"/>
    </i>
    <i r="2">
      <x v="51"/>
    </i>
    <i r="1">
      <x v="16"/>
      <x v="4"/>
    </i>
    <i r="2">
      <x v="6"/>
    </i>
    <i r="2">
      <x v="7"/>
    </i>
    <i r="2">
      <x v="8"/>
    </i>
    <i r="2">
      <x v="9"/>
    </i>
    <i r="2">
      <x v="16"/>
    </i>
    <i r="2">
      <x v="43"/>
    </i>
    <i r="2">
      <x v="49"/>
    </i>
    <i r="2">
      <x v="53"/>
    </i>
    <i t="blank">
      <x v="20"/>
    </i>
    <i>
      <x v="21"/>
    </i>
    <i r="1">
      <x/>
      <x v="1"/>
    </i>
    <i r="1">
      <x v="1"/>
      <x v="35"/>
    </i>
    <i r="2">
      <x v="48"/>
    </i>
    <i r="1">
      <x v="3"/>
      <x v="46"/>
    </i>
    <i r="1">
      <x v="4"/>
      <x v="37"/>
    </i>
    <i r="1">
      <x v="5"/>
      <x v="2"/>
    </i>
    <i r="1">
      <x v="6"/>
      <x v="3"/>
    </i>
    <i r="1">
      <x v="7"/>
      <x v="51"/>
    </i>
    <i r="1">
      <x v="8"/>
      <x v="36"/>
    </i>
    <i r="1">
      <x v="9"/>
      <x v="49"/>
    </i>
    <i r="2">
      <x v="58"/>
    </i>
    <i r="1">
      <x v="11"/>
      <x v="4"/>
    </i>
    <i r="2">
      <x v="31"/>
    </i>
    <i r="2">
      <x v="34"/>
    </i>
    <i r="2">
      <x v="43"/>
    </i>
    <i r="2">
      <x v="52"/>
    </i>
    <i r="1">
      <x v="16"/>
      <x/>
    </i>
    <i r="2">
      <x v="6"/>
    </i>
    <i r="2">
      <x v="7"/>
    </i>
    <i r="2">
      <x v="8"/>
    </i>
    <i r="2">
      <x v="19"/>
    </i>
    <i r="2">
      <x v="22"/>
    </i>
    <i r="2">
      <x v="26"/>
    </i>
    <i r="2">
      <x v="27"/>
    </i>
    <i r="2">
      <x v="28"/>
    </i>
    <i r="2">
      <x v="38"/>
    </i>
    <i r="2">
      <x v="44"/>
    </i>
    <i r="2">
      <x v="50"/>
    </i>
    <i r="2">
      <x v="54"/>
    </i>
    <i t="blank">
      <x v="21"/>
    </i>
    <i>
      <x v="22"/>
    </i>
    <i r="1">
      <x/>
      <x v="48"/>
    </i>
    <i r="1">
      <x v="1"/>
      <x v="1"/>
    </i>
    <i r="1">
      <x v="2"/>
      <x v="35"/>
    </i>
    <i r="2">
      <x v="37"/>
    </i>
    <i r="2">
      <x v="46"/>
    </i>
    <i r="1">
      <x v="5"/>
      <x v="2"/>
    </i>
    <i r="1">
      <x v="6"/>
      <x v="51"/>
    </i>
    <i r="1">
      <x v="7"/>
      <x v="3"/>
    </i>
    <i r="1">
      <x v="8"/>
      <x v="36"/>
    </i>
    <i r="2">
      <x v="52"/>
    </i>
    <i r="1">
      <x v="10"/>
      <x v="55"/>
    </i>
    <i r="1">
      <x v="11"/>
      <x v="7"/>
    </i>
    <i r="2">
      <x v="34"/>
    </i>
    <i r="2">
      <x v="44"/>
    </i>
    <i r="2">
      <x v="45"/>
    </i>
    <i r="1">
      <x v="15"/>
      <x v="58"/>
    </i>
    <i r="1">
      <x v="16"/>
      <x v="4"/>
    </i>
    <i r="2">
      <x v="8"/>
    </i>
    <i r="2">
      <x v="30"/>
    </i>
    <i r="2">
      <x v="43"/>
    </i>
    <i r="2">
      <x v="49"/>
    </i>
    <i r="2">
      <x v="53"/>
    </i>
    <i t="blank">
      <x v="22"/>
    </i>
    <i>
      <x v="23"/>
    </i>
    <i r="1">
      <x/>
      <x v="2"/>
    </i>
    <i r="1">
      <x v="1"/>
      <x v="48"/>
    </i>
    <i r="1">
      <x v="2"/>
      <x v="1"/>
    </i>
    <i r="1">
      <x v="3"/>
      <x v="35"/>
    </i>
    <i r="1">
      <x v="4"/>
      <x v="46"/>
    </i>
    <i r="1">
      <x v="5"/>
      <x v="44"/>
    </i>
    <i r="2">
      <x v="53"/>
    </i>
    <i r="2">
      <x v="55"/>
    </i>
    <i r="1">
      <x v="8"/>
      <x v="3"/>
    </i>
    <i r="2">
      <x v="4"/>
    </i>
    <i r="2">
      <x v="36"/>
    </i>
    <i r="1">
      <x v="11"/>
      <x v="8"/>
    </i>
    <i r="2">
      <x v="13"/>
    </i>
    <i r="2">
      <x v="28"/>
    </i>
    <i r="2">
      <x v="31"/>
    </i>
    <i r="2">
      <x v="34"/>
    </i>
    <i r="2">
      <x v="37"/>
    </i>
    <i r="2">
      <x v="41"/>
    </i>
    <i r="2">
      <x v="42"/>
    </i>
    <i r="2">
      <x v="43"/>
    </i>
    <i r="2">
      <x v="52"/>
    </i>
    <i t="blank">
      <x v="23"/>
    </i>
    <i>
      <x v="24"/>
    </i>
    <i r="1">
      <x/>
      <x v="48"/>
    </i>
    <i r="1">
      <x v="1"/>
      <x v="2"/>
    </i>
    <i r="2">
      <x v="35"/>
    </i>
    <i r="1">
      <x v="3"/>
      <x v="1"/>
    </i>
    <i r="1">
      <x v="4"/>
      <x v="37"/>
    </i>
    <i r="1">
      <x v="5"/>
      <x v="46"/>
    </i>
    <i r="1">
      <x v="6"/>
      <x v="36"/>
    </i>
    <i r="1">
      <x v="7"/>
      <x v="55"/>
    </i>
    <i r="1">
      <x v="8"/>
      <x v="41"/>
    </i>
    <i r="1">
      <x v="9"/>
      <x v="34"/>
    </i>
    <i r="1">
      <x v="10"/>
      <x v="3"/>
    </i>
    <i r="2">
      <x v="5"/>
    </i>
    <i r="2">
      <x v="7"/>
    </i>
    <i r="2">
      <x v="8"/>
    </i>
    <i r="2">
      <x v="22"/>
    </i>
    <i r="2">
      <x v="29"/>
    </i>
    <i r="2">
      <x v="45"/>
    </i>
    <i r="2">
      <x v="49"/>
    </i>
    <i r="2">
      <x v="51"/>
    </i>
    <i r="1">
      <x v="19"/>
      <x v="4"/>
    </i>
    <i r="2">
      <x v="6"/>
    </i>
    <i r="2">
      <x v="15"/>
    </i>
    <i r="2">
      <x v="17"/>
    </i>
    <i r="2">
      <x v="21"/>
    </i>
    <i r="2">
      <x v="28"/>
    </i>
    <i r="2">
      <x v="30"/>
    </i>
    <i r="2">
      <x v="38"/>
    </i>
    <i r="2">
      <x v="43"/>
    </i>
    <i r="2">
      <x v="44"/>
    </i>
    <i r="2">
      <x v="47"/>
    </i>
    <i r="2">
      <x v="52"/>
    </i>
    <i r="2">
      <x v="53"/>
    </i>
    <i r="2">
      <x v="54"/>
    </i>
    <i r="2">
      <x v="58"/>
    </i>
    <i t="blank">
      <x v="24"/>
    </i>
    <i>
      <x v="25"/>
    </i>
    <i r="1">
      <x/>
      <x v="35"/>
    </i>
    <i r="1">
      <x v="1"/>
      <x v="48"/>
    </i>
    <i r="1">
      <x v="2"/>
      <x v="2"/>
    </i>
    <i r="1">
      <x v="3"/>
      <x v="45"/>
    </i>
    <i r="1">
      <x v="4"/>
      <x v="37"/>
    </i>
    <i r="1">
      <x v="5"/>
      <x v="1"/>
    </i>
    <i r="1">
      <x v="6"/>
      <x v="46"/>
    </i>
    <i r="1">
      <x v="7"/>
      <x v="3"/>
    </i>
    <i r="1">
      <x v="8"/>
      <x v="33"/>
    </i>
    <i r="2">
      <x v="44"/>
    </i>
    <i r="1">
      <x v="10"/>
      <x v="4"/>
    </i>
    <i r="2">
      <x v="24"/>
    </i>
    <i r="2">
      <x v="49"/>
    </i>
    <i r="2">
      <x v="53"/>
    </i>
    <i r="2">
      <x v="55"/>
    </i>
    <i r="1">
      <x v="15"/>
      <x v="5"/>
    </i>
    <i r="2">
      <x v="7"/>
    </i>
    <i r="2">
      <x v="9"/>
    </i>
    <i r="2">
      <x v="13"/>
    </i>
    <i r="2">
      <x v="15"/>
    </i>
    <i r="2">
      <x v="20"/>
    </i>
    <i r="2">
      <x v="22"/>
    </i>
    <i r="2">
      <x v="23"/>
    </i>
    <i r="2">
      <x v="29"/>
    </i>
    <i r="2">
      <x v="31"/>
    </i>
    <i r="2">
      <x v="34"/>
    </i>
    <i r="2">
      <x v="36"/>
    </i>
    <i r="2">
      <x v="40"/>
    </i>
    <i r="2">
      <x v="41"/>
    </i>
    <i r="2">
      <x v="43"/>
    </i>
    <i r="2">
      <x v="50"/>
    </i>
    <i r="2">
      <x v="51"/>
    </i>
    <i r="2">
      <x v="52"/>
    </i>
    <i r="2">
      <x v="54"/>
    </i>
    <i r="2">
      <x v="58"/>
    </i>
    <i t="blank">
      <x v="25"/>
    </i>
    <i>
      <x v="26"/>
    </i>
    <i r="1">
      <x/>
      <x v="48"/>
    </i>
    <i r="1">
      <x v="1"/>
      <x v="35"/>
    </i>
    <i r="1">
      <x v="2"/>
      <x v="1"/>
    </i>
    <i r="1">
      <x v="3"/>
      <x v="46"/>
    </i>
    <i r="1">
      <x v="4"/>
      <x v="2"/>
    </i>
    <i r="1">
      <x v="5"/>
      <x v="3"/>
    </i>
    <i r="2">
      <x v="4"/>
    </i>
    <i r="2">
      <x v="44"/>
    </i>
    <i r="1">
      <x v="8"/>
      <x v="15"/>
    </i>
    <i r="2">
      <x v="36"/>
    </i>
    <i r="2">
      <x v="37"/>
    </i>
    <i r="2">
      <x v="38"/>
    </i>
    <i r="2">
      <x v="52"/>
    </i>
    <i r="1">
      <x v="13"/>
      <x v="7"/>
    </i>
    <i r="2">
      <x v="45"/>
    </i>
    <i r="2">
      <x v="47"/>
    </i>
    <i r="1">
      <x v="16"/>
      <x v="6"/>
    </i>
    <i r="2">
      <x v="11"/>
    </i>
    <i r="2">
      <x v="12"/>
    </i>
    <i r="2">
      <x v="13"/>
    </i>
    <i r="2">
      <x v="14"/>
    </i>
    <i r="2">
      <x v="18"/>
    </i>
    <i r="2">
      <x v="24"/>
    </i>
    <i r="2">
      <x v="25"/>
    </i>
    <i r="2">
      <x v="28"/>
    </i>
    <i r="2">
      <x v="32"/>
    </i>
    <i r="2">
      <x v="41"/>
    </i>
    <i r="2">
      <x v="43"/>
    </i>
    <i r="2">
      <x v="54"/>
    </i>
    <i r="2">
      <x v="55"/>
    </i>
    <i r="2">
      <x v="56"/>
    </i>
    <i t="blank">
      <x v="26"/>
    </i>
    <i>
      <x v="27"/>
    </i>
    <i r="1">
      <x/>
      <x v="2"/>
    </i>
    <i r="1">
      <x v="1"/>
      <x v="48"/>
    </i>
    <i r="1">
      <x v="2"/>
      <x v="35"/>
    </i>
    <i r="1">
      <x v="3"/>
      <x v="46"/>
    </i>
    <i r="1">
      <x v="4"/>
      <x v="1"/>
    </i>
    <i r="1">
      <x v="5"/>
      <x v="3"/>
    </i>
    <i r="2">
      <x v="37"/>
    </i>
    <i r="1">
      <x v="7"/>
      <x v="55"/>
    </i>
    <i r="1">
      <x v="8"/>
      <x v="6"/>
    </i>
    <i r="2">
      <x v="36"/>
    </i>
    <i r="1">
      <x v="10"/>
      <x v="44"/>
    </i>
    <i r="2">
      <x v="53"/>
    </i>
    <i r="1">
      <x v="12"/>
      <x v="8"/>
    </i>
    <i r="2">
      <x v="19"/>
    </i>
    <i r="2">
      <x v="29"/>
    </i>
    <i r="2">
      <x v="30"/>
    </i>
    <i r="2">
      <x v="51"/>
    </i>
    <i r="2">
      <x v="54"/>
    </i>
    <i r="1">
      <x v="18"/>
      <x v="4"/>
    </i>
    <i r="2">
      <x v="10"/>
    </i>
    <i r="2">
      <x v="11"/>
    </i>
    <i r="2">
      <x v="16"/>
    </i>
    <i r="2">
      <x v="22"/>
    </i>
    <i r="2">
      <x v="28"/>
    </i>
    <i r="2">
      <x v="42"/>
    </i>
    <i r="2">
      <x v="50"/>
    </i>
    <i r="2">
      <x v="57"/>
    </i>
    <i r="2">
      <x v="59"/>
    </i>
    <i t="blank">
      <x v="27"/>
    </i>
    <i>
      <x v="28"/>
    </i>
    <i r="1">
      <x/>
      <x v="48"/>
    </i>
    <i r="1">
      <x v="1"/>
      <x v="2"/>
    </i>
    <i r="1">
      <x v="2"/>
      <x v="1"/>
    </i>
    <i r="2">
      <x v="46"/>
    </i>
    <i r="1">
      <x v="4"/>
      <x v="37"/>
    </i>
    <i r="1">
      <x v="5"/>
      <x v="35"/>
    </i>
    <i r="1">
      <x v="6"/>
      <x v="41"/>
    </i>
    <i r="1">
      <x v="7"/>
      <x v="36"/>
    </i>
    <i r="1">
      <x v="8"/>
      <x v="3"/>
    </i>
    <i r="2">
      <x v="51"/>
    </i>
    <i r="1">
      <x v="10"/>
      <x v="52"/>
    </i>
    <i r="1">
      <x v="11"/>
      <x v="43"/>
    </i>
    <i r="1">
      <x v="12"/>
      <x v="17"/>
    </i>
    <i r="2">
      <x v="55"/>
    </i>
    <i r="1">
      <x v="14"/>
      <x v="4"/>
    </i>
    <i r="2">
      <x v="44"/>
    </i>
    <i r="1">
      <x v="16"/>
      <x v="15"/>
    </i>
    <i r="2">
      <x v="34"/>
    </i>
    <i r="2">
      <x v="38"/>
    </i>
    <i r="2">
      <x v="42"/>
    </i>
    <i t="blank">
      <x v="28"/>
    </i>
    <i>
      <x v="29"/>
    </i>
    <i r="1">
      <x/>
      <x v="48"/>
    </i>
    <i r="1">
      <x v="1"/>
      <x v="1"/>
    </i>
    <i r="1">
      <x v="2"/>
      <x v="37"/>
    </i>
    <i r="1">
      <x v="3"/>
      <x v="46"/>
    </i>
    <i r="1">
      <x v="4"/>
      <x v="2"/>
    </i>
    <i r="1">
      <x v="5"/>
      <x v="35"/>
    </i>
    <i r="1">
      <x v="6"/>
      <x v="3"/>
    </i>
    <i r="2">
      <x v="36"/>
    </i>
    <i r="1">
      <x v="8"/>
      <x v="4"/>
    </i>
    <i r="2">
      <x v="31"/>
    </i>
    <i r="2">
      <x v="52"/>
    </i>
    <i r="1">
      <x v="11"/>
      <x v="43"/>
    </i>
    <i r="1">
      <x v="12"/>
      <x v="38"/>
    </i>
    <i r="2">
      <x v="55"/>
    </i>
    <i r="1">
      <x v="14"/>
      <x v="34"/>
    </i>
    <i r="1">
      <x v="15"/>
      <x v="5"/>
    </i>
    <i r="2">
      <x v="6"/>
    </i>
    <i r="2">
      <x v="17"/>
    </i>
    <i r="2">
      <x v="20"/>
    </i>
    <i r="2">
      <x v="22"/>
    </i>
    <i r="2">
      <x v="29"/>
    </i>
    <i r="2">
      <x v="44"/>
    </i>
    <i r="2">
      <x v="49"/>
    </i>
    <i r="2">
      <x v="51"/>
    </i>
    <i t="blank">
      <x v="29"/>
    </i>
    <i>
      <x v="30"/>
    </i>
    <i r="1">
      <x/>
      <x v="48"/>
    </i>
    <i r="1">
      <x v="1"/>
      <x v="46"/>
    </i>
    <i r="1">
      <x v="2"/>
      <x v="1"/>
    </i>
    <i r="1">
      <x v="3"/>
      <x v="35"/>
    </i>
    <i r="1">
      <x v="4"/>
      <x v="37"/>
    </i>
    <i r="1">
      <x v="5"/>
      <x v="45"/>
    </i>
    <i r="1">
      <x v="6"/>
      <x v="2"/>
    </i>
    <i r="1">
      <x v="7"/>
      <x v="41"/>
    </i>
    <i r="1">
      <x v="8"/>
      <x v="4"/>
    </i>
    <i r="1">
      <x v="9"/>
      <x v="3"/>
    </i>
    <i r="2">
      <x v="36"/>
    </i>
    <i r="1">
      <x v="11"/>
      <x v="49"/>
    </i>
    <i r="1">
      <x v="12"/>
      <x v="44"/>
    </i>
    <i r="2">
      <x v="53"/>
    </i>
    <i r="1">
      <x v="14"/>
      <x v="7"/>
    </i>
    <i r="2">
      <x v="31"/>
    </i>
    <i r="2">
      <x v="51"/>
    </i>
    <i r="2">
      <x v="52"/>
    </i>
    <i r="1">
      <x v="18"/>
      <x v="13"/>
    </i>
    <i r="2">
      <x v="34"/>
    </i>
    <i r="2">
      <x v="39"/>
    </i>
    <i r="2">
      <x v="43"/>
    </i>
    <i r="2">
      <x v="54"/>
    </i>
    <i t="blank">
      <x v="30"/>
    </i>
    <i>
      <x v="31"/>
    </i>
    <i r="1">
      <x/>
      <x v="48"/>
    </i>
    <i r="1">
      <x v="1"/>
      <x v="46"/>
    </i>
    <i r="1">
      <x v="2"/>
      <x v="1"/>
    </i>
    <i r="1">
      <x v="3"/>
      <x v="37"/>
    </i>
    <i r="1">
      <x v="4"/>
      <x v="2"/>
    </i>
    <i r="1">
      <x v="5"/>
      <x v="35"/>
    </i>
    <i r="1">
      <x v="6"/>
      <x v="36"/>
    </i>
    <i r="1">
      <x v="7"/>
      <x v="17"/>
    </i>
    <i r="1">
      <x v="8"/>
      <x v="34"/>
    </i>
    <i r="1">
      <x v="9"/>
      <x v="4"/>
    </i>
    <i r="1">
      <x v="10"/>
      <x v="53"/>
    </i>
    <i r="1">
      <x v="11"/>
      <x v="52"/>
    </i>
    <i r="2">
      <x v="55"/>
    </i>
    <i r="1">
      <x v="13"/>
      <x v="3"/>
    </i>
    <i r="1">
      <x v="14"/>
      <x v="6"/>
    </i>
    <i r="2">
      <x v="41"/>
    </i>
    <i r="1">
      <x v="16"/>
      <x v="44"/>
    </i>
    <i r="2">
      <x v="51"/>
    </i>
    <i r="1">
      <x v="18"/>
      <x v="43"/>
    </i>
    <i r="1">
      <x v="19"/>
      <x v="19"/>
    </i>
    <i r="2">
      <x v="30"/>
    </i>
    <i r="2">
      <x v="49"/>
    </i>
    <i r="2">
      <x v="58"/>
    </i>
    <i t="blank">
      <x v="31"/>
    </i>
    <i>
      <x v="32"/>
    </i>
    <i r="1">
      <x/>
      <x v="48"/>
    </i>
    <i r="1">
      <x v="1"/>
      <x v="35"/>
    </i>
    <i r="1">
      <x v="2"/>
      <x v="1"/>
    </i>
    <i r="1">
      <x v="3"/>
      <x v="37"/>
    </i>
    <i r="2">
      <x v="45"/>
    </i>
    <i r="1">
      <x v="5"/>
      <x v="2"/>
    </i>
    <i r="2">
      <x v="46"/>
    </i>
    <i r="1">
      <x v="7"/>
      <x v="51"/>
    </i>
    <i r="2">
      <x v="53"/>
    </i>
    <i r="1">
      <x v="9"/>
      <x v="36"/>
    </i>
    <i r="1">
      <x v="10"/>
      <x v="55"/>
    </i>
    <i r="1">
      <x v="11"/>
      <x v="15"/>
    </i>
    <i r="2">
      <x v="44"/>
    </i>
    <i r="2">
      <x v="52"/>
    </i>
    <i r="1">
      <x v="14"/>
      <x v="3"/>
    </i>
    <i r="2">
      <x v="9"/>
    </i>
    <i r="2">
      <x v="38"/>
    </i>
    <i r="2">
      <x v="39"/>
    </i>
    <i r="2">
      <x v="47"/>
    </i>
    <i r="1">
      <x v="19"/>
      <x v="5"/>
    </i>
    <i r="2">
      <x v="6"/>
    </i>
    <i r="2">
      <x v="16"/>
    </i>
    <i r="2">
      <x v="20"/>
    </i>
    <i r="2">
      <x v="30"/>
    </i>
    <i r="2">
      <x v="43"/>
    </i>
    <i r="2">
      <x v="50"/>
    </i>
    <i r="2">
      <x v="58"/>
    </i>
    <i t="blank">
      <x v="32"/>
    </i>
    <i>
      <x v="33"/>
    </i>
    <i r="1">
      <x/>
      <x v="1"/>
    </i>
    <i r="2">
      <x v="48"/>
    </i>
    <i r="1">
      <x v="2"/>
      <x v="34"/>
    </i>
    <i r="1">
      <x v="3"/>
      <x v="2"/>
    </i>
    <i r="2">
      <x v="46"/>
    </i>
    <i r="1">
      <x v="5"/>
      <x v="37"/>
    </i>
    <i r="1">
      <x v="6"/>
      <x v="35"/>
    </i>
    <i r="2">
      <x v="36"/>
    </i>
    <i r="1">
      <x v="8"/>
      <x v="3"/>
    </i>
    <i r="1">
      <x v="9"/>
      <x v="4"/>
    </i>
    <i r="2">
      <x v="47"/>
    </i>
    <i r="2">
      <x v="51"/>
    </i>
    <i r="1">
      <x v="12"/>
      <x v="52"/>
    </i>
    <i r="2">
      <x v="55"/>
    </i>
    <i r="1">
      <x v="14"/>
      <x v="43"/>
    </i>
    <i r="2">
      <x v="58"/>
    </i>
    <i r="1">
      <x v="16"/>
      <x v="30"/>
    </i>
    <i r="2">
      <x v="32"/>
    </i>
    <i r="2">
      <x v="44"/>
    </i>
    <i r="2">
      <x v="49"/>
    </i>
    <i r="2">
      <x v="53"/>
    </i>
    <i t="blank">
      <x v="33"/>
    </i>
    <i>
      <x v="34"/>
    </i>
    <i r="1">
      <x/>
      <x v="48"/>
    </i>
    <i r="1">
      <x v="1"/>
      <x v="46"/>
    </i>
    <i r="1">
      <x v="2"/>
      <x v="1"/>
    </i>
    <i r="2">
      <x v="2"/>
    </i>
    <i r="1">
      <x v="4"/>
      <x v="37"/>
    </i>
    <i r="1">
      <x v="5"/>
      <x v="35"/>
    </i>
    <i r="1">
      <x v="6"/>
      <x v="36"/>
    </i>
    <i r="2">
      <x v="44"/>
    </i>
    <i r="1">
      <x v="8"/>
      <x v="3"/>
    </i>
    <i r="2">
      <x v="15"/>
    </i>
    <i r="2">
      <x v="52"/>
    </i>
    <i r="1">
      <x v="11"/>
      <x v="4"/>
    </i>
    <i r="2">
      <x v="34"/>
    </i>
    <i r="1">
      <x v="13"/>
      <x v="51"/>
    </i>
    <i r="1">
      <x v="14"/>
      <x v="45"/>
    </i>
    <i r="1">
      <x v="15"/>
      <x v="49"/>
    </i>
    <i r="1">
      <x v="16"/>
      <x v="31"/>
    </i>
    <i r="2">
      <x v="41"/>
    </i>
    <i r="2">
      <x v="55"/>
    </i>
    <i r="1">
      <x v="19"/>
      <x v="8"/>
    </i>
    <i r="2">
      <x v="17"/>
    </i>
    <i r="2">
      <x v="30"/>
    </i>
    <i r="2">
      <x v="33"/>
    </i>
    <i r="2">
      <x v="38"/>
    </i>
    <i r="2">
      <x v="43"/>
    </i>
    <i r="2">
      <x v="53"/>
    </i>
    <i t="blank">
      <x v="34"/>
    </i>
    <i>
      <x v="35"/>
    </i>
    <i r="1">
      <x/>
      <x v="48"/>
    </i>
    <i r="1">
      <x v="1"/>
      <x v="37"/>
    </i>
    <i r="1">
      <x v="2"/>
      <x v="46"/>
    </i>
    <i r="1">
      <x v="3"/>
      <x v="1"/>
    </i>
    <i r="1">
      <x v="4"/>
      <x v="35"/>
    </i>
    <i r="1">
      <x v="5"/>
      <x v="2"/>
    </i>
    <i r="1">
      <x v="6"/>
      <x v="3"/>
    </i>
    <i r="1">
      <x v="7"/>
      <x v="36"/>
    </i>
    <i r="1">
      <x v="8"/>
      <x v="41"/>
    </i>
    <i r="1">
      <x v="9"/>
      <x v="52"/>
    </i>
    <i r="1">
      <x v="10"/>
      <x v="34"/>
    </i>
    <i r="2">
      <x v="51"/>
    </i>
    <i r="1">
      <x v="12"/>
      <x v="15"/>
    </i>
    <i r="2">
      <x v="53"/>
    </i>
    <i r="1">
      <x v="14"/>
      <x v="45"/>
    </i>
    <i r="1">
      <x v="15"/>
      <x v="5"/>
    </i>
    <i r="2">
      <x v="44"/>
    </i>
    <i r="2">
      <x v="49"/>
    </i>
    <i r="2">
      <x v="58"/>
    </i>
    <i r="1">
      <x v="19"/>
      <x v="22"/>
    </i>
    <i t="blank">
      <x v="35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537">
      <pivotArea field="2" type="button" dataOnly="0" labelOnly="1" outline="0" axis="axisRow" fieldPosition="0"/>
    </format>
    <format dxfId="536">
      <pivotArea outline="0" fieldPosition="0">
        <references count="1">
          <reference field="4294967294" count="1">
            <x v="0"/>
          </reference>
        </references>
      </pivotArea>
    </format>
    <format dxfId="535">
      <pivotArea outline="0" fieldPosition="0">
        <references count="1">
          <reference field="4294967294" count="1">
            <x v="1"/>
          </reference>
        </references>
      </pivotArea>
    </format>
    <format dxfId="534">
      <pivotArea outline="0" fieldPosition="0">
        <references count="1">
          <reference field="4294967294" count="1">
            <x v="2"/>
          </reference>
        </references>
      </pivotArea>
    </format>
    <format dxfId="533">
      <pivotArea outline="0" fieldPosition="0">
        <references count="1">
          <reference field="4294967294" count="1">
            <x v="3"/>
          </reference>
        </references>
      </pivotArea>
    </format>
    <format dxfId="532">
      <pivotArea outline="0" fieldPosition="0">
        <references count="1">
          <reference field="4294967294" count="1">
            <x v="4"/>
          </reference>
        </references>
      </pivotArea>
    </format>
    <format dxfId="531">
      <pivotArea outline="0" fieldPosition="0">
        <references count="1">
          <reference field="4294967294" count="1">
            <x v="5"/>
          </reference>
        </references>
      </pivotArea>
    </format>
    <format dxfId="530">
      <pivotArea outline="0" fieldPosition="0">
        <references count="1">
          <reference field="4294967294" count="1">
            <x v="6"/>
          </reference>
        </references>
      </pivotArea>
    </format>
    <format dxfId="529">
      <pivotArea field="2" type="button" dataOnly="0" labelOnly="1" outline="0" axis="axisRow" fieldPosition="0"/>
    </format>
    <format dxfId="52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27">
      <pivotArea field="2" type="button" dataOnly="0" labelOnly="1" outline="0" axis="axisRow" fieldPosition="0"/>
    </format>
    <format dxfId="52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25">
      <pivotArea field="2" type="button" dataOnly="0" labelOnly="1" outline="0" axis="axisRow" fieldPosition="0"/>
    </format>
    <format dxfId="52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2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2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21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CFCB92-A3F8-442D-9CE1-ADDAB21717A6}" name="pvt_S" cacheId="2145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924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36">
        <item x="6"/>
        <item x="21"/>
        <item x="27"/>
        <item x="22"/>
        <item x="26"/>
        <item x="23"/>
        <item x="24"/>
        <item x="25"/>
        <item x="0"/>
        <item x="1"/>
        <item x="4"/>
        <item x="7"/>
        <item x="5"/>
        <item x="16"/>
        <item x="17"/>
        <item x="19"/>
        <item x="18"/>
        <item x="30"/>
        <item x="31"/>
        <item x="32"/>
        <item x="8"/>
        <item x="9"/>
        <item x="3"/>
        <item x="10"/>
        <item x="11"/>
        <item x="14"/>
        <item x="15"/>
        <item x="28"/>
        <item x="29"/>
        <item x="33"/>
        <item x="34"/>
        <item x="13"/>
        <item x="12"/>
        <item x="2"/>
        <item x="35"/>
        <item x="20"/>
      </items>
    </pivotField>
    <pivotField axis="axisRow" showAll="0" insertBlankRow="1" defaultSubtotal="0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</items>
    </pivotField>
    <pivotField showAll="0" defaultSubtotal="0">
      <items count="102">
        <item x="12"/>
        <item x="19"/>
        <item x="5"/>
        <item x="94"/>
        <item x="27"/>
        <item x="37"/>
        <item x="68"/>
        <item x="52"/>
        <item x="33"/>
        <item x="29"/>
        <item x="30"/>
        <item x="46"/>
        <item x="28"/>
        <item x="16"/>
        <item x="93"/>
        <item x="92"/>
        <item x="69"/>
        <item x="65"/>
        <item x="70"/>
        <item x="23"/>
        <item x="47"/>
        <item x="48"/>
        <item x="56"/>
        <item x="57"/>
        <item x="31"/>
        <item x="99"/>
        <item x="71"/>
        <item x="72"/>
        <item x="58"/>
        <item x="101"/>
        <item x="73"/>
        <item x="51"/>
        <item x="97"/>
        <item x="90"/>
        <item x="43"/>
        <item x="74"/>
        <item x="75"/>
        <item x="76"/>
        <item x="77"/>
        <item x="78"/>
        <item x="79"/>
        <item x="39"/>
        <item x="53"/>
        <item x="100"/>
        <item x="80"/>
        <item x="67"/>
        <item x="22"/>
        <item x="81"/>
        <item x="44"/>
        <item x="60"/>
        <item x="59"/>
        <item x="17"/>
        <item x="15"/>
        <item x="10"/>
        <item x="9"/>
        <item x="98"/>
        <item x="25"/>
        <item x="54"/>
        <item x="61"/>
        <item x="13"/>
        <item x="41"/>
        <item x="40"/>
        <item x="95"/>
        <item x="62"/>
        <item x="8"/>
        <item x="89"/>
        <item x="49"/>
        <item x="82"/>
        <item x="20"/>
        <item x="2"/>
        <item x="21"/>
        <item x="50"/>
        <item x="83"/>
        <item x="18"/>
        <item x="91"/>
        <item x="34"/>
        <item x="24"/>
        <item x="3"/>
        <item x="36"/>
        <item x="6"/>
        <item x="4"/>
        <item x="35"/>
        <item x="45"/>
        <item x="26"/>
        <item x="1"/>
        <item x="0"/>
        <item x="84"/>
        <item x="85"/>
        <item x="86"/>
        <item x="96"/>
        <item x="87"/>
        <item x="42"/>
        <item x="32"/>
        <item x="11"/>
        <item x="63"/>
        <item x="7"/>
        <item x="66"/>
        <item x="55"/>
        <item x="88"/>
        <item x="14"/>
        <item x="64"/>
        <item x="38"/>
      </items>
    </pivotField>
    <pivotField showAll="0" defaultSubtotal="0">
      <items count="102">
        <item x="61"/>
        <item x="87"/>
        <item x="62"/>
        <item x="10"/>
        <item x="79"/>
        <item x="91"/>
        <item x="84"/>
        <item x="81"/>
        <item x="46"/>
        <item x="65"/>
        <item x="83"/>
        <item x="90"/>
        <item x="36"/>
        <item x="37"/>
        <item x="47"/>
        <item x="4"/>
        <item x="69"/>
        <item x="13"/>
        <item x="88"/>
        <item x="99"/>
        <item x="78"/>
        <item x="80"/>
        <item x="54"/>
        <item x="57"/>
        <item x="15"/>
        <item x="48"/>
        <item x="32"/>
        <item x="86"/>
        <item x="16"/>
        <item x="25"/>
        <item x="75"/>
        <item x="35"/>
        <item x="11"/>
        <item x="51"/>
        <item x="73"/>
        <item x="101"/>
        <item x="31"/>
        <item x="58"/>
        <item x="94"/>
        <item x="19"/>
        <item x="53"/>
        <item x="82"/>
        <item x="50"/>
        <item x="72"/>
        <item x="52"/>
        <item x="100"/>
        <item x="74"/>
        <item x="63"/>
        <item x="66"/>
        <item x="98"/>
        <item x="9"/>
        <item x="14"/>
        <item x="42"/>
        <item x="17"/>
        <item x="6"/>
        <item x="70"/>
        <item x="38"/>
        <item x="95"/>
        <item x="30"/>
        <item x="77"/>
        <item x="23"/>
        <item x="24"/>
        <item x="60"/>
        <item x="56"/>
        <item x="71"/>
        <item x="3"/>
        <item x="26"/>
        <item x="59"/>
        <item x="67"/>
        <item x="64"/>
        <item x="8"/>
        <item x="96"/>
        <item x="2"/>
        <item x="27"/>
        <item x="21"/>
        <item x="92"/>
        <item x="89"/>
        <item x="68"/>
        <item x="76"/>
        <item x="28"/>
        <item x="29"/>
        <item x="18"/>
        <item x="12"/>
        <item x="40"/>
        <item x="41"/>
        <item x="39"/>
        <item x="45"/>
        <item x="43"/>
        <item x="97"/>
        <item x="33"/>
        <item x="0"/>
        <item x="20"/>
        <item x="22"/>
        <item x="49"/>
        <item x="5"/>
        <item x="44"/>
        <item x="93"/>
        <item x="1"/>
        <item x="34"/>
        <item x="85"/>
        <item x="7"/>
        <item x="55"/>
      </items>
    </pivotField>
    <pivotField axis="axisRow" showAll="0" defaultSubtotal="0">
      <items count="102">
        <item x="12"/>
        <item x="19"/>
        <item x="5"/>
        <item x="94"/>
        <item x="27"/>
        <item x="37"/>
        <item x="68"/>
        <item x="52"/>
        <item x="33"/>
        <item x="29"/>
        <item x="30"/>
        <item x="46"/>
        <item x="28"/>
        <item x="16"/>
        <item x="93"/>
        <item x="92"/>
        <item x="69"/>
        <item x="65"/>
        <item x="70"/>
        <item x="23"/>
        <item x="47"/>
        <item x="48"/>
        <item x="56"/>
        <item x="57"/>
        <item x="31"/>
        <item x="99"/>
        <item x="71"/>
        <item x="72"/>
        <item x="58"/>
        <item x="101"/>
        <item x="73"/>
        <item x="51"/>
        <item x="97"/>
        <item x="90"/>
        <item x="43"/>
        <item x="74"/>
        <item x="75"/>
        <item x="76"/>
        <item x="77"/>
        <item x="78"/>
        <item x="79"/>
        <item x="39"/>
        <item x="53"/>
        <item x="100"/>
        <item x="80"/>
        <item x="67"/>
        <item x="22"/>
        <item x="81"/>
        <item x="44"/>
        <item x="60"/>
        <item x="59"/>
        <item x="17"/>
        <item x="15"/>
        <item x="10"/>
        <item x="9"/>
        <item x="98"/>
        <item x="25"/>
        <item x="54"/>
        <item x="61"/>
        <item x="13"/>
        <item x="41"/>
        <item x="40"/>
        <item x="95"/>
        <item x="62"/>
        <item x="8"/>
        <item x="89"/>
        <item x="49"/>
        <item x="82"/>
        <item x="20"/>
        <item x="2"/>
        <item x="21"/>
        <item x="50"/>
        <item x="83"/>
        <item x="18"/>
        <item x="91"/>
        <item x="34"/>
        <item x="24"/>
        <item x="3"/>
        <item x="36"/>
        <item x="6"/>
        <item x="4"/>
        <item x="35"/>
        <item x="45"/>
        <item x="26"/>
        <item x="1"/>
        <item x="0"/>
        <item x="84"/>
        <item x="85"/>
        <item x="86"/>
        <item x="96"/>
        <item x="87"/>
        <item x="42"/>
        <item x="32"/>
        <item x="11"/>
        <item x="63"/>
        <item x="7"/>
        <item x="66"/>
        <item x="55"/>
        <item x="88"/>
        <item x="14"/>
        <item x="64"/>
        <item x="38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21">
        <item x="119"/>
        <item x="118"/>
        <item x="116"/>
        <item x="115"/>
        <item x="114"/>
        <item x="113"/>
        <item x="110"/>
        <item x="109"/>
        <item x="108"/>
        <item x="98"/>
        <item x="97"/>
        <item x="100"/>
        <item x="93"/>
        <item x="90"/>
        <item x="89"/>
        <item x="88"/>
        <item x="87"/>
        <item x="86"/>
        <item x="85"/>
        <item x="84"/>
        <item x="96"/>
        <item x="83"/>
        <item x="95"/>
        <item x="82"/>
        <item x="107"/>
        <item x="94"/>
        <item x="99"/>
        <item x="105"/>
        <item x="104"/>
        <item x="103"/>
        <item x="55"/>
        <item x="54"/>
        <item x="53"/>
        <item x="52"/>
        <item x="51"/>
        <item x="50"/>
        <item x="49"/>
        <item x="117"/>
        <item x="48"/>
        <item x="80"/>
        <item x="79"/>
        <item x="47"/>
        <item x="78"/>
        <item x="77"/>
        <item x="120"/>
        <item x="70"/>
        <item x="76"/>
        <item x="69"/>
        <item x="68"/>
        <item x="112"/>
        <item x="46"/>
        <item x="45"/>
        <item x="67"/>
        <item x="66"/>
        <item x="44"/>
        <item x="81"/>
        <item x="75"/>
        <item x="106"/>
        <item x="111"/>
        <item x="65"/>
        <item x="102"/>
        <item x="64"/>
        <item x="92"/>
        <item x="74"/>
        <item x="73"/>
        <item x="63"/>
        <item x="43"/>
        <item x="62"/>
        <item x="101"/>
        <item x="61"/>
        <item x="91"/>
        <item x="39"/>
        <item x="38"/>
        <item x="60"/>
        <item x="37"/>
        <item x="36"/>
        <item x="35"/>
        <item x="34"/>
        <item x="33"/>
        <item x="42"/>
        <item x="32"/>
        <item x="59"/>
        <item x="58"/>
        <item x="31"/>
        <item x="30"/>
        <item x="29"/>
        <item x="41"/>
        <item x="28"/>
        <item x="27"/>
        <item x="72"/>
        <item x="26"/>
        <item x="25"/>
        <item x="24"/>
        <item x="40"/>
        <item x="23"/>
        <item x="57"/>
        <item x="71"/>
        <item x="56"/>
        <item x="22"/>
        <item x="19"/>
        <item x="21"/>
        <item x="18"/>
        <item x="17"/>
        <item x="16"/>
        <item x="20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256">
        <item x="212"/>
        <item x="89"/>
        <item x="98"/>
        <item x="128"/>
        <item x="18"/>
        <item x="88"/>
        <item x="37"/>
        <item x="97"/>
        <item x="17"/>
        <item x="36"/>
        <item x="87"/>
        <item x="16"/>
        <item x="15"/>
        <item x="35"/>
        <item x="34"/>
        <item x="49"/>
        <item x="74"/>
        <item x="33"/>
        <item x="86"/>
        <item x="48"/>
        <item x="150"/>
        <item x="32"/>
        <item x="31"/>
        <item x="96"/>
        <item x="134"/>
        <item x="73"/>
        <item x="14"/>
        <item x="72"/>
        <item x="159"/>
        <item x="47"/>
        <item x="30"/>
        <item x="85"/>
        <item x="13"/>
        <item x="46"/>
        <item x="61"/>
        <item x="71"/>
        <item x="45"/>
        <item x="84"/>
        <item x="29"/>
        <item x="106"/>
        <item x="28"/>
        <item x="12"/>
        <item x="149"/>
        <item x="127"/>
        <item x="95"/>
        <item x="173"/>
        <item x="11"/>
        <item x="70"/>
        <item x="10"/>
        <item x="141"/>
        <item x="83"/>
        <item x="9"/>
        <item x="27"/>
        <item x="8"/>
        <item x="60"/>
        <item x="44"/>
        <item x="105"/>
        <item x="166"/>
        <item x="59"/>
        <item x="193"/>
        <item x="82"/>
        <item x="133"/>
        <item x="140"/>
        <item x="69"/>
        <item x="158"/>
        <item x="26"/>
        <item x="255"/>
        <item x="113"/>
        <item x="25"/>
        <item x="148"/>
        <item x="165"/>
        <item x="119"/>
        <item x="58"/>
        <item x="181"/>
        <item x="68"/>
        <item x="112"/>
        <item x="7"/>
        <item x="57"/>
        <item x="234"/>
        <item x="206"/>
        <item x="164"/>
        <item x="56"/>
        <item x="246"/>
        <item x="237"/>
        <item x="111"/>
        <item x="43"/>
        <item x="222"/>
        <item x="147"/>
        <item x="42"/>
        <item x="67"/>
        <item x="139"/>
        <item x="66"/>
        <item x="242"/>
        <item x="126"/>
        <item x="197"/>
        <item x="201"/>
        <item x="6"/>
        <item x="157"/>
        <item x="125"/>
        <item x="5"/>
        <item x="55"/>
        <item x="138"/>
        <item x="163"/>
        <item x="104"/>
        <item x="4"/>
        <item x="24"/>
        <item x="118"/>
        <item x="233"/>
        <item x="23"/>
        <item x="81"/>
        <item x="54"/>
        <item x="103"/>
        <item x="211"/>
        <item x="250"/>
        <item x="22"/>
        <item x="205"/>
        <item x="94"/>
        <item x="196"/>
        <item x="172"/>
        <item x="124"/>
        <item x="162"/>
        <item x="249"/>
        <item x="3"/>
        <item x="156"/>
        <item x="132"/>
        <item x="53"/>
        <item x="186"/>
        <item x="102"/>
        <item x="110"/>
        <item x="254"/>
        <item x="52"/>
        <item x="65"/>
        <item x="216"/>
        <item x="192"/>
        <item x="41"/>
        <item x="80"/>
        <item x="177"/>
        <item x="171"/>
        <item x="253"/>
        <item x="64"/>
        <item x="185"/>
        <item x="109"/>
        <item x="117"/>
        <item x="2"/>
        <item x="137"/>
        <item x="241"/>
        <item x="93"/>
        <item x="210"/>
        <item x="195"/>
        <item x="229"/>
        <item x="116"/>
        <item x="180"/>
        <item x="221"/>
        <item x="191"/>
        <item x="101"/>
        <item x="79"/>
        <item x="153"/>
        <item x="161"/>
        <item x="123"/>
        <item x="21"/>
        <item x="200"/>
        <item x="245"/>
        <item x="240"/>
        <item x="92"/>
        <item x="152"/>
        <item x="215"/>
        <item x="176"/>
        <item x="184"/>
        <item x="226"/>
        <item x="40"/>
        <item x="190"/>
        <item x="209"/>
        <item x="146"/>
        <item x="170"/>
        <item x="122"/>
        <item x="78"/>
        <item x="77"/>
        <item x="100"/>
        <item x="145"/>
        <item x="131"/>
        <item x="199"/>
        <item x="225"/>
        <item x="115"/>
        <item x="204"/>
        <item x="169"/>
        <item x="224"/>
        <item x="194"/>
        <item x="232"/>
        <item x="160"/>
        <item x="1"/>
        <item x="63"/>
        <item x="220"/>
        <item x="208"/>
        <item x="121"/>
        <item x="155"/>
        <item x="144"/>
        <item x="39"/>
        <item x="151"/>
        <item x="20"/>
        <item x="198"/>
        <item x="168"/>
        <item x="76"/>
        <item x="143"/>
        <item x="244"/>
        <item x="51"/>
        <item x="239"/>
        <item x="179"/>
        <item x="252"/>
        <item x="236"/>
        <item x="136"/>
        <item x="19"/>
        <item x="142"/>
        <item x="219"/>
        <item x="91"/>
        <item x="175"/>
        <item x="130"/>
        <item x="108"/>
        <item x="243"/>
        <item x="214"/>
        <item x="189"/>
        <item x="135"/>
        <item x="183"/>
        <item x="99"/>
        <item x="120"/>
        <item x="0"/>
        <item x="62"/>
        <item x="218"/>
        <item x="223"/>
        <item x="114"/>
        <item x="251"/>
        <item x="90"/>
        <item x="50"/>
        <item x="75"/>
        <item x="231"/>
        <item x="107"/>
        <item x="228"/>
        <item x="174"/>
        <item x="217"/>
        <item x="188"/>
        <item x="248"/>
        <item x="38"/>
        <item x="129"/>
        <item x="235"/>
        <item x="238"/>
        <item x="247"/>
        <item x="154"/>
        <item x="182"/>
        <item x="203"/>
        <item x="178"/>
        <item x="207"/>
        <item x="213"/>
        <item x="227"/>
        <item x="230"/>
        <item x="202"/>
        <item x="167"/>
        <item x="187"/>
      </items>
    </pivotField>
    <pivotField dataField="1" showAll="0" defaultSubtotal="0">
      <items count="105">
        <item x="90"/>
        <item x="86"/>
        <item x="80"/>
        <item x="76"/>
        <item x="89"/>
        <item x="85"/>
        <item x="46"/>
        <item x="87"/>
        <item x="77"/>
        <item x="79"/>
        <item x="44"/>
        <item x="70"/>
        <item x="71"/>
        <item x="72"/>
        <item x="78"/>
        <item x="92"/>
        <item x="37"/>
        <item x="45"/>
        <item x="33"/>
        <item x="49"/>
        <item x="104"/>
        <item x="84"/>
        <item x="60"/>
        <item x="47"/>
        <item x="28"/>
        <item x="69"/>
        <item x="103"/>
        <item x="59"/>
        <item x="48"/>
        <item x="88"/>
        <item x="73"/>
        <item x="97"/>
        <item x="43"/>
        <item x="32"/>
        <item x="67"/>
        <item x="75"/>
        <item x="36"/>
        <item x="29"/>
        <item x="66"/>
        <item x="91"/>
        <item x="58"/>
        <item x="102"/>
        <item x="83"/>
        <item x="101"/>
        <item x="34"/>
        <item x="42"/>
        <item x="68"/>
        <item x="55"/>
        <item x="41"/>
        <item x="30"/>
        <item x="56"/>
        <item x="99"/>
        <item x="100"/>
        <item x="31"/>
        <item x="57"/>
        <item x="96"/>
        <item x="82"/>
        <item x="35"/>
        <item x="65"/>
        <item x="74"/>
        <item x="94"/>
        <item x="95"/>
        <item x="98"/>
        <item x="81"/>
        <item x="64"/>
        <item x="26"/>
        <item x="54"/>
        <item x="40"/>
        <item x="63"/>
        <item x="52"/>
        <item x="53"/>
        <item x="93"/>
        <item x="27"/>
        <item x="39"/>
        <item x="12"/>
        <item x="38"/>
        <item x="23"/>
        <item x="19"/>
        <item x="16"/>
        <item x="25"/>
        <item x="62"/>
        <item x="13"/>
        <item x="24"/>
        <item x="18"/>
        <item x="61"/>
        <item x="51"/>
        <item x="21"/>
        <item x="50"/>
        <item x="22"/>
        <item x="15"/>
        <item x="9"/>
        <item x="14"/>
        <item x="17"/>
        <item x="8"/>
        <item x="20"/>
        <item x="10"/>
        <item x="11"/>
        <item x="5"/>
        <item x="7"/>
        <item x="6"/>
        <item x="2"/>
        <item x="3"/>
        <item x="4"/>
        <item x="1"/>
        <item x="0"/>
      </items>
    </pivotField>
    <pivotField dataField="1" showAll="0" defaultSubtotal="0">
      <items count="333">
        <item x="141"/>
        <item x="110"/>
        <item x="99"/>
        <item x="163"/>
        <item x="94"/>
        <item x="139"/>
        <item x="332"/>
        <item x="293"/>
        <item x="37"/>
        <item x="49"/>
        <item x="285"/>
        <item x="33"/>
        <item x="239"/>
        <item x="181"/>
        <item x="323"/>
        <item x="251"/>
        <item x="125"/>
        <item x="234"/>
        <item x="159"/>
        <item x="79"/>
        <item x="173"/>
        <item x="12"/>
        <item x="80"/>
        <item x="29"/>
        <item x="19"/>
        <item x="108"/>
        <item x="81"/>
        <item x="16"/>
        <item x="46"/>
        <item x="119"/>
        <item x="175"/>
        <item x="190"/>
        <item x="161"/>
        <item x="148"/>
        <item x="218"/>
        <item x="113"/>
        <item x="13"/>
        <item x="313"/>
        <item x="310"/>
        <item x="160"/>
        <item x="18"/>
        <item x="67"/>
        <item x="211"/>
        <item x="123"/>
        <item x="95"/>
        <item x="112"/>
        <item x="162"/>
        <item x="278"/>
        <item x="36"/>
        <item x="192"/>
        <item x="197"/>
        <item x="30"/>
        <item x="133"/>
        <item x="114"/>
        <item x="126"/>
        <item x="66"/>
        <item x="233"/>
        <item x="209"/>
        <item x="48"/>
        <item x="96"/>
        <item x="47"/>
        <item x="136"/>
        <item x="98"/>
        <item x="128"/>
        <item x="180"/>
        <item x="319"/>
        <item x="77"/>
        <item x="284"/>
        <item x="172"/>
        <item x="111"/>
        <item x="52"/>
        <item x="34"/>
        <item x="97"/>
        <item x="137"/>
        <item x="83"/>
        <item x="305"/>
        <item x="272"/>
        <item x="129"/>
        <item x="201"/>
        <item x="107"/>
        <item x="100"/>
        <item x="65"/>
        <item x="31"/>
        <item x="15"/>
        <item x="178"/>
        <item x="151"/>
        <item x="84"/>
        <item x="138"/>
        <item x="64"/>
        <item x="216"/>
        <item x="9"/>
        <item x="50"/>
        <item x="14"/>
        <item x="17"/>
        <item x="32"/>
        <item x="44"/>
        <item x="149"/>
        <item x="82"/>
        <item x="140"/>
        <item x="174"/>
        <item x="75"/>
        <item x="61"/>
        <item x="35"/>
        <item x="321"/>
        <item x="8"/>
        <item x="147"/>
        <item x="170"/>
        <item x="331"/>
        <item x="78"/>
        <item x="92"/>
        <item x="257"/>
        <item x="10"/>
        <item x="51"/>
        <item x="121"/>
        <item x="191"/>
        <item x="150"/>
        <item x="291"/>
        <item x="182"/>
        <item x="322"/>
        <item x="157"/>
        <item x="63"/>
        <item x="306"/>
        <item x="245"/>
        <item x="93"/>
        <item x="58"/>
        <item x="74"/>
        <item x="11"/>
        <item x="230"/>
        <item x="210"/>
        <item x="45"/>
        <item x="109"/>
        <item x="27"/>
        <item x="179"/>
        <item x="146"/>
        <item x="171"/>
        <item x="124"/>
        <item x="219"/>
        <item x="59"/>
        <item x="292"/>
        <item x="135"/>
        <item x="207"/>
        <item x="304"/>
        <item x="309"/>
        <item x="169"/>
        <item x="5"/>
        <item x="127"/>
        <item x="62"/>
        <item x="320"/>
        <item x="60"/>
        <item x="250"/>
        <item x="328"/>
        <item x="208"/>
        <item x="226"/>
        <item x="300"/>
        <item x="76"/>
        <item x="134"/>
        <item x="105"/>
        <item x="177"/>
        <item x="303"/>
        <item x="290"/>
        <item x="270"/>
        <item x="276"/>
        <item x="118"/>
        <item x="202"/>
        <item x="255"/>
        <item x="28"/>
        <item x="238"/>
        <item x="188"/>
        <item x="7"/>
        <item x="330"/>
        <item x="206"/>
        <item x="220"/>
        <item x="248"/>
        <item x="289"/>
        <item x="189"/>
        <item x="120"/>
        <item x="299"/>
        <item x="232"/>
        <item x="6"/>
        <item x="317"/>
        <item x="261"/>
        <item x="167"/>
        <item x="24"/>
        <item x="266"/>
        <item x="122"/>
        <item x="329"/>
        <item x="2"/>
        <item x="158"/>
        <item x="73"/>
        <item x="57"/>
        <item x="195"/>
        <item x="72"/>
        <item x="42"/>
        <item x="318"/>
        <item x="3"/>
        <item x="91"/>
        <item x="43"/>
        <item x="168"/>
        <item x="156"/>
        <item x="106"/>
        <item x="249"/>
        <item x="4"/>
        <item x="225"/>
        <item x="55"/>
        <item x="277"/>
        <item x="132"/>
        <item x="297"/>
        <item x="231"/>
        <item x="56"/>
        <item x="256"/>
        <item x="41"/>
        <item x="217"/>
        <item x="26"/>
        <item x="288"/>
        <item x="314"/>
        <item x="196"/>
        <item x="89"/>
        <item x="308"/>
        <item x="327"/>
        <item x="90"/>
        <item x="104"/>
        <item x="247"/>
        <item x="271"/>
        <item x="23"/>
        <item x="243"/>
        <item x="200"/>
        <item x="298"/>
        <item x="25"/>
        <item x="71"/>
        <item x="205"/>
        <item x="237"/>
        <item x="281"/>
        <item x="265"/>
        <item x="275"/>
        <item x="282"/>
        <item x="70"/>
        <item x="224"/>
        <item x="145"/>
        <item x="229"/>
        <item x="166"/>
        <item x="242"/>
        <item x="144"/>
        <item x="117"/>
        <item x="326"/>
        <item x="223"/>
        <item x="283"/>
        <item x="187"/>
        <item x="269"/>
        <item x="264"/>
        <item x="254"/>
        <item x="296"/>
        <item x="260"/>
        <item x="88"/>
        <item x="103"/>
        <item x="186"/>
        <item x="155"/>
        <item x="21"/>
        <item x="215"/>
        <item x="40"/>
        <item x="87"/>
        <item x="194"/>
        <item x="185"/>
        <item x="143"/>
        <item x="204"/>
        <item x="253"/>
        <item x="153"/>
        <item x="263"/>
        <item x="246"/>
        <item x="236"/>
        <item x="22"/>
        <item x="116"/>
        <item x="154"/>
        <item x="214"/>
        <item x="280"/>
        <item x="241"/>
        <item x="184"/>
        <item x="222"/>
        <item x="274"/>
        <item x="325"/>
        <item x="228"/>
        <item x="183"/>
        <item x="252"/>
        <item x="1"/>
        <item x="176"/>
        <item x="213"/>
        <item x="86"/>
        <item x="199"/>
        <item x="69"/>
        <item x="131"/>
        <item x="54"/>
        <item x="307"/>
        <item x="203"/>
        <item x="39"/>
        <item x="302"/>
        <item x="268"/>
        <item x="193"/>
        <item x="221"/>
        <item x="240"/>
        <item x="165"/>
        <item x="102"/>
        <item x="38"/>
        <item x="142"/>
        <item x="262"/>
        <item x="324"/>
        <item x="295"/>
        <item x="273"/>
        <item x="279"/>
        <item x="244"/>
        <item x="115"/>
        <item x="0"/>
        <item x="130"/>
        <item x="53"/>
        <item x="235"/>
        <item x="316"/>
        <item x="85"/>
        <item x="152"/>
        <item x="287"/>
        <item x="20"/>
        <item x="68"/>
        <item x="312"/>
        <item x="101"/>
        <item x="259"/>
        <item x="315"/>
        <item x="164"/>
        <item x="311"/>
        <item x="227"/>
        <item x="301"/>
        <item x="198"/>
        <item x="286"/>
        <item x="294"/>
        <item x="212"/>
        <item x="258"/>
        <item x="267"/>
      </items>
    </pivotField>
    <pivotField dataField="1" showAll="0" defaultSubtotal="0">
      <items count="64">
        <item x="61"/>
        <item x="39"/>
        <item x="41"/>
        <item x="59"/>
        <item x="49"/>
        <item x="45"/>
        <item x="38"/>
        <item x="56"/>
        <item x="62"/>
        <item x="53"/>
        <item x="36"/>
        <item x="42"/>
        <item x="22"/>
        <item x="46"/>
        <item x="60"/>
        <item x="63"/>
        <item x="47"/>
        <item x="50"/>
        <item x="25"/>
        <item x="37"/>
        <item x="44"/>
        <item x="48"/>
        <item x="33"/>
        <item x="54"/>
        <item x="52"/>
        <item x="23"/>
        <item x="51"/>
        <item x="40"/>
        <item x="43"/>
        <item x="55"/>
        <item x="58"/>
        <item x="30"/>
        <item x="20"/>
        <item x="57"/>
        <item x="4"/>
        <item x="32"/>
        <item x="7"/>
        <item x="29"/>
        <item x="1"/>
        <item x="24"/>
        <item x="35"/>
        <item x="17"/>
        <item x="34"/>
        <item x="28"/>
        <item x="31"/>
        <item x="11"/>
        <item x="6"/>
        <item x="27"/>
        <item x="26"/>
        <item x="0"/>
        <item x="14"/>
        <item x="10"/>
        <item x="15"/>
        <item x="21"/>
        <item x="3"/>
        <item x="8"/>
        <item x="18"/>
        <item x="9"/>
        <item x="19"/>
        <item x="16"/>
        <item x="5"/>
        <item x="13"/>
        <item x="2"/>
        <item x="12"/>
      </items>
    </pivotField>
    <pivotField dataField="1" showAll="0" defaultSubtotal="0">
      <items count="207">
        <item x="86"/>
        <item x="39"/>
        <item x="41"/>
        <item x="74"/>
        <item x="84"/>
        <item x="117"/>
        <item x="99"/>
        <item x="112"/>
        <item x="4"/>
        <item x="50"/>
        <item x="22"/>
        <item x="7"/>
        <item x="62"/>
        <item x="61"/>
        <item x="1"/>
        <item x="180"/>
        <item x="75"/>
        <item x="85"/>
        <item x="46"/>
        <item x="25"/>
        <item x="17"/>
        <item x="67"/>
        <item x="141"/>
        <item x="38"/>
        <item x="130"/>
        <item x="109"/>
        <item x="33"/>
        <item x="11"/>
        <item x="78"/>
        <item x="6"/>
        <item x="89"/>
        <item x="23"/>
        <item x="72"/>
        <item x="52"/>
        <item x="136"/>
        <item x="0"/>
        <item x="64"/>
        <item x="95"/>
        <item x="179"/>
        <item x="55"/>
        <item x="73"/>
        <item x="110"/>
        <item x="195"/>
        <item x="63"/>
        <item x="94"/>
        <item x="187"/>
        <item x="36"/>
        <item x="30"/>
        <item x="122"/>
        <item x="14"/>
        <item x="20"/>
        <item x="42"/>
        <item x="10"/>
        <item x="83"/>
        <item x="147"/>
        <item x="15"/>
        <item x="37"/>
        <item x="32"/>
        <item x="114"/>
        <item x="47"/>
        <item x="118"/>
        <item x="49"/>
        <item x="183"/>
        <item x="140"/>
        <item x="3"/>
        <item x="51"/>
        <item x="125"/>
        <item x="29"/>
        <item x="105"/>
        <item x="124"/>
        <item x="93"/>
        <item x="192"/>
        <item x="102"/>
        <item x="71"/>
        <item x="34"/>
        <item x="54"/>
        <item x="24"/>
        <item x="8"/>
        <item x="77"/>
        <item x="159"/>
        <item x="18"/>
        <item x="91"/>
        <item x="134"/>
        <item x="57"/>
        <item x="123"/>
        <item x="142"/>
        <item x="189"/>
        <item x="98"/>
        <item x="186"/>
        <item x="59"/>
        <item x="65"/>
        <item x="205"/>
        <item x="108"/>
        <item x="9"/>
        <item x="103"/>
        <item x="87"/>
        <item x="188"/>
        <item x="44"/>
        <item x="19"/>
        <item x="60"/>
        <item x="100"/>
        <item x="48"/>
        <item x="82"/>
        <item x="126"/>
        <item x="28"/>
        <item x="115"/>
        <item x="193"/>
        <item x="16"/>
        <item x="5"/>
        <item x="31"/>
        <item x="58"/>
        <item x="144"/>
        <item x="68"/>
        <item x="56"/>
        <item x="88"/>
        <item x="66"/>
        <item x="120"/>
        <item x="172"/>
        <item x="81"/>
        <item x="137"/>
        <item x="45"/>
        <item x="70"/>
        <item x="13"/>
        <item x="154"/>
        <item x="27"/>
        <item x="185"/>
        <item x="139"/>
        <item x="116"/>
        <item x="76"/>
        <item x="203"/>
        <item x="111"/>
        <item x="201"/>
        <item x="69"/>
        <item x="53"/>
        <item x="40"/>
        <item x="119"/>
        <item x="145"/>
        <item x="96"/>
        <item x="43"/>
        <item x="26"/>
        <item x="2"/>
        <item x="182"/>
        <item x="90"/>
        <item x="177"/>
        <item x="202"/>
        <item x="80"/>
        <item x="12"/>
        <item x="157"/>
        <item x="131"/>
        <item x="133"/>
        <item x="113"/>
        <item x="146"/>
        <item x="166"/>
        <item x="101"/>
        <item x="184"/>
        <item x="121"/>
        <item x="92"/>
        <item x="176"/>
        <item x="204"/>
        <item x="106"/>
        <item x="151"/>
        <item x="79"/>
        <item x="138"/>
        <item x="148"/>
        <item x="128"/>
        <item x="132"/>
        <item x="21"/>
        <item x="107"/>
        <item x="168"/>
        <item x="160"/>
        <item x="206"/>
        <item x="196"/>
        <item x="129"/>
        <item x="181"/>
        <item x="156"/>
        <item x="171"/>
        <item x="135"/>
        <item x="153"/>
        <item x="143"/>
        <item x="190"/>
        <item x="97"/>
        <item x="200"/>
        <item x="35"/>
        <item x="169"/>
        <item x="150"/>
        <item x="194"/>
        <item x="178"/>
        <item x="199"/>
        <item x="191"/>
        <item x="158"/>
        <item x="104"/>
        <item x="162"/>
        <item x="165"/>
        <item x="174"/>
        <item x="173"/>
        <item x="198"/>
        <item x="127"/>
        <item x="149"/>
        <item x="152"/>
        <item x="197"/>
        <item x="161"/>
        <item x="155"/>
        <item x="163"/>
        <item x="175"/>
        <item x="167"/>
        <item x="164"/>
        <item x="170"/>
      </items>
    </pivotField>
    <pivotField dataField="1" showAll="0" defaultSubtotal="0">
      <items count="7">
        <item x="0"/>
        <item x="1"/>
        <item x="2"/>
        <item x="5"/>
        <item x="6"/>
        <item x="4"/>
        <item x="3"/>
      </items>
    </pivotField>
  </pivotFields>
  <rowFields count="3">
    <field x="2"/>
    <field x="6"/>
    <field x="5"/>
  </rowFields>
  <rowItems count="923">
    <i>
      <x/>
    </i>
    <i r="1">
      <x/>
      <x v="85"/>
    </i>
    <i r="1">
      <x v="1"/>
      <x v="84"/>
    </i>
    <i r="1">
      <x v="2"/>
      <x v="69"/>
    </i>
    <i r="1">
      <x v="3"/>
      <x v="77"/>
    </i>
    <i r="1">
      <x v="4"/>
      <x v="80"/>
    </i>
    <i r="1">
      <x v="5"/>
      <x v="2"/>
    </i>
    <i r="1">
      <x v="6"/>
      <x v="79"/>
    </i>
    <i r="1">
      <x v="7"/>
      <x v="95"/>
    </i>
    <i r="1">
      <x v="8"/>
      <x v="64"/>
    </i>
    <i r="1">
      <x v="9"/>
      <x v="54"/>
    </i>
    <i r="1">
      <x v="10"/>
      <x v="53"/>
    </i>
    <i r="1">
      <x v="11"/>
      <x v="93"/>
    </i>
    <i r="1">
      <x v="12"/>
      <x/>
    </i>
    <i r="1">
      <x v="13"/>
      <x v="59"/>
    </i>
    <i r="1">
      <x v="14"/>
      <x v="99"/>
    </i>
    <i r="1">
      <x v="15"/>
      <x v="52"/>
    </i>
    <i r="1">
      <x v="16"/>
      <x v="13"/>
    </i>
    <i r="1">
      <x v="17"/>
      <x v="51"/>
    </i>
    <i r="1">
      <x v="18"/>
      <x v="73"/>
    </i>
    <i r="1">
      <x v="19"/>
      <x v="1"/>
    </i>
    <i t="blank">
      <x/>
    </i>
    <i>
      <x v="1"/>
    </i>
    <i r="1">
      <x/>
      <x v="85"/>
    </i>
    <i r="1">
      <x v="1"/>
      <x v="69"/>
    </i>
    <i r="1">
      <x v="2"/>
      <x v="84"/>
    </i>
    <i r="1">
      <x v="3"/>
      <x v="79"/>
    </i>
    <i r="1">
      <x v="4"/>
      <x v="77"/>
    </i>
    <i r="1">
      <x v="5"/>
      <x v="80"/>
    </i>
    <i r="1">
      <x v="6"/>
      <x v="95"/>
    </i>
    <i r="1">
      <x v="7"/>
      <x v="64"/>
    </i>
    <i r="1">
      <x v="8"/>
      <x v="93"/>
    </i>
    <i r="1">
      <x v="9"/>
      <x v="68"/>
    </i>
    <i r="1">
      <x v="10"/>
      <x v="59"/>
    </i>
    <i r="1">
      <x v="11"/>
      <x v="73"/>
    </i>
    <i r="1">
      <x v="12"/>
      <x v="52"/>
    </i>
    <i r="1">
      <x v="13"/>
      <x v="53"/>
    </i>
    <i r="1">
      <x v="14"/>
      <x v="2"/>
    </i>
    <i r="1">
      <x v="15"/>
      <x/>
    </i>
    <i r="1">
      <x v="16"/>
      <x v="54"/>
    </i>
    <i r="1">
      <x v="17"/>
      <x v="70"/>
    </i>
    <i r="1">
      <x v="18"/>
      <x v="46"/>
    </i>
    <i r="1">
      <x v="19"/>
      <x v="13"/>
    </i>
    <i t="blank">
      <x v="1"/>
    </i>
    <i>
      <x v="2"/>
    </i>
    <i r="1">
      <x/>
      <x v="69"/>
    </i>
    <i r="1">
      <x v="1"/>
      <x v="85"/>
    </i>
    <i r="1">
      <x v="2"/>
      <x v="84"/>
    </i>
    <i r="1">
      <x v="3"/>
      <x v="77"/>
    </i>
    <i r="1">
      <x v="4"/>
      <x v="93"/>
    </i>
    <i r="1">
      <x v="5"/>
      <x v="80"/>
    </i>
    <i r="1">
      <x v="6"/>
      <x v="54"/>
    </i>
    <i r="2">
      <x v="95"/>
    </i>
    <i r="1">
      <x v="8"/>
      <x v="79"/>
    </i>
    <i r="1">
      <x v="9"/>
      <x v="59"/>
    </i>
    <i r="1">
      <x v="10"/>
      <x v="2"/>
    </i>
    <i r="2">
      <x v="99"/>
    </i>
    <i r="1">
      <x v="12"/>
      <x v="13"/>
    </i>
    <i r="2">
      <x v="19"/>
    </i>
    <i r="1">
      <x v="14"/>
      <x/>
    </i>
    <i r="1">
      <x v="15"/>
      <x v="64"/>
    </i>
    <i r="1">
      <x v="16"/>
      <x v="76"/>
    </i>
    <i r="1">
      <x v="17"/>
      <x v="53"/>
    </i>
    <i r="2">
      <x v="56"/>
    </i>
    <i r="1">
      <x v="19"/>
      <x v="83"/>
    </i>
    <i t="blank">
      <x v="2"/>
    </i>
    <i>
      <x v="3"/>
    </i>
    <i r="1">
      <x/>
      <x v="85"/>
    </i>
    <i r="1">
      <x v="1"/>
      <x v="84"/>
    </i>
    <i r="1">
      <x v="2"/>
      <x v="77"/>
    </i>
    <i r="1">
      <x v="3"/>
      <x v="79"/>
    </i>
    <i r="1">
      <x v="4"/>
      <x v="80"/>
    </i>
    <i r="1">
      <x v="5"/>
      <x v="2"/>
    </i>
    <i r="1">
      <x v="6"/>
      <x v="53"/>
    </i>
    <i r="1">
      <x v="7"/>
      <x v="93"/>
    </i>
    <i r="1">
      <x v="8"/>
      <x v="54"/>
    </i>
    <i r="1">
      <x v="9"/>
      <x v="95"/>
    </i>
    <i r="1">
      <x v="10"/>
      <x v="64"/>
    </i>
    <i r="1">
      <x v="11"/>
      <x v="51"/>
    </i>
    <i r="2">
      <x v="56"/>
    </i>
    <i r="1">
      <x v="13"/>
      <x v="52"/>
    </i>
    <i r="2">
      <x v="69"/>
    </i>
    <i r="1">
      <x v="15"/>
      <x v="83"/>
    </i>
    <i r="1">
      <x v="16"/>
      <x v="4"/>
    </i>
    <i r="2">
      <x v="59"/>
    </i>
    <i r="2">
      <x v="76"/>
    </i>
    <i r="1">
      <x v="19"/>
      <x v="46"/>
    </i>
    <i t="blank">
      <x v="3"/>
    </i>
    <i>
      <x v="4"/>
    </i>
    <i r="1">
      <x/>
      <x v="85"/>
    </i>
    <i r="1">
      <x v="1"/>
      <x v="84"/>
    </i>
    <i r="1">
      <x v="2"/>
      <x v="79"/>
    </i>
    <i r="1">
      <x v="3"/>
      <x v="80"/>
    </i>
    <i r="1">
      <x v="4"/>
      <x v="77"/>
    </i>
    <i r="1">
      <x v="5"/>
      <x v="95"/>
    </i>
    <i r="1">
      <x v="6"/>
      <x v="54"/>
    </i>
    <i r="1">
      <x v="7"/>
      <x v="2"/>
    </i>
    <i r="1">
      <x v="8"/>
      <x v="93"/>
    </i>
    <i r="1">
      <x v="9"/>
      <x v="59"/>
    </i>
    <i r="1">
      <x v="10"/>
      <x v="64"/>
    </i>
    <i r="1">
      <x v="11"/>
      <x v="99"/>
    </i>
    <i r="1">
      <x v="12"/>
      <x v="53"/>
    </i>
    <i r="1">
      <x v="13"/>
      <x v="13"/>
    </i>
    <i r="1">
      <x v="14"/>
      <x v="69"/>
    </i>
    <i r="1">
      <x v="15"/>
      <x v="83"/>
    </i>
    <i r="1">
      <x v="16"/>
      <x v="12"/>
    </i>
    <i r="2">
      <x v="70"/>
    </i>
    <i r="1">
      <x v="18"/>
      <x v="52"/>
    </i>
    <i r="1">
      <x v="19"/>
      <x v="51"/>
    </i>
    <i t="blank">
      <x v="4"/>
    </i>
    <i>
      <x v="5"/>
    </i>
    <i r="1">
      <x/>
      <x v="85"/>
    </i>
    <i r="1">
      <x v="1"/>
      <x v="84"/>
    </i>
    <i r="1">
      <x v="2"/>
      <x v="80"/>
    </i>
    <i r="1">
      <x v="3"/>
      <x v="79"/>
    </i>
    <i r="1">
      <x v="4"/>
      <x v="69"/>
    </i>
    <i r="1">
      <x v="5"/>
      <x v="77"/>
    </i>
    <i r="1">
      <x v="6"/>
      <x v="95"/>
    </i>
    <i r="1">
      <x v="7"/>
      <x v="54"/>
    </i>
    <i r="1">
      <x v="8"/>
      <x v="99"/>
    </i>
    <i r="1">
      <x v="9"/>
      <x v="13"/>
    </i>
    <i r="2">
      <x v="59"/>
    </i>
    <i r="1">
      <x v="11"/>
      <x v="46"/>
    </i>
    <i r="2">
      <x v="68"/>
    </i>
    <i r="1">
      <x v="13"/>
      <x v="53"/>
    </i>
    <i r="1">
      <x v="14"/>
      <x v="56"/>
    </i>
    <i r="1">
      <x v="15"/>
      <x v="2"/>
    </i>
    <i r="2">
      <x v="9"/>
    </i>
    <i r="2">
      <x v="93"/>
    </i>
    <i r="1">
      <x v="18"/>
      <x v="64"/>
    </i>
    <i r="1">
      <x v="19"/>
      <x v="12"/>
    </i>
    <i r="2">
      <x v="76"/>
    </i>
    <i r="2">
      <x v="83"/>
    </i>
    <i t="blank">
      <x v="5"/>
    </i>
    <i>
      <x v="6"/>
    </i>
    <i r="1">
      <x/>
      <x v="85"/>
    </i>
    <i r="1">
      <x v="1"/>
      <x v="84"/>
    </i>
    <i r="1">
      <x v="2"/>
      <x v="80"/>
    </i>
    <i r="1">
      <x v="3"/>
      <x v="77"/>
    </i>
    <i r="1">
      <x v="4"/>
      <x v="2"/>
    </i>
    <i r="2">
      <x v="79"/>
    </i>
    <i r="1">
      <x v="6"/>
      <x v="54"/>
    </i>
    <i r="2">
      <x v="59"/>
    </i>
    <i r="2">
      <x v="64"/>
    </i>
    <i r="2">
      <x v="95"/>
    </i>
    <i r="1">
      <x v="10"/>
      <x/>
    </i>
    <i r="2">
      <x v="9"/>
    </i>
    <i r="2">
      <x v="53"/>
    </i>
    <i r="1">
      <x v="13"/>
      <x v="83"/>
    </i>
    <i r="1">
      <x v="14"/>
      <x v="10"/>
    </i>
    <i r="2">
      <x v="24"/>
    </i>
    <i r="2">
      <x v="73"/>
    </i>
    <i r="2">
      <x v="92"/>
    </i>
    <i r="1">
      <x v="18"/>
      <x v="8"/>
    </i>
    <i r="2">
      <x v="93"/>
    </i>
    <i r="2">
      <x v="99"/>
    </i>
    <i t="blank">
      <x v="6"/>
    </i>
    <i>
      <x v="7"/>
    </i>
    <i r="1">
      <x/>
      <x v="85"/>
    </i>
    <i r="1">
      <x v="1"/>
      <x v="84"/>
    </i>
    <i r="1">
      <x v="2"/>
      <x v="69"/>
    </i>
    <i r="1">
      <x v="3"/>
      <x v="75"/>
    </i>
    <i r="1">
      <x v="4"/>
      <x/>
    </i>
    <i r="1">
      <x v="5"/>
      <x v="2"/>
    </i>
    <i r="2">
      <x v="77"/>
    </i>
    <i r="1">
      <x v="7"/>
      <x v="54"/>
    </i>
    <i r="1">
      <x v="8"/>
      <x v="80"/>
    </i>
    <i r="1">
      <x v="9"/>
      <x v="81"/>
    </i>
    <i r="1">
      <x v="10"/>
      <x v="1"/>
    </i>
    <i r="2">
      <x v="51"/>
    </i>
    <i r="2">
      <x v="59"/>
    </i>
    <i r="2">
      <x v="64"/>
    </i>
    <i r="2">
      <x v="95"/>
    </i>
    <i r="1">
      <x v="15"/>
      <x v="12"/>
    </i>
    <i r="2">
      <x v="52"/>
    </i>
    <i r="1">
      <x v="17"/>
      <x v="53"/>
    </i>
    <i r="2">
      <x v="73"/>
    </i>
    <i r="2">
      <x v="76"/>
    </i>
    <i r="2">
      <x v="78"/>
    </i>
    <i t="blank">
      <x v="7"/>
    </i>
    <i>
      <x v="8"/>
    </i>
    <i r="1">
      <x/>
      <x v="85"/>
    </i>
    <i r="1">
      <x v="1"/>
      <x v="84"/>
    </i>
    <i r="1">
      <x v="2"/>
      <x v="2"/>
    </i>
    <i r="1">
      <x v="3"/>
      <x v="51"/>
    </i>
    <i r="1">
      <x v="4"/>
      <x/>
    </i>
    <i r="1">
      <x v="5"/>
      <x v="4"/>
    </i>
    <i r="2">
      <x v="64"/>
    </i>
    <i r="2">
      <x v="77"/>
    </i>
    <i r="1">
      <x v="8"/>
      <x v="8"/>
    </i>
    <i r="1">
      <x v="9"/>
      <x v="54"/>
    </i>
    <i r="2">
      <x v="79"/>
    </i>
    <i r="2">
      <x v="99"/>
    </i>
    <i r="1">
      <x v="12"/>
      <x v="53"/>
    </i>
    <i r="1">
      <x v="13"/>
      <x v="5"/>
    </i>
    <i r="2">
      <x v="9"/>
    </i>
    <i r="2">
      <x v="13"/>
    </i>
    <i r="2">
      <x v="73"/>
    </i>
    <i r="2">
      <x v="78"/>
    </i>
    <i r="1">
      <x v="18"/>
      <x v="95"/>
    </i>
    <i r="2">
      <x v="101"/>
    </i>
    <i t="blank">
      <x v="8"/>
    </i>
    <i>
      <x v="9"/>
    </i>
    <i r="1">
      <x/>
      <x v="85"/>
    </i>
    <i r="1">
      <x v="1"/>
      <x v="84"/>
    </i>
    <i r="1">
      <x v="2"/>
      <x v="77"/>
    </i>
    <i r="1">
      <x v="3"/>
      <x v="80"/>
    </i>
    <i r="1">
      <x v="4"/>
      <x v="2"/>
    </i>
    <i r="1">
      <x v="5"/>
      <x v="64"/>
    </i>
    <i r="1">
      <x v="6"/>
      <x v="69"/>
    </i>
    <i r="1">
      <x v="7"/>
      <x v="79"/>
    </i>
    <i r="1">
      <x v="8"/>
      <x v="1"/>
    </i>
    <i r="2">
      <x v="73"/>
    </i>
    <i r="1">
      <x v="10"/>
      <x v="4"/>
    </i>
    <i r="2">
      <x v="53"/>
    </i>
    <i r="2">
      <x v="59"/>
    </i>
    <i r="2">
      <x v="93"/>
    </i>
    <i r="2">
      <x v="99"/>
    </i>
    <i r="1">
      <x v="15"/>
      <x/>
    </i>
    <i r="2">
      <x v="9"/>
    </i>
    <i r="2">
      <x v="52"/>
    </i>
    <i r="1">
      <x v="18"/>
      <x v="54"/>
    </i>
    <i r="1">
      <x v="19"/>
      <x v="8"/>
    </i>
    <i r="2">
      <x v="51"/>
    </i>
    <i r="2">
      <x v="95"/>
    </i>
    <i t="blank">
      <x v="9"/>
    </i>
    <i>
      <x v="10"/>
    </i>
    <i r="1">
      <x/>
      <x v="85"/>
    </i>
    <i r="1">
      <x v="1"/>
      <x v="69"/>
    </i>
    <i r="1">
      <x v="2"/>
      <x v="84"/>
    </i>
    <i r="1">
      <x v="3"/>
      <x v="80"/>
    </i>
    <i r="1">
      <x v="4"/>
      <x v="77"/>
    </i>
    <i r="1">
      <x v="5"/>
      <x v="2"/>
    </i>
    <i r="2">
      <x v="95"/>
    </i>
    <i r="1">
      <x v="7"/>
      <x v="79"/>
    </i>
    <i r="1">
      <x v="8"/>
      <x v="93"/>
    </i>
    <i r="1">
      <x v="9"/>
      <x v="64"/>
    </i>
    <i r="1">
      <x v="10"/>
      <x/>
    </i>
    <i r="1">
      <x v="11"/>
      <x v="99"/>
    </i>
    <i r="1">
      <x v="12"/>
      <x v="53"/>
    </i>
    <i r="1">
      <x v="13"/>
      <x v="54"/>
    </i>
    <i r="1">
      <x v="14"/>
      <x v="13"/>
    </i>
    <i r="2">
      <x v="46"/>
    </i>
    <i r="2">
      <x v="59"/>
    </i>
    <i r="1">
      <x v="17"/>
      <x v="52"/>
    </i>
    <i r="1">
      <x v="18"/>
      <x v="83"/>
    </i>
    <i r="1">
      <x v="19"/>
      <x v="12"/>
    </i>
    <i r="2">
      <x v="41"/>
    </i>
    <i r="2">
      <x v="56"/>
    </i>
    <i t="blank">
      <x v="10"/>
    </i>
    <i>
      <x v="11"/>
    </i>
    <i r="1">
      <x/>
      <x v="85"/>
    </i>
    <i r="1">
      <x v="1"/>
      <x v="84"/>
    </i>
    <i r="1">
      <x v="2"/>
      <x v="69"/>
    </i>
    <i r="1">
      <x v="3"/>
      <x v="2"/>
    </i>
    <i r="1">
      <x v="4"/>
      <x v="79"/>
    </i>
    <i r="2">
      <x v="95"/>
    </i>
    <i r="1">
      <x v="6"/>
      <x v="77"/>
    </i>
    <i r="1">
      <x v="7"/>
      <x v="80"/>
    </i>
    <i r="1">
      <x v="8"/>
      <x v="52"/>
    </i>
    <i r="1">
      <x v="9"/>
      <x v="54"/>
    </i>
    <i r="2">
      <x v="93"/>
    </i>
    <i r="2">
      <x v="99"/>
    </i>
    <i r="1">
      <x v="12"/>
      <x v="61"/>
    </i>
    <i r="1">
      <x v="13"/>
      <x/>
    </i>
    <i r="2">
      <x v="64"/>
    </i>
    <i r="1">
      <x v="15"/>
      <x v="41"/>
    </i>
    <i r="1">
      <x v="16"/>
      <x v="1"/>
    </i>
    <i r="2">
      <x v="13"/>
    </i>
    <i r="2">
      <x v="60"/>
    </i>
    <i r="2">
      <x v="73"/>
    </i>
    <i t="blank">
      <x v="11"/>
    </i>
    <i>
      <x v="12"/>
    </i>
    <i r="1">
      <x/>
      <x v="84"/>
    </i>
    <i r="1">
      <x v="1"/>
      <x v="85"/>
    </i>
    <i r="1">
      <x v="2"/>
      <x v="53"/>
    </i>
    <i r="2">
      <x v="54"/>
    </i>
    <i r="1">
      <x v="4"/>
      <x/>
    </i>
    <i r="1">
      <x v="5"/>
      <x v="2"/>
    </i>
    <i r="2">
      <x v="8"/>
    </i>
    <i r="1">
      <x v="7"/>
      <x v="61"/>
    </i>
    <i r="2">
      <x v="64"/>
    </i>
    <i r="1">
      <x v="9"/>
      <x v="1"/>
    </i>
    <i r="2">
      <x v="4"/>
    </i>
    <i r="2">
      <x v="51"/>
    </i>
    <i r="1">
      <x v="12"/>
      <x v="79"/>
    </i>
    <i r="1">
      <x v="13"/>
      <x v="59"/>
    </i>
    <i r="1">
      <x v="14"/>
      <x v="77"/>
    </i>
    <i r="2">
      <x v="78"/>
    </i>
    <i r="2">
      <x v="83"/>
    </i>
    <i r="2">
      <x v="95"/>
    </i>
    <i r="1">
      <x v="18"/>
      <x v="9"/>
    </i>
    <i r="2">
      <x v="69"/>
    </i>
    <i r="2">
      <x v="91"/>
    </i>
    <i t="blank">
      <x v="12"/>
    </i>
    <i>
      <x v="13"/>
    </i>
    <i r="1">
      <x/>
      <x v="85"/>
    </i>
    <i r="1">
      <x v="1"/>
      <x v="80"/>
    </i>
    <i r="1">
      <x v="2"/>
      <x v="69"/>
    </i>
    <i r="1">
      <x v="3"/>
      <x v="84"/>
    </i>
    <i r="1">
      <x v="4"/>
      <x v="77"/>
    </i>
    <i r="1">
      <x v="5"/>
      <x v="2"/>
    </i>
    <i r="1">
      <x v="6"/>
      <x v="64"/>
    </i>
    <i r="2">
      <x v="95"/>
    </i>
    <i r="1">
      <x v="8"/>
      <x v="53"/>
    </i>
    <i r="1">
      <x v="9"/>
      <x v="93"/>
    </i>
    <i r="1">
      <x v="10"/>
      <x/>
    </i>
    <i r="2">
      <x v="1"/>
    </i>
    <i r="2">
      <x v="52"/>
    </i>
    <i r="2">
      <x v="79"/>
    </i>
    <i r="1">
      <x v="14"/>
      <x v="83"/>
    </i>
    <i r="1">
      <x v="15"/>
      <x v="51"/>
    </i>
    <i r="2">
      <x v="54"/>
    </i>
    <i r="1">
      <x v="17"/>
      <x v="99"/>
    </i>
    <i r="1">
      <x v="18"/>
      <x v="34"/>
    </i>
    <i r="2">
      <x v="48"/>
    </i>
    <i r="2">
      <x v="56"/>
    </i>
    <i r="2">
      <x v="76"/>
    </i>
    <i t="blank">
      <x v="13"/>
    </i>
    <i>
      <x v="14"/>
    </i>
    <i r="1">
      <x/>
      <x v="84"/>
    </i>
    <i r="1">
      <x v="1"/>
      <x v="85"/>
    </i>
    <i r="1">
      <x v="2"/>
      <x v="2"/>
    </i>
    <i r="1">
      <x v="3"/>
      <x v="1"/>
    </i>
    <i r="2">
      <x v="95"/>
    </i>
    <i r="1">
      <x v="5"/>
      <x v="12"/>
    </i>
    <i r="2">
      <x v="59"/>
    </i>
    <i r="2">
      <x v="82"/>
    </i>
    <i r="2">
      <x v="91"/>
    </i>
    <i r="1">
      <x v="9"/>
      <x/>
    </i>
    <i r="2">
      <x v="8"/>
    </i>
    <i r="2">
      <x v="13"/>
    </i>
    <i r="2">
      <x v="53"/>
    </i>
    <i r="1">
      <x v="13"/>
      <x v="11"/>
    </i>
    <i r="2">
      <x v="20"/>
    </i>
    <i r="2">
      <x v="21"/>
    </i>
    <i r="2">
      <x v="46"/>
    </i>
    <i r="2">
      <x v="52"/>
    </i>
    <i r="2">
      <x v="77"/>
    </i>
    <i r="2">
      <x v="83"/>
    </i>
    <i t="blank">
      <x v="14"/>
    </i>
    <i>
      <x v="15"/>
    </i>
    <i r="1">
      <x/>
      <x v="84"/>
    </i>
    <i r="1">
      <x v="1"/>
      <x v="85"/>
    </i>
    <i r="1">
      <x v="2"/>
      <x v="95"/>
    </i>
    <i r="1">
      <x v="3"/>
      <x v="12"/>
    </i>
    <i r="2">
      <x v="53"/>
    </i>
    <i r="2">
      <x v="99"/>
    </i>
    <i r="1">
      <x v="6"/>
      <x v="2"/>
    </i>
    <i r="2">
      <x v="13"/>
    </i>
    <i r="2">
      <x v="59"/>
    </i>
    <i r="2">
      <x v="61"/>
    </i>
    <i r="2">
      <x v="64"/>
    </i>
    <i r="2">
      <x v="66"/>
    </i>
    <i r="2">
      <x v="71"/>
    </i>
    <i r="2">
      <x v="73"/>
    </i>
    <i r="1">
      <x v="14"/>
      <x/>
    </i>
    <i r="2">
      <x v="1"/>
    </i>
    <i r="2">
      <x v="5"/>
    </i>
    <i r="2">
      <x v="8"/>
    </i>
    <i r="2">
      <x v="10"/>
    </i>
    <i r="2">
      <x v="31"/>
    </i>
    <i r="2">
      <x v="52"/>
    </i>
    <i r="2">
      <x v="60"/>
    </i>
    <i r="2">
      <x v="69"/>
    </i>
    <i r="2">
      <x v="77"/>
    </i>
    <i r="2">
      <x v="79"/>
    </i>
    <i r="2">
      <x v="82"/>
    </i>
    <i t="blank">
      <x v="15"/>
    </i>
    <i>
      <x v="16"/>
    </i>
    <i r="1">
      <x/>
      <x v="85"/>
    </i>
    <i r="1">
      <x v="1"/>
      <x v="84"/>
    </i>
    <i r="1">
      <x v="2"/>
      <x v="2"/>
    </i>
    <i r="1">
      <x v="3"/>
      <x v="53"/>
    </i>
    <i r="1">
      <x v="4"/>
      <x v="13"/>
    </i>
    <i r="2">
      <x v="77"/>
    </i>
    <i r="1">
      <x v="6"/>
      <x v="93"/>
    </i>
    <i r="1">
      <x v="7"/>
      <x/>
    </i>
    <i r="1">
      <x v="8"/>
      <x v="12"/>
    </i>
    <i r="2">
      <x v="79"/>
    </i>
    <i r="1">
      <x v="10"/>
      <x v="7"/>
    </i>
    <i r="2">
      <x v="52"/>
    </i>
    <i r="2">
      <x v="59"/>
    </i>
    <i r="2">
      <x v="95"/>
    </i>
    <i r="1">
      <x v="14"/>
      <x v="73"/>
    </i>
    <i r="1">
      <x v="15"/>
      <x v="4"/>
    </i>
    <i r="2">
      <x v="5"/>
    </i>
    <i r="2">
      <x v="80"/>
    </i>
    <i r="1">
      <x v="18"/>
      <x v="1"/>
    </i>
    <i r="2">
      <x v="11"/>
    </i>
    <i r="2">
      <x v="41"/>
    </i>
    <i r="2">
      <x v="42"/>
    </i>
    <i r="2">
      <x v="46"/>
    </i>
    <i r="2">
      <x v="54"/>
    </i>
    <i r="2">
      <x v="57"/>
    </i>
    <i r="2">
      <x v="97"/>
    </i>
    <i t="blank">
      <x v="16"/>
    </i>
    <i>
      <x v="17"/>
    </i>
    <i r="1">
      <x/>
      <x v="75"/>
    </i>
    <i r="1">
      <x v="1"/>
      <x v="84"/>
    </i>
    <i r="1">
      <x v="2"/>
      <x v="85"/>
    </i>
    <i r="1">
      <x v="3"/>
      <x v="2"/>
    </i>
    <i r="1">
      <x v="4"/>
      <x v="1"/>
    </i>
    <i r="2">
      <x v="73"/>
    </i>
    <i r="1">
      <x v="6"/>
      <x v="52"/>
    </i>
    <i r="1">
      <x v="7"/>
      <x v="51"/>
    </i>
    <i r="2">
      <x v="54"/>
    </i>
    <i r="2">
      <x v="61"/>
    </i>
    <i r="2">
      <x v="76"/>
    </i>
    <i r="2">
      <x v="91"/>
    </i>
    <i r="2">
      <x v="95"/>
    </i>
    <i r="1">
      <x v="13"/>
      <x/>
    </i>
    <i r="2">
      <x v="4"/>
    </i>
    <i r="2">
      <x v="22"/>
    </i>
    <i r="2">
      <x v="41"/>
    </i>
    <i r="2">
      <x v="46"/>
    </i>
    <i r="2">
      <x v="53"/>
    </i>
    <i r="2">
      <x v="78"/>
    </i>
    <i r="2">
      <x v="93"/>
    </i>
    <i t="blank">
      <x v="17"/>
    </i>
    <i>
      <x v="18"/>
    </i>
    <i r="1">
      <x/>
      <x v="85"/>
    </i>
    <i r="1">
      <x v="1"/>
      <x v="84"/>
    </i>
    <i r="1">
      <x v="2"/>
      <x v="2"/>
    </i>
    <i r="1">
      <x v="3"/>
      <x v="52"/>
    </i>
    <i r="1">
      <x v="4"/>
      <x/>
    </i>
    <i r="1">
      <x v="5"/>
      <x v="95"/>
    </i>
    <i r="1">
      <x v="6"/>
      <x v="4"/>
    </i>
    <i r="2">
      <x v="13"/>
    </i>
    <i r="2">
      <x v="53"/>
    </i>
    <i r="1">
      <x v="9"/>
      <x v="8"/>
    </i>
    <i r="2">
      <x v="12"/>
    </i>
    <i r="1">
      <x v="11"/>
      <x v="23"/>
    </i>
    <i r="2">
      <x v="64"/>
    </i>
    <i r="2">
      <x v="77"/>
    </i>
    <i r="2">
      <x v="81"/>
    </i>
    <i r="1">
      <x v="15"/>
      <x v="5"/>
    </i>
    <i r="2">
      <x v="7"/>
    </i>
    <i r="2">
      <x v="21"/>
    </i>
    <i r="2">
      <x v="24"/>
    </i>
    <i r="2">
      <x v="46"/>
    </i>
    <i r="2">
      <x v="54"/>
    </i>
    <i r="2">
      <x v="56"/>
    </i>
    <i r="2">
      <x v="57"/>
    </i>
    <i r="2">
      <x v="60"/>
    </i>
    <i r="2">
      <x v="61"/>
    </i>
    <i r="2">
      <x v="76"/>
    </i>
    <i r="2">
      <x v="79"/>
    </i>
    <i r="2">
      <x v="83"/>
    </i>
    <i r="2">
      <x v="99"/>
    </i>
    <i t="blank">
      <x v="18"/>
    </i>
    <i>
      <x v="19"/>
    </i>
    <i r="1">
      <x/>
      <x v="85"/>
    </i>
    <i r="1">
      <x v="1"/>
      <x v="84"/>
    </i>
    <i r="1">
      <x v="2"/>
      <x v="77"/>
    </i>
    <i r="1">
      <x v="3"/>
      <x v="2"/>
    </i>
    <i r="2">
      <x v="79"/>
    </i>
    <i r="2">
      <x v="95"/>
    </i>
    <i r="1">
      <x v="6"/>
      <x/>
    </i>
    <i r="2">
      <x v="46"/>
    </i>
    <i r="2">
      <x v="51"/>
    </i>
    <i r="2">
      <x v="52"/>
    </i>
    <i r="2">
      <x v="53"/>
    </i>
    <i r="2">
      <x v="54"/>
    </i>
    <i r="1">
      <x v="12"/>
      <x v="1"/>
    </i>
    <i r="2">
      <x v="80"/>
    </i>
    <i r="1">
      <x v="14"/>
      <x v="5"/>
    </i>
    <i r="2">
      <x v="8"/>
    </i>
    <i r="2">
      <x v="22"/>
    </i>
    <i r="2">
      <x v="28"/>
    </i>
    <i r="2">
      <x v="60"/>
    </i>
    <i r="2">
      <x v="99"/>
    </i>
    <i t="blank">
      <x v="19"/>
    </i>
    <i>
      <x v="20"/>
    </i>
    <i r="1">
      <x/>
      <x v="84"/>
    </i>
    <i r="1">
      <x v="1"/>
      <x v="2"/>
    </i>
    <i r="1">
      <x v="2"/>
      <x v="78"/>
    </i>
    <i r="2">
      <x v="85"/>
    </i>
    <i r="1">
      <x v="4"/>
      <x v="4"/>
    </i>
    <i r="1">
      <x v="5"/>
      <x v="1"/>
    </i>
    <i r="1">
      <x v="6"/>
      <x v="13"/>
    </i>
    <i r="2">
      <x v="54"/>
    </i>
    <i r="2">
      <x v="99"/>
    </i>
    <i r="1">
      <x v="9"/>
      <x/>
    </i>
    <i r="2">
      <x v="8"/>
    </i>
    <i r="2">
      <x v="53"/>
    </i>
    <i r="2">
      <x v="59"/>
    </i>
    <i r="2">
      <x v="64"/>
    </i>
    <i r="2">
      <x v="77"/>
    </i>
    <i r="2">
      <x v="79"/>
    </i>
    <i r="1">
      <x v="16"/>
      <x v="7"/>
    </i>
    <i r="2">
      <x v="52"/>
    </i>
    <i r="2">
      <x v="95"/>
    </i>
    <i r="1">
      <x v="19"/>
      <x v="5"/>
    </i>
    <i r="2">
      <x v="10"/>
    </i>
    <i r="2">
      <x v="11"/>
    </i>
    <i r="2">
      <x v="12"/>
    </i>
    <i r="2">
      <x v="28"/>
    </i>
    <i r="2">
      <x v="46"/>
    </i>
    <i r="2">
      <x v="50"/>
    </i>
    <i r="2">
      <x v="56"/>
    </i>
    <i r="2">
      <x v="73"/>
    </i>
    <i t="blank">
      <x v="20"/>
    </i>
    <i>
      <x v="21"/>
    </i>
    <i r="1">
      <x/>
      <x v="2"/>
    </i>
    <i r="1">
      <x v="1"/>
      <x v="85"/>
    </i>
    <i r="1">
      <x v="2"/>
      <x v="84"/>
    </i>
    <i r="1">
      <x v="3"/>
      <x v="53"/>
    </i>
    <i r="1">
      <x v="4"/>
      <x v="51"/>
    </i>
    <i r="2">
      <x v="77"/>
    </i>
    <i r="1">
      <x v="6"/>
      <x/>
    </i>
    <i r="1">
      <x v="7"/>
      <x v="4"/>
    </i>
    <i r="2">
      <x v="52"/>
    </i>
    <i r="2">
      <x v="59"/>
    </i>
    <i r="1">
      <x v="10"/>
      <x v="8"/>
    </i>
    <i r="2">
      <x v="12"/>
    </i>
    <i r="2">
      <x v="13"/>
    </i>
    <i r="2">
      <x v="49"/>
    </i>
    <i r="2">
      <x v="64"/>
    </i>
    <i r="2">
      <x v="76"/>
    </i>
    <i r="2">
      <x v="93"/>
    </i>
    <i r="1">
      <x v="17"/>
      <x v="1"/>
    </i>
    <i r="2">
      <x v="9"/>
    </i>
    <i r="2">
      <x v="48"/>
    </i>
    <i r="2">
      <x v="54"/>
    </i>
    <i r="2">
      <x v="56"/>
    </i>
    <i r="2">
      <x v="58"/>
    </i>
    <i r="2">
      <x v="63"/>
    </i>
    <i r="2">
      <x v="80"/>
    </i>
    <i r="2">
      <x v="94"/>
    </i>
    <i r="2">
      <x v="100"/>
    </i>
    <i t="blank">
      <x v="21"/>
    </i>
    <i>
      <x v="22"/>
    </i>
    <i r="1">
      <x/>
      <x v="85"/>
    </i>
    <i r="1">
      <x v="1"/>
      <x/>
    </i>
    <i r="2">
      <x v="84"/>
    </i>
    <i r="1">
      <x v="3"/>
      <x v="2"/>
    </i>
    <i r="1">
      <x v="4"/>
      <x v="64"/>
    </i>
    <i r="2">
      <x v="76"/>
    </i>
    <i r="1">
      <x v="6"/>
      <x v="4"/>
    </i>
    <i r="2">
      <x v="93"/>
    </i>
    <i r="2">
      <x v="99"/>
    </i>
    <i r="1">
      <x v="9"/>
      <x v="22"/>
    </i>
    <i r="2">
      <x v="51"/>
    </i>
    <i r="2">
      <x v="52"/>
    </i>
    <i r="2">
      <x v="75"/>
    </i>
    <i r="2">
      <x v="95"/>
    </i>
    <i r="1">
      <x v="14"/>
      <x v="13"/>
    </i>
    <i r="2">
      <x v="53"/>
    </i>
    <i r="2">
      <x v="61"/>
    </i>
    <i r="2">
      <x v="77"/>
    </i>
    <i r="2">
      <x v="79"/>
    </i>
    <i r="2">
      <x v="100"/>
    </i>
    <i t="blank">
      <x v="22"/>
    </i>
    <i>
      <x v="23"/>
    </i>
    <i r="1">
      <x/>
      <x v="84"/>
    </i>
    <i r="1">
      <x v="1"/>
      <x v="2"/>
    </i>
    <i r="2">
      <x v="85"/>
    </i>
    <i r="1">
      <x v="3"/>
      <x v="4"/>
    </i>
    <i r="1">
      <x v="4"/>
      <x v="77"/>
    </i>
    <i r="1">
      <x v="5"/>
      <x v="8"/>
    </i>
    <i r="2">
      <x v="99"/>
    </i>
    <i r="1">
      <x v="7"/>
      <x/>
    </i>
    <i r="2">
      <x v="1"/>
    </i>
    <i r="2">
      <x v="5"/>
    </i>
    <i r="2">
      <x v="7"/>
    </i>
    <i r="2">
      <x v="9"/>
    </i>
    <i r="2">
      <x v="17"/>
    </i>
    <i r="2">
      <x v="49"/>
    </i>
    <i r="2">
      <x v="51"/>
    </i>
    <i r="2">
      <x v="73"/>
    </i>
    <i r="2">
      <x v="96"/>
    </i>
    <i r="1">
      <x v="17"/>
      <x v="13"/>
    </i>
    <i r="2">
      <x v="23"/>
    </i>
    <i r="2">
      <x v="50"/>
    </i>
    <i r="2">
      <x v="53"/>
    </i>
    <i r="2">
      <x v="54"/>
    </i>
    <i r="2">
      <x v="70"/>
    </i>
    <i r="2">
      <x v="78"/>
    </i>
    <i r="2">
      <x v="83"/>
    </i>
    <i t="blank">
      <x v="23"/>
    </i>
    <i>
      <x v="24"/>
    </i>
    <i r="1">
      <x/>
      <x v="84"/>
    </i>
    <i r="1">
      <x v="1"/>
      <x v="85"/>
    </i>
    <i r="1">
      <x v="2"/>
      <x v="4"/>
    </i>
    <i r="1">
      <x v="3"/>
      <x/>
    </i>
    <i r="1">
      <x v="4"/>
      <x v="1"/>
    </i>
    <i r="2">
      <x v="9"/>
    </i>
    <i r="2">
      <x v="99"/>
    </i>
    <i r="1">
      <x v="7"/>
      <x v="52"/>
    </i>
    <i r="2">
      <x v="61"/>
    </i>
    <i r="2">
      <x v="69"/>
    </i>
    <i r="2">
      <x v="79"/>
    </i>
    <i r="2">
      <x v="83"/>
    </i>
    <i r="1">
      <x v="12"/>
      <x v="2"/>
    </i>
    <i r="2">
      <x v="50"/>
    </i>
    <i r="2">
      <x v="53"/>
    </i>
    <i r="2">
      <x v="56"/>
    </i>
    <i r="1">
      <x v="16"/>
      <x v="51"/>
    </i>
    <i r="2">
      <x v="54"/>
    </i>
    <i r="2">
      <x v="60"/>
    </i>
    <i r="2">
      <x v="80"/>
    </i>
    <i t="blank">
      <x v="24"/>
    </i>
    <i>
      <x v="25"/>
    </i>
    <i r="1">
      <x/>
      <x v="75"/>
    </i>
    <i r="1">
      <x v="1"/>
      <x v="2"/>
    </i>
    <i r="2">
      <x v="84"/>
    </i>
    <i r="1">
      <x v="3"/>
      <x v="4"/>
    </i>
    <i r="2">
      <x v="50"/>
    </i>
    <i r="2">
      <x v="85"/>
    </i>
    <i r="1">
      <x v="6"/>
      <x v="9"/>
    </i>
    <i r="2">
      <x v="51"/>
    </i>
    <i r="2">
      <x v="53"/>
    </i>
    <i r="1">
      <x v="9"/>
      <x v="12"/>
    </i>
    <i r="2">
      <x v="73"/>
    </i>
    <i r="2">
      <x v="78"/>
    </i>
    <i r="1">
      <x v="12"/>
      <x v="45"/>
    </i>
    <i r="2">
      <x v="49"/>
    </i>
    <i r="2">
      <x v="52"/>
    </i>
    <i r="2">
      <x v="61"/>
    </i>
    <i r="2">
      <x v="64"/>
    </i>
    <i r="2">
      <x v="96"/>
    </i>
    <i r="2">
      <x v="99"/>
    </i>
    <i r="1">
      <x v="19"/>
      <x/>
    </i>
    <i r="2">
      <x v="6"/>
    </i>
    <i r="2">
      <x v="10"/>
    </i>
    <i r="2">
      <x v="13"/>
    </i>
    <i r="2">
      <x v="16"/>
    </i>
    <i r="2">
      <x v="17"/>
    </i>
    <i r="2">
      <x v="18"/>
    </i>
    <i r="2">
      <x v="22"/>
    </i>
    <i r="2">
      <x v="26"/>
    </i>
    <i r="2">
      <x v="27"/>
    </i>
    <i r="2">
      <x v="30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2"/>
    </i>
    <i r="2">
      <x v="44"/>
    </i>
    <i r="2">
      <x v="47"/>
    </i>
    <i r="2">
      <x v="48"/>
    </i>
    <i r="2">
      <x v="56"/>
    </i>
    <i r="2">
      <x v="57"/>
    </i>
    <i r="2">
      <x v="59"/>
    </i>
    <i r="2">
      <x v="60"/>
    </i>
    <i r="2">
      <x v="63"/>
    </i>
    <i r="2">
      <x v="67"/>
    </i>
    <i r="2">
      <x v="69"/>
    </i>
    <i r="2">
      <x v="72"/>
    </i>
    <i r="2">
      <x v="77"/>
    </i>
    <i r="2">
      <x v="79"/>
    </i>
    <i r="2">
      <x v="81"/>
    </i>
    <i r="2">
      <x v="83"/>
    </i>
    <i r="2">
      <x v="86"/>
    </i>
    <i r="2">
      <x v="87"/>
    </i>
    <i r="2">
      <x v="88"/>
    </i>
    <i r="2">
      <x v="90"/>
    </i>
    <i r="2">
      <x v="91"/>
    </i>
    <i r="2">
      <x v="95"/>
    </i>
    <i r="2">
      <x v="98"/>
    </i>
    <i r="2">
      <x v="100"/>
    </i>
    <i t="blank">
      <x v="25"/>
    </i>
    <i>
      <x v="26"/>
    </i>
    <i r="1">
      <x/>
      <x v="84"/>
    </i>
    <i r="1">
      <x v="1"/>
      <x v="85"/>
    </i>
    <i r="1">
      <x v="2"/>
      <x v="2"/>
    </i>
    <i r="2">
      <x v="4"/>
    </i>
    <i r="2">
      <x v="17"/>
    </i>
    <i r="1">
      <x v="5"/>
      <x/>
    </i>
    <i r="2">
      <x v="13"/>
    </i>
    <i r="2">
      <x v="51"/>
    </i>
    <i r="2">
      <x v="53"/>
    </i>
    <i r="2">
      <x v="65"/>
    </i>
    <i r="2">
      <x v="73"/>
    </i>
    <i r="1">
      <x v="11"/>
      <x v="22"/>
    </i>
    <i r="2">
      <x v="28"/>
    </i>
    <i r="2">
      <x v="49"/>
    </i>
    <i r="2">
      <x v="50"/>
    </i>
    <i r="2">
      <x v="54"/>
    </i>
    <i r="2">
      <x v="75"/>
    </i>
    <i r="2">
      <x v="76"/>
    </i>
    <i r="2">
      <x v="78"/>
    </i>
    <i r="2">
      <x v="95"/>
    </i>
    <i t="blank">
      <x v="26"/>
    </i>
    <i>
      <x v="27"/>
    </i>
    <i r="1">
      <x/>
      <x v="84"/>
    </i>
    <i r="1">
      <x v="1"/>
      <x v="4"/>
    </i>
    <i r="1">
      <x v="2"/>
      <x v="85"/>
    </i>
    <i r="1">
      <x v="3"/>
      <x v="53"/>
    </i>
    <i r="1">
      <x v="4"/>
      <x v="76"/>
    </i>
    <i r="1">
      <x v="5"/>
      <x v="52"/>
    </i>
    <i r="2">
      <x v="99"/>
    </i>
    <i r="1">
      <x v="7"/>
      <x v="9"/>
    </i>
    <i r="1">
      <x v="8"/>
      <x v="2"/>
    </i>
    <i r="2">
      <x v="8"/>
    </i>
    <i r="2">
      <x v="11"/>
    </i>
    <i r="2">
      <x v="13"/>
    </i>
    <i r="2">
      <x v="21"/>
    </i>
    <i r="2">
      <x v="56"/>
    </i>
    <i r="2">
      <x v="60"/>
    </i>
    <i r="1">
      <x v="15"/>
      <x v="1"/>
    </i>
    <i r="2">
      <x v="6"/>
    </i>
    <i r="2">
      <x v="10"/>
    </i>
    <i r="2">
      <x v="12"/>
    </i>
    <i r="2">
      <x v="33"/>
    </i>
    <i r="2">
      <x v="61"/>
    </i>
    <i r="2">
      <x v="74"/>
    </i>
    <i r="2">
      <x v="77"/>
    </i>
    <i r="2">
      <x v="78"/>
    </i>
    <i r="2">
      <x v="79"/>
    </i>
    <i r="2">
      <x v="97"/>
    </i>
    <i r="2">
      <x v="98"/>
    </i>
    <i t="blank">
      <x v="27"/>
    </i>
    <i>
      <x v="28"/>
    </i>
    <i r="1">
      <x/>
      <x v="85"/>
    </i>
    <i r="1">
      <x v="1"/>
      <x v="84"/>
    </i>
    <i r="1">
      <x v="2"/>
      <x v="69"/>
    </i>
    <i r="1">
      <x v="3"/>
      <x v="2"/>
    </i>
    <i r="1">
      <x v="4"/>
      <x v="77"/>
    </i>
    <i r="1">
      <x v="5"/>
      <x/>
    </i>
    <i r="2">
      <x v="4"/>
    </i>
    <i r="1">
      <x v="7"/>
      <x v="59"/>
    </i>
    <i r="2">
      <x v="95"/>
    </i>
    <i r="1">
      <x v="9"/>
      <x v="1"/>
    </i>
    <i r="2">
      <x v="10"/>
    </i>
    <i r="2">
      <x v="12"/>
    </i>
    <i r="2">
      <x v="53"/>
    </i>
    <i r="2">
      <x v="64"/>
    </i>
    <i r="1">
      <x v="14"/>
      <x v="54"/>
    </i>
    <i r="2">
      <x v="99"/>
    </i>
    <i r="1">
      <x v="16"/>
      <x v="5"/>
    </i>
    <i r="2">
      <x v="51"/>
    </i>
    <i r="2">
      <x v="91"/>
    </i>
    <i r="1">
      <x v="19"/>
      <x v="8"/>
    </i>
    <i r="2">
      <x v="52"/>
    </i>
    <i r="2">
      <x v="56"/>
    </i>
    <i r="2">
      <x v="60"/>
    </i>
    <i r="2">
      <x v="93"/>
    </i>
    <i t="blank">
      <x v="28"/>
    </i>
    <i>
      <x v="29"/>
    </i>
    <i r="1">
      <x/>
      <x v="85"/>
    </i>
    <i r="1">
      <x v="1"/>
      <x v="84"/>
    </i>
    <i r="1">
      <x v="2"/>
      <x v="2"/>
    </i>
    <i r="1">
      <x v="3"/>
      <x/>
    </i>
    <i r="2">
      <x v="77"/>
    </i>
    <i r="1">
      <x v="5"/>
      <x v="1"/>
    </i>
    <i r="2">
      <x v="4"/>
    </i>
    <i r="2">
      <x v="64"/>
    </i>
    <i r="1">
      <x v="8"/>
      <x v="95"/>
    </i>
    <i r="1">
      <x v="9"/>
      <x v="8"/>
    </i>
    <i r="2">
      <x v="51"/>
    </i>
    <i r="2">
      <x v="53"/>
    </i>
    <i r="2">
      <x v="60"/>
    </i>
    <i r="2">
      <x v="61"/>
    </i>
    <i r="1">
      <x v="14"/>
      <x v="12"/>
    </i>
    <i r="2">
      <x v="54"/>
    </i>
    <i r="2">
      <x v="79"/>
    </i>
    <i r="2">
      <x v="99"/>
    </i>
    <i r="1">
      <x v="18"/>
      <x v="13"/>
    </i>
    <i r="2">
      <x v="15"/>
    </i>
    <i r="2">
      <x v="42"/>
    </i>
    <i r="2">
      <x v="56"/>
    </i>
    <i r="2">
      <x v="57"/>
    </i>
    <i r="2">
      <x v="59"/>
    </i>
    <i r="2">
      <x v="65"/>
    </i>
    <i r="2">
      <x v="76"/>
    </i>
    <i r="2">
      <x v="83"/>
    </i>
    <i t="blank">
      <x v="29"/>
    </i>
    <i>
      <x v="30"/>
    </i>
    <i r="1">
      <x/>
      <x v="84"/>
    </i>
    <i r="1">
      <x v="1"/>
      <x v="85"/>
    </i>
    <i r="1">
      <x v="2"/>
      <x v="2"/>
    </i>
    <i r="1">
      <x v="3"/>
      <x v="75"/>
    </i>
    <i r="1">
      <x v="4"/>
      <x v="69"/>
    </i>
    <i r="2">
      <x v="77"/>
    </i>
    <i r="2">
      <x v="79"/>
    </i>
    <i r="1">
      <x v="7"/>
      <x v="51"/>
    </i>
    <i r="2">
      <x v="52"/>
    </i>
    <i r="1">
      <x v="9"/>
      <x v="4"/>
    </i>
    <i r="2">
      <x v="14"/>
    </i>
    <i r="2">
      <x v="56"/>
    </i>
    <i r="2">
      <x v="76"/>
    </i>
    <i r="1">
      <x v="13"/>
      <x/>
    </i>
    <i r="2">
      <x v="64"/>
    </i>
    <i r="1">
      <x v="15"/>
      <x v="3"/>
    </i>
    <i r="2">
      <x v="8"/>
    </i>
    <i r="2">
      <x v="12"/>
    </i>
    <i r="2">
      <x v="13"/>
    </i>
    <i r="2">
      <x v="48"/>
    </i>
    <i r="2">
      <x v="60"/>
    </i>
    <i r="2">
      <x v="61"/>
    </i>
    <i r="2">
      <x v="62"/>
    </i>
    <i r="2">
      <x v="78"/>
    </i>
    <i r="2">
      <x v="80"/>
    </i>
    <i r="2">
      <x v="89"/>
    </i>
    <i t="blank">
      <x v="30"/>
    </i>
    <i>
      <x v="31"/>
    </i>
    <i r="1">
      <x/>
      <x v="85"/>
    </i>
    <i r="1">
      <x v="1"/>
      <x v="84"/>
    </i>
    <i r="1">
      <x v="2"/>
      <x v="77"/>
    </i>
    <i r="1">
      <x v="3"/>
      <x/>
    </i>
    <i r="1">
      <x v="4"/>
      <x v="2"/>
    </i>
    <i r="2">
      <x v="8"/>
    </i>
    <i r="2">
      <x v="9"/>
    </i>
    <i r="2">
      <x v="61"/>
    </i>
    <i r="2">
      <x v="99"/>
    </i>
    <i r="1">
      <x v="9"/>
      <x v="54"/>
    </i>
    <i r="2">
      <x v="64"/>
    </i>
    <i r="1">
      <x v="11"/>
      <x v="1"/>
    </i>
    <i r="2">
      <x v="3"/>
    </i>
    <i r="2">
      <x v="78"/>
    </i>
    <i r="2">
      <x v="95"/>
    </i>
    <i r="2">
      <x v="97"/>
    </i>
    <i r="1">
      <x v="16"/>
      <x v="51"/>
    </i>
    <i r="2">
      <x v="69"/>
    </i>
    <i r="2">
      <x v="76"/>
    </i>
    <i r="1">
      <x v="19"/>
      <x v="31"/>
    </i>
    <i r="2">
      <x v="32"/>
    </i>
    <i r="2">
      <x v="46"/>
    </i>
    <i r="2">
      <x v="52"/>
    </i>
    <i r="2">
      <x v="53"/>
    </i>
    <i r="2">
      <x v="55"/>
    </i>
    <i r="2">
      <x v="56"/>
    </i>
    <i r="2">
      <x v="93"/>
    </i>
    <i t="blank">
      <x v="31"/>
    </i>
    <i>
      <x v="32"/>
    </i>
    <i r="1">
      <x/>
      <x v="85"/>
    </i>
    <i r="1">
      <x v="1"/>
      <x v="84"/>
    </i>
    <i r="1">
      <x v="2"/>
      <x v="75"/>
    </i>
    <i r="1">
      <x v="3"/>
      <x v="51"/>
    </i>
    <i r="1">
      <x v="4"/>
      <x v="2"/>
    </i>
    <i r="1">
      <x v="5"/>
      <x v="53"/>
    </i>
    <i r="2">
      <x v="91"/>
    </i>
    <i r="2">
      <x v="99"/>
    </i>
    <i r="1">
      <x v="8"/>
      <x v="77"/>
    </i>
    <i r="2">
      <x v="96"/>
    </i>
    <i r="1">
      <x v="10"/>
      <x/>
    </i>
    <i r="2">
      <x v="3"/>
    </i>
    <i r="2">
      <x v="12"/>
    </i>
    <i r="2">
      <x v="25"/>
    </i>
    <i r="2">
      <x v="56"/>
    </i>
    <i r="2">
      <x v="59"/>
    </i>
    <i r="2">
      <x v="61"/>
    </i>
    <i r="2">
      <x v="66"/>
    </i>
    <i r="2">
      <x v="73"/>
    </i>
    <i r="2">
      <x v="82"/>
    </i>
    <i r="2">
      <x v="95"/>
    </i>
    <i r="2">
      <x v="97"/>
    </i>
    <i t="blank">
      <x v="32"/>
    </i>
    <i>
      <x v="33"/>
    </i>
    <i r="1">
      <x/>
      <x v="84"/>
    </i>
    <i r="2">
      <x v="85"/>
    </i>
    <i r="1">
      <x v="2"/>
      <x v="2"/>
    </i>
    <i r="1">
      <x v="3"/>
      <x v="1"/>
    </i>
    <i r="1">
      <x v="4"/>
      <x v="46"/>
    </i>
    <i r="1">
      <x v="5"/>
      <x/>
    </i>
    <i r="1">
      <x v="6"/>
      <x v="47"/>
    </i>
    <i r="2">
      <x v="54"/>
    </i>
    <i r="2">
      <x v="77"/>
    </i>
    <i r="1">
      <x v="9"/>
      <x v="12"/>
    </i>
    <i r="2">
      <x v="82"/>
    </i>
    <i r="2">
      <x v="93"/>
    </i>
    <i r="2">
      <x v="99"/>
    </i>
    <i r="1">
      <x v="13"/>
      <x v="4"/>
    </i>
    <i r="2">
      <x v="95"/>
    </i>
    <i r="1">
      <x v="15"/>
      <x v="7"/>
    </i>
    <i r="2">
      <x v="17"/>
    </i>
    <i r="2">
      <x v="43"/>
    </i>
    <i r="2">
      <x v="50"/>
    </i>
    <i r="2">
      <x v="51"/>
    </i>
    <i r="2">
      <x v="76"/>
    </i>
    <i r="2">
      <x v="100"/>
    </i>
    <i t="blank">
      <x v="33"/>
    </i>
    <i>
      <x v="34"/>
    </i>
    <i r="1">
      <x/>
      <x v="85"/>
    </i>
    <i r="1">
      <x v="1"/>
      <x v="84"/>
    </i>
    <i r="1">
      <x v="2"/>
      <x v="2"/>
    </i>
    <i r="1">
      <x v="3"/>
      <x v="51"/>
    </i>
    <i r="2">
      <x v="77"/>
    </i>
    <i r="1">
      <x v="5"/>
      <x/>
    </i>
    <i r="1">
      <x v="6"/>
      <x v="1"/>
    </i>
    <i r="2">
      <x v="9"/>
    </i>
    <i r="1">
      <x v="8"/>
      <x v="64"/>
    </i>
    <i r="2">
      <x v="80"/>
    </i>
    <i r="1">
      <x v="10"/>
      <x v="12"/>
    </i>
    <i r="2">
      <x v="29"/>
    </i>
    <i r="2">
      <x v="59"/>
    </i>
    <i r="2">
      <x v="75"/>
    </i>
    <i r="2">
      <x v="95"/>
    </i>
    <i r="1">
      <x v="15"/>
      <x v="8"/>
    </i>
    <i r="2">
      <x v="53"/>
    </i>
    <i r="2">
      <x v="73"/>
    </i>
    <i r="2">
      <x v="79"/>
    </i>
    <i r="1">
      <x v="19"/>
      <x v="11"/>
    </i>
    <i r="2">
      <x v="17"/>
    </i>
    <i t="blank">
      <x v="34"/>
    </i>
    <i>
      <x v="35"/>
    </i>
    <i r="1">
      <x/>
      <x v="84"/>
    </i>
    <i r="1">
      <x v="1"/>
      <x v="85"/>
    </i>
    <i r="1">
      <x v="2"/>
      <x v="2"/>
    </i>
    <i r="1">
      <x v="3"/>
      <x v="64"/>
    </i>
    <i r="1">
      <x v="4"/>
      <x v="13"/>
    </i>
    <i r="2">
      <x v="77"/>
    </i>
    <i r="1">
      <x v="6"/>
      <x v="95"/>
    </i>
    <i r="1">
      <x v="7"/>
      <x v="76"/>
    </i>
    <i r="1">
      <x v="8"/>
      <x v="53"/>
    </i>
    <i r="2">
      <x v="56"/>
    </i>
    <i r="2">
      <x v="61"/>
    </i>
    <i r="2">
      <x v="79"/>
    </i>
    <i r="1">
      <x v="12"/>
      <x/>
    </i>
    <i r="2">
      <x v="7"/>
    </i>
    <i r="2">
      <x v="93"/>
    </i>
    <i r="1">
      <x v="15"/>
      <x v="11"/>
    </i>
    <i r="2">
      <x v="28"/>
    </i>
    <i r="2">
      <x v="50"/>
    </i>
    <i r="2">
      <x v="51"/>
    </i>
    <i r="2">
      <x v="54"/>
    </i>
    <i r="2">
      <x v="68"/>
    </i>
    <i r="2">
      <x v="75"/>
    </i>
    <i t="blank">
      <x v="35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520">
      <pivotArea field="2" type="button" dataOnly="0" labelOnly="1" outline="0" axis="axisRow" fieldPosition="0"/>
    </format>
    <format dxfId="519">
      <pivotArea outline="0" fieldPosition="0">
        <references count="1">
          <reference field="4294967294" count="1">
            <x v="0"/>
          </reference>
        </references>
      </pivotArea>
    </format>
    <format dxfId="518">
      <pivotArea outline="0" fieldPosition="0">
        <references count="1">
          <reference field="4294967294" count="1">
            <x v="1"/>
          </reference>
        </references>
      </pivotArea>
    </format>
    <format dxfId="517">
      <pivotArea outline="0" fieldPosition="0">
        <references count="1">
          <reference field="4294967294" count="1">
            <x v="2"/>
          </reference>
        </references>
      </pivotArea>
    </format>
    <format dxfId="516">
      <pivotArea outline="0" fieldPosition="0">
        <references count="1">
          <reference field="4294967294" count="1">
            <x v="3"/>
          </reference>
        </references>
      </pivotArea>
    </format>
    <format dxfId="515">
      <pivotArea outline="0" fieldPosition="0">
        <references count="1">
          <reference field="4294967294" count="1">
            <x v="4"/>
          </reference>
        </references>
      </pivotArea>
    </format>
    <format dxfId="514">
      <pivotArea outline="0" fieldPosition="0">
        <references count="1">
          <reference field="4294967294" count="1">
            <x v="5"/>
          </reference>
        </references>
      </pivotArea>
    </format>
    <format dxfId="513">
      <pivotArea outline="0" fieldPosition="0">
        <references count="1">
          <reference field="4294967294" count="1">
            <x v="6"/>
          </reference>
        </references>
      </pivotArea>
    </format>
    <format dxfId="512">
      <pivotArea field="2" type="button" dataOnly="0" labelOnly="1" outline="0" axis="axisRow" fieldPosition="0"/>
    </format>
    <format dxfId="51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10">
      <pivotArea field="2" type="button" dataOnly="0" labelOnly="1" outline="0" axis="axisRow" fieldPosition="0"/>
    </format>
    <format dxfId="50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08">
      <pivotArea field="2" type="button" dataOnly="0" labelOnly="1" outline="0" axis="axisRow" fieldPosition="0"/>
    </format>
    <format dxfId="50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0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0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04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B1D8435-D797-4965-B444-DEAE817BD199}" name="LTBL_06000" displayName="LTBL_06000" ref="B4:I20" totalsRowCount="1">
  <autoFilter ref="B4:I19" xr:uid="{CB1D8435-D797-4965-B444-DEAE817BD199}"/>
  <tableColumns count="8">
    <tableColumn id="9" xr3:uid="{332CCCFC-B701-4548-A9E8-9A25D1A39D80}" name="産業大分類" totalsRowLabel="合計" totalsRowDxfId="503"/>
    <tableColumn id="10" xr3:uid="{0D149495-D1EF-4689-BD25-E3A574E0BE7F}" name="総数／事業所数" totalsRowFunction="custom" totalsRowDxfId="502" dataCellStyle="桁区切り" totalsRowCellStyle="桁区切り">
      <totalsRowFormula>SUM(LTBL_06000[総数／事業所数])</totalsRowFormula>
    </tableColumn>
    <tableColumn id="11" xr3:uid="{DC586D34-9B26-4129-9CF2-623738494483}" name="総数／構成比" dataDxfId="501"/>
    <tableColumn id="12" xr3:uid="{207F59D0-DFC7-45BC-A478-C717E2C95B9D}" name="個人／事業所数" totalsRowFunction="sum" totalsRowDxfId="500" dataCellStyle="桁区切り" totalsRowCellStyle="桁区切り"/>
    <tableColumn id="13" xr3:uid="{8F221CE8-5557-43AC-969A-CA3D376F8837}" name="個人／構成比" dataDxfId="499"/>
    <tableColumn id="14" xr3:uid="{9BB3B55B-2A27-48EB-949F-C79E58273809}" name="法人／事業所数" totalsRowFunction="sum" totalsRowDxfId="498" dataCellStyle="桁区切り" totalsRowCellStyle="桁区切り"/>
    <tableColumn id="15" xr3:uid="{AE18F750-FBA4-4811-83D9-D675F3E6425E}" name="法人／構成比" dataDxfId="497"/>
    <tableColumn id="16" xr3:uid="{79035941-24DA-4CE8-9105-30592241AFCC}" name="法人以外の団体／事業所数" totalsRowFunction="sum" totalsRowDxfId="496" dataCellStyle="桁区切り" totalsRow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A4DAA04-A654-4406-91BD-FDEFBFD2BBC4}" name="LTBL_06203" displayName="LTBL_06203" ref="B4:I20" totalsRowCount="1">
  <autoFilter ref="B4:I19" xr:uid="{BA4DAA04-A654-4406-91BD-FDEFBFD2BBC4}"/>
  <tableColumns count="8">
    <tableColumn id="9" xr3:uid="{83C1703B-C305-4637-AC5A-CA9AC906EF7F}" name="産業大分類" totalsRowLabel="合計" totalsRowDxfId="461"/>
    <tableColumn id="10" xr3:uid="{253FFC64-29D8-44B7-8904-4059E6091AB2}" name="総数／事業所数" totalsRowFunction="custom" totalsRowDxfId="460" dataCellStyle="桁区切り" totalsRowCellStyle="桁区切り">
      <totalsRowFormula>SUM(LTBL_06203[総数／事業所数])</totalsRowFormula>
    </tableColumn>
    <tableColumn id="11" xr3:uid="{9C83452A-CF39-4F77-A518-63B586817288}" name="総数／構成比" dataDxfId="459"/>
    <tableColumn id="12" xr3:uid="{6E342509-79DC-4AA2-B4E3-3C81A5359D33}" name="個人／事業所数" totalsRowFunction="sum" totalsRowDxfId="458" dataCellStyle="桁区切り" totalsRowCellStyle="桁区切り"/>
    <tableColumn id="13" xr3:uid="{3447074D-CD8F-4E19-89A9-EDFD27F6FDCE}" name="個人／構成比" dataDxfId="457"/>
    <tableColumn id="14" xr3:uid="{9372AF50-0F92-4840-964F-E16371CDC7A0}" name="法人／事業所数" totalsRowFunction="sum" totalsRowDxfId="456" dataCellStyle="桁区切り" totalsRowCellStyle="桁区切り"/>
    <tableColumn id="15" xr3:uid="{5A272848-0B1F-4926-B4B9-9E713A995C2D}" name="法人／構成比" dataDxfId="455"/>
    <tableColumn id="16" xr3:uid="{24EA5E47-737B-44DC-9EB2-503D93961ED0}" name="法人以外の団体／事業所数" totalsRowFunction="sum" totalsRowDxfId="454" dataCellStyle="桁区切り" totalsRowCellStyle="桁区切り"/>
  </tableColumns>
  <tableStyleInfo name="TableStyleMedium9" showFirstColumn="0" showLastColumn="0" showRowStripes="1" showColumnStripes="0"/>
</table>
</file>

<file path=xl/tables/table1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5FC7C54E-29EC-43C5-B3F3-0CA5AC04EF39}" name="LTBL_06426" displayName="LTBL_06426" ref="B4:I20" totalsRowCount="1">
  <autoFilter ref="B4:I19" xr:uid="{5FC7C54E-29EC-43C5-B3F3-0CA5AC04EF39}"/>
  <tableColumns count="8">
    <tableColumn id="9" xr3:uid="{5A5EBAC7-73A1-4DDE-B8C5-431C8A932DE3}" name="産業大分類" totalsRowLabel="合計" totalsRowDxfId="41"/>
    <tableColumn id="10" xr3:uid="{0A4935B4-3BC0-4A35-8490-E3F506A9CD7F}" name="総数／事業所数" totalsRowFunction="custom" totalsRowDxfId="40" dataCellStyle="桁区切り" totalsRowCellStyle="桁区切り">
      <totalsRowFormula>SUM(LTBL_06426[総数／事業所数])</totalsRowFormula>
    </tableColumn>
    <tableColumn id="11" xr3:uid="{26AAFBFA-3528-4120-B5D5-648586DB7186}" name="総数／構成比" dataDxfId="39"/>
    <tableColumn id="12" xr3:uid="{FA3A829B-4A05-42A9-A25C-DA7E41949975}" name="個人／事業所数" totalsRowFunction="sum" totalsRowDxfId="38" dataCellStyle="桁区切り" totalsRowCellStyle="桁区切り"/>
    <tableColumn id="13" xr3:uid="{C3BD64A8-70D0-4CF4-9056-63E79177B448}" name="個人／構成比" dataDxfId="37"/>
    <tableColumn id="14" xr3:uid="{21CE006D-D7B0-48DD-9CCF-5E5879F47586}" name="法人／事業所数" totalsRowFunction="sum" totalsRowDxfId="36" dataCellStyle="桁区切り" totalsRowCellStyle="桁区切り"/>
    <tableColumn id="15" xr3:uid="{DBC14A78-A9A1-4E18-A005-80B907BA66A6}" name="法人／構成比" dataDxfId="35"/>
    <tableColumn id="16" xr3:uid="{F8702281-F180-4681-88EA-024F52F89521}" name="法人以外の団体／事業所数" totalsRowFunction="sum" totalsRowDxfId="34" dataCellStyle="桁区切り" totalsRowCellStyle="桁区切り"/>
  </tableColumns>
  <tableStyleInfo name="TableStyleMedium9" showFirstColumn="0" showLastColumn="0" showRowStripes="1" showColumnStripes="0"/>
</table>
</file>

<file path=xl/tables/table1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E13A3859-A896-458C-9BF2-B0021551031B}" name="M_TABLE_06426" displayName="M_TABLE_06426" ref="B23:I44" totalsRowShown="0">
  <autoFilter ref="B23:I44" xr:uid="{E13A3859-A896-458C-9BF2-B0021551031B}"/>
  <tableColumns count="8">
    <tableColumn id="9" xr3:uid="{B8445FE4-B96B-4948-9F2D-2BF85FCAC191}" name="産業中分類上位２０"/>
    <tableColumn id="10" xr3:uid="{0F467E3D-54D3-4736-8D02-298D9C98D027}" name="総数／事業所数" dataCellStyle="桁区切り"/>
    <tableColumn id="11" xr3:uid="{FB568B96-2438-4A2C-8E37-B1E75526017E}" name="総数／構成比" dataDxfId="33"/>
    <tableColumn id="12" xr3:uid="{73D3DED7-930E-4812-9ECD-C9BBE16ED217}" name="個人／事業所数" dataCellStyle="桁区切り"/>
    <tableColumn id="13" xr3:uid="{8C12A98C-B0C4-4DC4-9E18-943581E2AFED}" name="個人／構成比" dataDxfId="32"/>
    <tableColumn id="14" xr3:uid="{C3971807-BABD-4A1B-875F-671141D8B5B8}" name="法人／事業所数" dataCellStyle="桁区切り"/>
    <tableColumn id="15" xr3:uid="{EAE56064-A645-489C-8945-7250C55324A0}" name="法人／構成比" dataDxfId="31"/>
    <tableColumn id="16" xr3:uid="{12D11A78-C29E-4E34-9466-CDDB60275A84}" name="法人以外の団体／事業所数" dataCellStyle="桁区切り"/>
  </tableColumns>
  <tableStyleInfo name="TableStyleMedium9" showFirstColumn="0" showLastColumn="0" showRowStripes="1" showColumnStripes="0"/>
</table>
</file>

<file path=xl/tables/table1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4A185597-ABE0-422B-904C-7139BA2978D9}" name="S_TABLE_06426" displayName="S_TABLE_06426" ref="B47:I69" totalsRowShown="0">
  <autoFilter ref="B47:I69" xr:uid="{4A185597-ABE0-422B-904C-7139BA2978D9}"/>
  <tableColumns count="8">
    <tableColumn id="9" xr3:uid="{D018012D-AA0F-4E4F-A537-8BEB10677D41}" name="産業小分類上位２０"/>
    <tableColumn id="10" xr3:uid="{744220DF-8805-4C7F-991F-1F92A8D96B63}" name="総数／事業所数" dataCellStyle="桁区切り"/>
    <tableColumn id="11" xr3:uid="{2236E85E-7414-4EE9-A5DA-9E6BEAE87E42}" name="総数／構成比" dataDxfId="30"/>
    <tableColumn id="12" xr3:uid="{E6098B10-2D57-4D1B-9EA1-56C7C23A5607}" name="個人／事業所数" dataCellStyle="桁区切り"/>
    <tableColumn id="13" xr3:uid="{02E54A74-111D-4543-BBE0-516D3386F120}" name="個人／構成比" dataDxfId="29"/>
    <tableColumn id="14" xr3:uid="{473B69F2-9101-40F7-B6FB-B8948A0B4BD0}" name="法人／事業所数" dataCellStyle="桁区切り"/>
    <tableColumn id="15" xr3:uid="{C6A408C0-0424-4244-BE42-1353444293AF}" name="法人／構成比" dataDxfId="28"/>
    <tableColumn id="16" xr3:uid="{1CCF3E7B-9878-4906-B86B-96AEF50DFEE8}" name="法人以外の団体／事業所数" dataCellStyle="桁区切り"/>
  </tableColumns>
  <tableStyleInfo name="TableStyleMedium9" showFirstColumn="0" showLastColumn="0" showRowStripes="1" showColumnStripes="0"/>
</table>
</file>

<file path=xl/tables/table1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E7AC2179-084B-456F-8AB5-2C36CF90D78D}" name="LTBL_06428" displayName="LTBL_06428" ref="B4:I20" totalsRowCount="1">
  <autoFilter ref="B4:I19" xr:uid="{E7AC2179-084B-456F-8AB5-2C36CF90D78D}"/>
  <tableColumns count="8">
    <tableColumn id="9" xr3:uid="{54EE4B03-C465-4DFD-9601-4563FEBA6CC6}" name="産業大分類" totalsRowLabel="合計" totalsRowDxfId="27"/>
    <tableColumn id="10" xr3:uid="{64E6139C-CB2E-4D15-A423-97688A4FB121}" name="総数／事業所数" totalsRowFunction="custom" totalsRowDxfId="26" dataCellStyle="桁区切り" totalsRowCellStyle="桁区切り">
      <totalsRowFormula>SUM(LTBL_06428[総数／事業所数])</totalsRowFormula>
    </tableColumn>
    <tableColumn id="11" xr3:uid="{BA35D13D-D139-45D4-A483-7267B9385BAF}" name="総数／構成比" dataDxfId="25"/>
    <tableColumn id="12" xr3:uid="{CDC6DC0F-B004-4AAB-869D-DEA2E64BD134}" name="個人／事業所数" totalsRowFunction="sum" totalsRowDxfId="24" dataCellStyle="桁区切り" totalsRowCellStyle="桁区切り"/>
    <tableColumn id="13" xr3:uid="{B56DB44B-AF16-49AE-B0FF-D3DCD2CB9194}" name="個人／構成比" dataDxfId="23"/>
    <tableColumn id="14" xr3:uid="{FBAA5963-DC86-419A-A8F8-2F4EEE8242D9}" name="法人／事業所数" totalsRowFunction="sum" totalsRowDxfId="22" dataCellStyle="桁区切り" totalsRowCellStyle="桁区切り"/>
    <tableColumn id="15" xr3:uid="{C1B256D6-39BD-4262-9E35-527A1F8CC7C9}" name="法人／構成比" dataDxfId="21"/>
    <tableColumn id="16" xr3:uid="{2FB5ABB6-5501-4184-BB57-8981CF97B467}" name="法人以外の団体／事業所数" totalsRowFunction="sum" totalsRowDxfId="20" dataCellStyle="桁区切り" totalsRowCellStyle="桁区切り"/>
  </tableColumns>
  <tableStyleInfo name="TableStyleMedium9" showFirstColumn="0" showLastColumn="0" showRowStripes="1" showColumnStripes="0"/>
</table>
</file>

<file path=xl/tables/table1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62611247-BF31-4AC8-99A4-755089042E8E}" name="M_TABLE_06428" displayName="M_TABLE_06428" ref="B23:I49" totalsRowShown="0">
  <autoFilter ref="B23:I49" xr:uid="{62611247-BF31-4AC8-99A4-755089042E8E}"/>
  <tableColumns count="8">
    <tableColumn id="9" xr3:uid="{1C657A3E-44D8-4555-9FFD-576FDAFF31E9}" name="産業中分類上位２０"/>
    <tableColumn id="10" xr3:uid="{CED72F5E-1DB0-404F-8317-C0DCABA900CF}" name="総数／事業所数" dataCellStyle="桁区切り"/>
    <tableColumn id="11" xr3:uid="{58CC2A4B-7B55-46C4-B854-5C508F2FFAD2}" name="総数／構成比" dataDxfId="19"/>
    <tableColumn id="12" xr3:uid="{2A085D02-7C9E-4C73-A500-FB3DB4C02A04}" name="個人／事業所数" dataCellStyle="桁区切り"/>
    <tableColumn id="13" xr3:uid="{007F9410-2A21-4BB3-BF75-51ABB7EDC562}" name="個人／構成比" dataDxfId="18"/>
    <tableColumn id="14" xr3:uid="{75BB4FB7-700E-4C64-AD23-0AB50D717FDD}" name="法人／事業所数" dataCellStyle="桁区切り"/>
    <tableColumn id="15" xr3:uid="{C28A533A-AF5A-4B6E-8CF2-516A80037BA0}" name="法人／構成比" dataDxfId="17"/>
    <tableColumn id="16" xr3:uid="{174CC64B-3F9E-4C8B-9935-9CEFC7314E22}" name="法人以外の団体／事業所数" dataCellStyle="桁区切り"/>
  </tableColumns>
  <tableStyleInfo name="TableStyleMedium9" showFirstColumn="0" showLastColumn="0" showRowStripes="1" showColumnStripes="0"/>
</table>
</file>

<file path=xl/tables/table1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5D52A427-3F99-4237-9468-7598C96918BB}" name="S_TABLE_06428" displayName="S_TABLE_06428" ref="B52:I73" totalsRowShown="0">
  <autoFilter ref="B52:I73" xr:uid="{5D52A427-3F99-4237-9468-7598C96918BB}"/>
  <tableColumns count="8">
    <tableColumn id="9" xr3:uid="{83DDE3CD-A773-4359-A1BD-56014D4DB83B}" name="産業小分類上位２０"/>
    <tableColumn id="10" xr3:uid="{5984324D-BF88-4685-BEEB-3D75A6E64550}" name="総数／事業所数" dataCellStyle="桁区切り"/>
    <tableColumn id="11" xr3:uid="{3BC31547-5235-4030-B16B-85E4ED3B57F3}" name="総数／構成比" dataDxfId="16"/>
    <tableColumn id="12" xr3:uid="{907064E2-463C-40F7-A0F0-FE6676408369}" name="個人／事業所数" dataCellStyle="桁区切り"/>
    <tableColumn id="13" xr3:uid="{A1FDAD50-D8D7-43CB-B387-C2D0B0B0E66D}" name="個人／構成比" dataDxfId="15"/>
    <tableColumn id="14" xr3:uid="{94E1C2A0-1972-4322-BDBE-ECD7AF983105}" name="法人／事業所数" dataCellStyle="桁区切り"/>
    <tableColumn id="15" xr3:uid="{51CD170E-3EFE-45C3-AA76-12263742551F}" name="法人／構成比" dataDxfId="14"/>
    <tableColumn id="16" xr3:uid="{04482E41-7852-4C83-AC30-48FDB69446E0}" name="法人以外の団体／事業所数" dataCellStyle="桁区切り"/>
  </tableColumns>
  <tableStyleInfo name="TableStyleMedium9" showFirstColumn="0" showLastColumn="0" showRowStripes="1" showColumnStripes="0"/>
</table>
</file>

<file path=xl/tables/table1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3ED80CEB-598C-4F58-A779-D6E61C9CCA2B}" name="LTBL_06461" displayName="LTBL_06461" ref="B4:I20" totalsRowCount="1">
  <autoFilter ref="B4:I19" xr:uid="{3ED80CEB-598C-4F58-A779-D6E61C9CCA2B}"/>
  <tableColumns count="8">
    <tableColumn id="9" xr3:uid="{1419F55F-C141-45A4-9A98-732E42A48274}" name="産業大分類" totalsRowLabel="合計" totalsRowDxfId="13"/>
    <tableColumn id="10" xr3:uid="{C7423034-6976-4DE2-A1A8-179BF4E4ED1A}" name="総数／事業所数" totalsRowFunction="custom" totalsRowDxfId="12" dataCellStyle="桁区切り" totalsRowCellStyle="桁区切り">
      <totalsRowFormula>SUM(LTBL_06461[総数／事業所数])</totalsRowFormula>
    </tableColumn>
    <tableColumn id="11" xr3:uid="{F496F1ED-1D02-42F2-A02E-5D0427DD255D}" name="総数／構成比" dataDxfId="11"/>
    <tableColumn id="12" xr3:uid="{3AE914AB-D106-4331-B552-190B392B8007}" name="個人／事業所数" totalsRowFunction="sum" totalsRowDxfId="10" dataCellStyle="桁区切り" totalsRowCellStyle="桁区切り"/>
    <tableColumn id="13" xr3:uid="{D69F21B9-AE55-4086-876E-67273617A7C0}" name="個人／構成比" dataDxfId="9"/>
    <tableColumn id="14" xr3:uid="{32B6D1D5-6E42-4B70-B244-F72B034239BD}" name="法人／事業所数" totalsRowFunction="sum" totalsRowDxfId="8" dataCellStyle="桁区切り" totalsRowCellStyle="桁区切り"/>
    <tableColumn id="15" xr3:uid="{F45CBA92-B137-441B-9F17-BAD30DBA14B4}" name="法人／構成比" dataDxfId="7"/>
    <tableColumn id="16" xr3:uid="{8DFE7B68-5EFC-4E75-92D2-8C980EA62371}" name="法人以外の団体／事業所数" totalsRowFunction="sum" totalsRowDxfId="6" dataCellStyle="桁区切り" totalsRowCellStyle="桁区切り"/>
  </tableColumns>
  <tableStyleInfo name="TableStyleMedium9" showFirstColumn="0" showLastColumn="0" showRowStripes="1" showColumnStripes="0"/>
</table>
</file>

<file path=xl/tables/table10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5691733D-D460-4CE4-A472-216438DD37D8}" name="M_TABLE_06461" displayName="M_TABLE_06461" ref="B23:I43" totalsRowShown="0">
  <autoFilter ref="B23:I43" xr:uid="{5691733D-D460-4CE4-A472-216438DD37D8}"/>
  <tableColumns count="8">
    <tableColumn id="9" xr3:uid="{13786587-D45A-433A-9AF3-39A2FC939434}" name="産業中分類上位２０"/>
    <tableColumn id="10" xr3:uid="{C0A3984F-29C2-45E2-881A-29AE15D65C46}" name="総数／事業所数" dataCellStyle="桁区切り"/>
    <tableColumn id="11" xr3:uid="{989BC18C-756F-4885-B2C5-AB670E3DE015}" name="総数／構成比" dataDxfId="5"/>
    <tableColumn id="12" xr3:uid="{3F5E8905-CD75-49E3-B986-590AFCD7CE3C}" name="個人／事業所数" dataCellStyle="桁区切り"/>
    <tableColumn id="13" xr3:uid="{8661705B-9357-447C-9601-93EFDAF53DCA}" name="個人／構成比" dataDxfId="4"/>
    <tableColumn id="14" xr3:uid="{4FB4DAEE-1F39-4F7D-808E-AF90BF2D4593}" name="法人／事業所数" dataCellStyle="桁区切り"/>
    <tableColumn id="15" xr3:uid="{72D1D609-6C1D-40E3-AE51-FACC723D8673}" name="法人／構成比" dataDxfId="3"/>
    <tableColumn id="16" xr3:uid="{E63E43C7-4C40-4E96-B0F7-83F16669AF8E}" name="法人以外の団体／事業所数" dataCellStyle="桁区切り"/>
  </tableColumns>
  <tableStyleInfo name="TableStyleMedium9" showFirstColumn="0" showLastColumn="0" showRowStripes="1" showColumnStripes="0"/>
</table>
</file>

<file path=xl/tables/table1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7120475E-1D2E-43FB-AE7D-0A40A14F6B9F}" name="S_TABLE_06461" displayName="S_TABLE_06461" ref="B46:I68" totalsRowShown="0">
  <autoFilter ref="B46:I68" xr:uid="{7120475E-1D2E-43FB-AE7D-0A40A14F6B9F}"/>
  <tableColumns count="8">
    <tableColumn id="9" xr3:uid="{D1EBD728-0149-4639-BD04-512DD76C477A}" name="産業小分類上位２０"/>
    <tableColumn id="10" xr3:uid="{198C2F3D-D6E3-40E7-AA29-D01A998C15EA}" name="総数／事業所数" dataCellStyle="桁区切り"/>
    <tableColumn id="11" xr3:uid="{011948C4-F17F-4B90-AF67-BB4441924775}" name="総数／構成比" dataDxfId="2"/>
    <tableColumn id="12" xr3:uid="{642D1EA6-4C39-4D80-8D7B-08FC3EA71DBD}" name="個人／事業所数" dataCellStyle="桁区切り"/>
    <tableColumn id="13" xr3:uid="{CFD8490A-9074-422C-BFE3-52EAC0BE4A9D}" name="個人／構成比" dataDxfId="1"/>
    <tableColumn id="14" xr3:uid="{58A53868-0492-4FF2-AF47-5709D139154A}" name="法人／事業所数" dataCellStyle="桁区切り"/>
    <tableColumn id="15" xr3:uid="{57D49730-47CC-4B8A-B178-2B71C0D94324}" name="法人／構成比" dataDxfId="0"/>
    <tableColumn id="16" xr3:uid="{F330F04C-28BB-4F09-B699-B904EAA4BEDE}" name="法人以外の団体／事業所数" data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C6C09A0-850C-471D-B19A-A33DFF867113}" name="M_TABLE_06203" displayName="M_TABLE_06203" ref="B23:I43" totalsRowShown="0">
  <autoFilter ref="B23:I43" xr:uid="{FC6C09A0-850C-471D-B19A-A33DFF867113}"/>
  <tableColumns count="8">
    <tableColumn id="9" xr3:uid="{CF72E42E-5209-4EA8-951E-5FF36766FC54}" name="産業中分類上位２０"/>
    <tableColumn id="10" xr3:uid="{7672666F-6A83-444F-AA7F-758D591E01A2}" name="総数／事業所数" dataCellStyle="桁区切り"/>
    <tableColumn id="11" xr3:uid="{E321EECD-1909-4950-8694-C671CCA25288}" name="総数／構成比" dataDxfId="453"/>
    <tableColumn id="12" xr3:uid="{8EFC747B-61F6-4D41-9932-53C66FB5091A}" name="個人／事業所数" dataCellStyle="桁区切り"/>
    <tableColumn id="13" xr3:uid="{57F9C006-E2D7-40B6-80F5-76120C309307}" name="個人／構成比" dataDxfId="452"/>
    <tableColumn id="14" xr3:uid="{1EB37462-5F93-40BB-B2D6-305DA18AE02E}" name="法人／事業所数" dataCellStyle="桁区切り"/>
    <tableColumn id="15" xr3:uid="{99383DD3-B402-4AF8-973C-A44A64D67544}" name="法人／構成比" dataDxfId="451"/>
    <tableColumn id="16" xr3:uid="{9A0CA125-E5E0-419F-BF1C-3C50270E8184}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3D7C8CF-329F-49F6-9DF4-C65581E73032}" name="S_TABLE_06203" displayName="S_TABLE_06203" ref="B46:I66" totalsRowShown="0">
  <autoFilter ref="B46:I66" xr:uid="{23D7C8CF-329F-49F6-9DF4-C65581E73032}"/>
  <tableColumns count="8">
    <tableColumn id="9" xr3:uid="{FC8316E8-3F7D-4123-A58D-AA5B553F132F}" name="産業小分類上位２０"/>
    <tableColumn id="10" xr3:uid="{0E3AB1B2-BD2B-4309-8020-D29BBFDE8EE5}" name="総数／事業所数" dataCellStyle="桁区切り"/>
    <tableColumn id="11" xr3:uid="{27C982D3-4017-4AFB-88AA-72ADB35EC98D}" name="総数／構成比" dataDxfId="450"/>
    <tableColumn id="12" xr3:uid="{B66B15DD-EA63-4B61-BEB2-B1D14B640E36}" name="個人／事業所数" dataCellStyle="桁区切り"/>
    <tableColumn id="13" xr3:uid="{DF68E76A-9F4A-44C0-AAB5-9A306E11E2D0}" name="個人／構成比" dataDxfId="449"/>
    <tableColumn id="14" xr3:uid="{1A3B71EE-CB2F-43D1-90D7-E899528AFD6C}" name="法人／事業所数" dataCellStyle="桁区切り"/>
    <tableColumn id="15" xr3:uid="{1E8E4C84-0260-4284-9E5B-6BF80F931CF9}" name="法人／構成比" dataDxfId="448"/>
    <tableColumn id="16" xr3:uid="{A2B926A7-EBBC-44F4-BA20-A4CFA1852BCA}" name="法人以外の団体／事業所数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5B510B9-3DB8-4CD4-9E68-2AE46C9BE8E1}" name="LTBL_06204" displayName="LTBL_06204" ref="B4:I20" totalsRowCount="1">
  <autoFilter ref="B4:I19" xr:uid="{95B510B9-3DB8-4CD4-9E68-2AE46C9BE8E1}"/>
  <tableColumns count="8">
    <tableColumn id="9" xr3:uid="{3873FF86-43FA-44E4-91D7-7F011A7CDA9E}" name="産業大分類" totalsRowLabel="合計" totalsRowDxfId="447"/>
    <tableColumn id="10" xr3:uid="{2BFB38E5-2173-487D-AA05-552E73ED0351}" name="総数／事業所数" totalsRowFunction="custom" totalsRowDxfId="446" dataCellStyle="桁区切り" totalsRowCellStyle="桁区切り">
      <totalsRowFormula>SUM(LTBL_06204[総数／事業所数])</totalsRowFormula>
    </tableColumn>
    <tableColumn id="11" xr3:uid="{4A0E043C-E1DC-44A8-B52C-32148AFC6F27}" name="総数／構成比" dataDxfId="445"/>
    <tableColumn id="12" xr3:uid="{CE90AD00-333A-485C-A5F3-727655B0ADA1}" name="個人／事業所数" totalsRowFunction="sum" totalsRowDxfId="444" dataCellStyle="桁区切り" totalsRowCellStyle="桁区切り"/>
    <tableColumn id="13" xr3:uid="{42603E69-C402-48C7-8BDC-097B95063EB4}" name="個人／構成比" dataDxfId="443"/>
    <tableColumn id="14" xr3:uid="{0EAB2EB3-38E4-4B6A-819F-00807C4AD506}" name="法人／事業所数" totalsRowFunction="sum" totalsRowDxfId="442" dataCellStyle="桁区切り" totalsRowCellStyle="桁区切り"/>
    <tableColumn id="15" xr3:uid="{AF1EAAE9-4CBE-4C0F-AEAA-2BD06FEF5DDE}" name="法人／構成比" dataDxfId="441"/>
    <tableColumn id="16" xr3:uid="{1AF53E39-0001-41D9-8691-1537A51A952B}" name="法人以外の団体／事業所数" totalsRowFunction="sum" totalsRowDxfId="440" dataCellStyle="桁区切り" totalsRow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AE72CE0-A41F-47F7-94AA-0841E4BB0267}" name="M_TABLE_06204" displayName="M_TABLE_06204" ref="B23:I43" totalsRowShown="0">
  <autoFilter ref="B23:I43" xr:uid="{8AE72CE0-A41F-47F7-94AA-0841E4BB0267}"/>
  <tableColumns count="8">
    <tableColumn id="9" xr3:uid="{07773CDE-65F5-4D24-9FA9-20940A245AE1}" name="産業中分類上位２０"/>
    <tableColumn id="10" xr3:uid="{0B784A7E-6B98-46A6-B5B3-8AEC904B4CD2}" name="総数／事業所数" dataCellStyle="桁区切り"/>
    <tableColumn id="11" xr3:uid="{81C860F9-10DA-48AF-A093-A2F90A4A8343}" name="総数／構成比" dataDxfId="439"/>
    <tableColumn id="12" xr3:uid="{93ED6345-8E18-4FA6-8248-9F2146AE1FFC}" name="個人／事業所数" dataCellStyle="桁区切り"/>
    <tableColumn id="13" xr3:uid="{6C51848F-2C5B-49F8-9613-3E7F58CDB1AF}" name="個人／構成比" dataDxfId="438"/>
    <tableColumn id="14" xr3:uid="{AB04270D-3D75-4543-8A13-00459D958295}" name="法人／事業所数" dataCellStyle="桁区切り"/>
    <tableColumn id="15" xr3:uid="{3F584058-0C03-4DE9-BF5C-E6A61A7D6E33}" name="法人／構成比" dataDxfId="437"/>
    <tableColumn id="16" xr3:uid="{9ECEB6BA-8A21-4B5F-9532-A2B70A93C881}" name="法人以外の団体／事業所数" dataCellStyle="桁区切り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5DEFEB66-D9D1-4561-9357-10004772DB79}" name="S_TABLE_06204" displayName="S_TABLE_06204" ref="B46:I66" totalsRowShown="0">
  <autoFilter ref="B46:I66" xr:uid="{5DEFEB66-D9D1-4561-9357-10004772DB79}"/>
  <tableColumns count="8">
    <tableColumn id="9" xr3:uid="{98073AE5-80C7-4F99-9505-0083BCAE882E}" name="産業小分類上位２０"/>
    <tableColumn id="10" xr3:uid="{D1C4F436-094D-4C20-8FA1-686E620B2F37}" name="総数／事業所数" dataCellStyle="桁区切り"/>
    <tableColumn id="11" xr3:uid="{48F21E47-E8D4-482B-866E-5AD869CF5CB8}" name="総数／構成比" dataDxfId="436"/>
    <tableColumn id="12" xr3:uid="{A9EEFCC9-8D24-42E6-BD96-C3C7593252F2}" name="個人／事業所数" dataCellStyle="桁区切り"/>
    <tableColumn id="13" xr3:uid="{7AD423F5-CF82-4D30-A72C-577346522DF5}" name="個人／構成比" dataDxfId="435"/>
    <tableColumn id="14" xr3:uid="{F823A579-6451-4E29-81E6-4FF967FA63A2}" name="法人／事業所数" dataCellStyle="桁区切り"/>
    <tableColumn id="15" xr3:uid="{E1D84680-4D3D-4B10-A158-51E8818A881F}" name="法人／構成比" dataDxfId="434"/>
    <tableColumn id="16" xr3:uid="{C663F7C8-509B-4AD3-B726-D686A56DF9D7}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EA5071D-CD33-4718-81A3-B7DFFC85B445}" name="LTBL_06205" displayName="LTBL_06205" ref="B4:I20" totalsRowCount="1">
  <autoFilter ref="B4:I19" xr:uid="{0EA5071D-CD33-4718-81A3-B7DFFC85B445}"/>
  <tableColumns count="8">
    <tableColumn id="9" xr3:uid="{87FFE4A9-BE5D-40EF-A5AB-B8714B032A3D}" name="産業大分類" totalsRowLabel="合計" totalsRowDxfId="433"/>
    <tableColumn id="10" xr3:uid="{9193E9D4-9157-4624-A3A7-43F3C2930D67}" name="総数／事業所数" totalsRowFunction="custom" totalsRowDxfId="432" dataCellStyle="桁区切り" totalsRowCellStyle="桁区切り">
      <totalsRowFormula>SUM(LTBL_06205[総数／事業所数])</totalsRowFormula>
    </tableColumn>
    <tableColumn id="11" xr3:uid="{3969C12B-2DC5-4C88-8B34-3C7E656C9748}" name="総数／構成比" dataDxfId="431"/>
    <tableColumn id="12" xr3:uid="{093ED24F-4898-4509-ABF9-4D009DBD7310}" name="個人／事業所数" totalsRowFunction="sum" totalsRowDxfId="430" dataCellStyle="桁区切り" totalsRowCellStyle="桁区切り"/>
    <tableColumn id="13" xr3:uid="{F95DA677-AA05-4176-8771-D55B5DCA2B32}" name="個人／構成比" dataDxfId="429"/>
    <tableColumn id="14" xr3:uid="{78E55AD3-BD34-4D9A-84D3-38CD438DBF96}" name="法人／事業所数" totalsRowFunction="sum" totalsRowDxfId="428" dataCellStyle="桁区切り" totalsRowCellStyle="桁区切り"/>
    <tableColumn id="15" xr3:uid="{C1BF461A-FF14-4054-A29F-D8412B26A88B}" name="法人／構成比" dataDxfId="427"/>
    <tableColumn id="16" xr3:uid="{E1152697-2393-458E-A394-8ADF98DDFAE5}" name="法人以外の団体／事業所数" totalsRowFunction="sum" totalsRowDxfId="426" dataCellStyle="桁区切り" totalsRow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7054268-0C6C-448C-A612-91354EA96EBB}" name="M_TABLE_06205" displayName="M_TABLE_06205" ref="B23:I43" totalsRowShown="0">
  <autoFilter ref="B23:I43" xr:uid="{E7054268-0C6C-448C-A612-91354EA96EBB}"/>
  <tableColumns count="8">
    <tableColumn id="9" xr3:uid="{CDBD0BD9-DEBB-4582-ACA8-FB7A5850E8EA}" name="産業中分類上位２０"/>
    <tableColumn id="10" xr3:uid="{AE5A83AE-0594-4209-AEF4-E1C42FE2D714}" name="総数／事業所数" dataCellStyle="桁区切り"/>
    <tableColumn id="11" xr3:uid="{9BE59938-A0E9-4715-BDEE-8A7C4CAC5491}" name="総数／構成比" dataDxfId="425"/>
    <tableColumn id="12" xr3:uid="{4F529017-D535-4484-9378-3AFD57F3028E}" name="個人／事業所数" dataCellStyle="桁区切り"/>
    <tableColumn id="13" xr3:uid="{C15CC1CB-404C-4126-8DF8-CE488FDA523F}" name="個人／構成比" dataDxfId="424"/>
    <tableColumn id="14" xr3:uid="{2A8497F3-6600-4BA9-9B92-DED01557FB85}" name="法人／事業所数" dataCellStyle="桁区切り"/>
    <tableColumn id="15" xr3:uid="{02187C96-613C-4373-9C0B-0A803AF54FA4}" name="法人／構成比" dataDxfId="423"/>
    <tableColumn id="16" xr3:uid="{8C57565E-D0E7-4A9F-A79F-60521C008003}" name="法人以外の団体／事業所数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A40A2EAC-D118-48E9-A251-16637AD3A325}" name="S_TABLE_06205" displayName="S_TABLE_06205" ref="B46:I68" totalsRowShown="0">
  <autoFilter ref="B46:I68" xr:uid="{A40A2EAC-D118-48E9-A251-16637AD3A325}"/>
  <tableColumns count="8">
    <tableColumn id="9" xr3:uid="{BC82466A-78F2-4499-A035-5F6B11E7FAC2}" name="産業小分類上位２０"/>
    <tableColumn id="10" xr3:uid="{E000CECD-6DB9-43E4-9EEA-74C3A39DE7CB}" name="総数／事業所数" dataCellStyle="桁区切り"/>
    <tableColumn id="11" xr3:uid="{0D2B2436-F571-45DA-8577-A7CB1313631D}" name="総数／構成比" dataDxfId="422"/>
    <tableColumn id="12" xr3:uid="{E73E80AB-3E93-4CA9-BBF7-FCF43D810364}" name="個人／事業所数" dataCellStyle="桁区切り"/>
    <tableColumn id="13" xr3:uid="{5B8A0B80-EE04-4387-AA0F-021AD2598CA4}" name="個人／構成比" dataDxfId="421"/>
    <tableColumn id="14" xr3:uid="{4FFDA3BC-558A-484A-8878-80A8695D8F6E}" name="法人／事業所数" dataCellStyle="桁区切り"/>
    <tableColumn id="15" xr3:uid="{BC7AFB23-74D9-426C-B79D-012B5A62AC1D}" name="法人／構成比" dataDxfId="420"/>
    <tableColumn id="16" xr3:uid="{31A94E86-D934-4F86-8ED0-341885C27FC5}" name="法人以外の団体／事業所数" dataCellStyle="桁区切り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F426C35C-2955-4A8E-B1B6-D3F2120E359D}" name="LTBL_06206" displayName="LTBL_06206" ref="B4:I20" totalsRowCount="1">
  <autoFilter ref="B4:I19" xr:uid="{F426C35C-2955-4A8E-B1B6-D3F2120E359D}"/>
  <tableColumns count="8">
    <tableColumn id="9" xr3:uid="{05935F6B-3724-4C1E-85B9-C4BA16CF2FDA}" name="産業大分類" totalsRowLabel="合計" totalsRowDxfId="419"/>
    <tableColumn id="10" xr3:uid="{3094F941-EE81-4F10-A838-47432F382907}" name="総数／事業所数" totalsRowFunction="custom" totalsRowDxfId="418" dataCellStyle="桁区切り" totalsRowCellStyle="桁区切り">
      <totalsRowFormula>SUM(LTBL_06206[総数／事業所数])</totalsRowFormula>
    </tableColumn>
    <tableColumn id="11" xr3:uid="{58A99C95-9E33-4522-A312-15C27398B725}" name="総数／構成比" dataDxfId="417"/>
    <tableColumn id="12" xr3:uid="{8285CA1E-2B7F-4893-BDD0-976C3CA160AE}" name="個人／事業所数" totalsRowFunction="sum" totalsRowDxfId="416" dataCellStyle="桁区切り" totalsRowCellStyle="桁区切り"/>
    <tableColumn id="13" xr3:uid="{2D2346BB-44F4-45B5-A13E-0FCF5F0146EC}" name="個人／構成比" dataDxfId="415"/>
    <tableColumn id="14" xr3:uid="{03059177-82EA-4A49-93F1-8EDCD8F7E41F}" name="法人／事業所数" totalsRowFunction="sum" totalsRowDxfId="414" dataCellStyle="桁区切り" totalsRowCellStyle="桁区切り"/>
    <tableColumn id="15" xr3:uid="{88F513FF-2E57-4862-BC7F-2E3F0940F866}" name="法人／構成比" dataDxfId="413"/>
    <tableColumn id="16" xr3:uid="{CC9BEBCA-8EB0-45CC-B5BD-CD673983423F}" name="法人以外の団体／事業所数" totalsRowFunction="sum" totalsRowDxfId="412" dataCellStyle="桁区切り" totalsRow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1AC00A5-2346-46F7-9AC7-61D7B80185DA}" name="M_TABLE_06000" displayName="M_TABLE_06000" ref="B23:I43" totalsRowShown="0">
  <autoFilter ref="B23:I43" xr:uid="{D1AC00A5-2346-46F7-9AC7-61D7B80185DA}"/>
  <tableColumns count="8">
    <tableColumn id="9" xr3:uid="{E33320EA-3822-47E7-9106-D7EC0DC33C2A}" name="産業中分類上位２０"/>
    <tableColumn id="10" xr3:uid="{6183E1D7-0168-408A-92CE-2FF3EDE875F2}" name="総数／事業所数" dataCellStyle="桁区切り"/>
    <tableColumn id="11" xr3:uid="{6EC9DD8E-058D-4D07-953E-5BDA3C8BF289}" name="総数／構成比" dataDxfId="495"/>
    <tableColumn id="12" xr3:uid="{08D199FC-4C69-419E-977F-981801180D1B}" name="個人／事業所数" dataCellStyle="桁区切り"/>
    <tableColumn id="13" xr3:uid="{B4070D75-8ED1-44DE-9AC1-6B91CC79FB71}" name="個人／構成比" dataDxfId="494"/>
    <tableColumn id="14" xr3:uid="{CEF77B97-6174-4F1E-9A82-94D6063D9D49}" name="法人／事業所数" dataCellStyle="桁区切り"/>
    <tableColumn id="15" xr3:uid="{F231E69A-61EB-4A47-9AA6-507EC13B2ECA}" name="法人／構成比" dataDxfId="493"/>
    <tableColumn id="16" xr3:uid="{3D63D608-DE4B-4BAA-A5F3-CB41A2059E20}" name="法人以外の団体／事業所数" dataCellStyle="桁区切り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637021A8-2B09-46A5-8587-C915BA9AAA7D}" name="M_TABLE_06206" displayName="M_TABLE_06206" ref="B23:I43" totalsRowShown="0">
  <autoFilter ref="B23:I43" xr:uid="{637021A8-2B09-46A5-8587-C915BA9AAA7D}"/>
  <tableColumns count="8">
    <tableColumn id="9" xr3:uid="{B5AFF0B2-F4CC-46B4-9F6F-483F9ECB7B4A}" name="産業中分類上位２０"/>
    <tableColumn id="10" xr3:uid="{40A4E8B3-391A-47BB-9709-240CCD7DB075}" name="総数／事業所数" dataCellStyle="桁区切り"/>
    <tableColumn id="11" xr3:uid="{DF3A5102-8F9C-4D6B-ADB7-1C93FCBC5A1A}" name="総数／構成比" dataDxfId="411"/>
    <tableColumn id="12" xr3:uid="{DB816013-B1FC-421F-AE6F-46530A67DBE9}" name="個人／事業所数" dataCellStyle="桁区切り"/>
    <tableColumn id="13" xr3:uid="{1D6C100D-92F8-43AF-AE24-5390C25364D8}" name="個人／構成比" dataDxfId="410"/>
    <tableColumn id="14" xr3:uid="{B5CE4B1C-0948-4B92-BB47-FF9D1DCF87C3}" name="法人／事業所数" dataCellStyle="桁区切り"/>
    <tableColumn id="15" xr3:uid="{8EA0F030-59DC-4F15-8441-6EE747CCCDEC}" name="法人／構成比" dataDxfId="409"/>
    <tableColumn id="16" xr3:uid="{D565FD75-ED5C-440A-8434-857A8A896349}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98115DFF-6E2A-4099-93C2-9922C4AEB43C}" name="S_TABLE_06206" displayName="S_TABLE_06206" ref="B46:I67" totalsRowShown="0">
  <autoFilter ref="B46:I67" xr:uid="{98115DFF-6E2A-4099-93C2-9922C4AEB43C}"/>
  <tableColumns count="8">
    <tableColumn id="9" xr3:uid="{CD066DAD-DED2-4528-B002-4B2ECE7E3D89}" name="産業小分類上位２０"/>
    <tableColumn id="10" xr3:uid="{DAAF9450-2B06-49DD-965B-F3B24B64FD9D}" name="総数／事業所数" dataCellStyle="桁区切り"/>
    <tableColumn id="11" xr3:uid="{271AB0F8-0C3C-4E11-B00B-7790DB96F0AA}" name="総数／構成比" dataDxfId="408"/>
    <tableColumn id="12" xr3:uid="{00A99BC8-9827-4729-855D-9FD23CA8CE60}" name="個人／事業所数" dataCellStyle="桁区切り"/>
    <tableColumn id="13" xr3:uid="{173C9967-275A-4374-9614-18E8247511D0}" name="個人／構成比" dataDxfId="407"/>
    <tableColumn id="14" xr3:uid="{472A2146-604C-40EE-97C2-904E9D39C832}" name="法人／事業所数" dataCellStyle="桁区切り"/>
    <tableColumn id="15" xr3:uid="{61F06CAD-8175-4276-A505-D579CCC8242C}" name="法人／構成比" dataDxfId="406"/>
    <tableColumn id="16" xr3:uid="{8705246D-0B97-41C1-AC26-DE21B773E3D0}" name="法人以外の団体／事業所数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2C7A8694-D5D6-4B3E-8A20-B7DD0695D2D4}" name="LTBL_06207" displayName="LTBL_06207" ref="B4:I20" totalsRowCount="1">
  <autoFilter ref="B4:I19" xr:uid="{2C7A8694-D5D6-4B3E-8A20-B7DD0695D2D4}"/>
  <tableColumns count="8">
    <tableColumn id="9" xr3:uid="{458801EF-A6D9-482B-8642-1A346C6D58AE}" name="産業大分類" totalsRowLabel="合計" totalsRowDxfId="405"/>
    <tableColumn id="10" xr3:uid="{C7707C28-2532-41B8-A49E-B9BEBE36A605}" name="総数／事業所数" totalsRowFunction="custom" totalsRowDxfId="404" dataCellStyle="桁区切り" totalsRowCellStyle="桁区切り">
      <totalsRowFormula>SUM(LTBL_06207[総数／事業所数])</totalsRowFormula>
    </tableColumn>
    <tableColumn id="11" xr3:uid="{8A3902AD-AE59-4419-A6DE-F561CB8A3FD9}" name="総数／構成比" dataDxfId="403"/>
    <tableColumn id="12" xr3:uid="{05AD03F1-0A52-457D-8B9C-F0856C484564}" name="個人／事業所数" totalsRowFunction="sum" totalsRowDxfId="402" dataCellStyle="桁区切り" totalsRowCellStyle="桁区切り"/>
    <tableColumn id="13" xr3:uid="{B6389FDB-829D-4936-B02B-2E0DF5CBEA35}" name="個人／構成比" dataDxfId="401"/>
    <tableColumn id="14" xr3:uid="{655E0498-50F2-4FAD-950E-C7F53253999A}" name="法人／事業所数" totalsRowFunction="sum" totalsRowDxfId="400" dataCellStyle="桁区切り" totalsRowCellStyle="桁区切り"/>
    <tableColumn id="15" xr3:uid="{AFFE764B-D6DC-431F-BDB0-9D93FFBD0A3C}" name="法人／構成比" dataDxfId="399"/>
    <tableColumn id="16" xr3:uid="{BD42CE2C-43B8-4037-B985-DF3FD03A536F}" name="法人以外の団体／事業所数" totalsRowFunction="sum" totalsRowDxfId="398" dataCellStyle="桁区切り" totalsRowCellStyle="桁区切り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6978A852-5E4F-47CB-A444-A48DD07E8FB7}" name="M_TABLE_06207" displayName="M_TABLE_06207" ref="B23:I43" totalsRowShown="0">
  <autoFilter ref="B23:I43" xr:uid="{6978A852-5E4F-47CB-A444-A48DD07E8FB7}"/>
  <tableColumns count="8">
    <tableColumn id="9" xr3:uid="{7C388283-0385-4539-87C9-0FF28CB91EE8}" name="産業中分類上位２０"/>
    <tableColumn id="10" xr3:uid="{B6EC9729-CF79-40E8-99C8-D1A687A7543B}" name="総数／事業所数" dataCellStyle="桁区切り"/>
    <tableColumn id="11" xr3:uid="{99D6729A-C43D-4051-A075-18CB8342DA63}" name="総数／構成比" dataDxfId="397"/>
    <tableColumn id="12" xr3:uid="{129AD86E-E077-4F10-86BC-5666B0A8618C}" name="個人／事業所数" dataCellStyle="桁区切り"/>
    <tableColumn id="13" xr3:uid="{FCBA52F2-7C11-4370-BA67-3A32896A5E37}" name="個人／構成比" dataDxfId="396"/>
    <tableColumn id="14" xr3:uid="{E1134DB7-A104-461D-8422-DF446E3277F3}" name="法人／事業所数" dataCellStyle="桁区切り"/>
    <tableColumn id="15" xr3:uid="{C7005D7E-6583-4AFB-9425-8F7028AE1595}" name="法人／構成比" dataDxfId="395"/>
    <tableColumn id="16" xr3:uid="{9F6152FE-0B58-4056-AB89-9126263DC342}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ED0C4CA2-C228-4520-AF02-87484EF86768}" name="S_TABLE_06207" displayName="S_TABLE_06207" ref="B46:I67" totalsRowShown="0">
  <autoFilter ref="B46:I67" xr:uid="{ED0C4CA2-C228-4520-AF02-87484EF86768}"/>
  <tableColumns count="8">
    <tableColumn id="9" xr3:uid="{E14BE157-1AF9-4A8E-A094-E0D2E9AC990D}" name="産業小分類上位２０"/>
    <tableColumn id="10" xr3:uid="{F7E3A207-48C0-4800-A6BE-4DDB67D55AE1}" name="総数／事業所数" dataCellStyle="桁区切り"/>
    <tableColumn id="11" xr3:uid="{BC5886A2-DD13-4FA4-B453-B308822F028D}" name="総数／構成比" dataDxfId="394"/>
    <tableColumn id="12" xr3:uid="{FD216723-257B-446A-BDD0-8A875DA76FE2}" name="個人／事業所数" dataCellStyle="桁区切り"/>
    <tableColumn id="13" xr3:uid="{BD457FD4-6488-4A3F-93A2-15783BF383DF}" name="個人／構成比" dataDxfId="393"/>
    <tableColumn id="14" xr3:uid="{E2BFBFA4-3636-487E-BE82-2BC8A28D9FBB}" name="法人／事業所数" dataCellStyle="桁区切り"/>
    <tableColumn id="15" xr3:uid="{D863AFBF-03E3-4D89-BD5F-A47D47A9B4E1}" name="法人／構成比" dataDxfId="392"/>
    <tableColumn id="16" xr3:uid="{7C243B0D-FA2E-40BA-817D-685F6DB1CC23}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4A4BA168-8C69-4D0F-8F13-24E72B67A81A}" name="LTBL_06208" displayName="LTBL_06208" ref="B4:I20" totalsRowCount="1">
  <autoFilter ref="B4:I19" xr:uid="{4A4BA168-8C69-4D0F-8F13-24E72B67A81A}"/>
  <tableColumns count="8">
    <tableColumn id="9" xr3:uid="{C1B08D86-DCA5-46A2-ABA6-098F29E7AE87}" name="産業大分類" totalsRowLabel="合計" totalsRowDxfId="391"/>
    <tableColumn id="10" xr3:uid="{D2FB2BD0-9C99-4D50-B842-49C516562C70}" name="総数／事業所数" totalsRowFunction="custom" totalsRowDxfId="390" dataCellStyle="桁区切り" totalsRowCellStyle="桁区切り">
      <totalsRowFormula>SUM(LTBL_06208[総数／事業所数])</totalsRowFormula>
    </tableColumn>
    <tableColumn id="11" xr3:uid="{27394D69-FEA3-4BE5-A0C9-D5397C23ECD0}" name="総数／構成比" dataDxfId="389"/>
    <tableColumn id="12" xr3:uid="{D1CD5DA6-3149-4F88-926C-DB026ADEC7F6}" name="個人／事業所数" totalsRowFunction="sum" totalsRowDxfId="388" dataCellStyle="桁区切り" totalsRowCellStyle="桁区切り"/>
    <tableColumn id="13" xr3:uid="{5134CB57-BB07-47FD-AAC1-2779720208D4}" name="個人／構成比" dataDxfId="387"/>
    <tableColumn id="14" xr3:uid="{BC453757-F723-4029-8AA9-9415E5D58A74}" name="法人／事業所数" totalsRowFunction="sum" totalsRowDxfId="386" dataCellStyle="桁区切り" totalsRowCellStyle="桁区切り"/>
    <tableColumn id="15" xr3:uid="{7EBB88A9-CBE6-41FC-B5DA-DA0781EFD41E}" name="法人／構成比" dataDxfId="385"/>
    <tableColumn id="16" xr3:uid="{C8869AEB-15E3-43F1-B0A9-6E17ACEED1CC}" name="法人以外の団体／事業所数" totalsRowFunction="sum" totalsRowDxfId="384" dataCellStyle="桁区切り" totalsRow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F24B9054-280D-48AA-B537-2415F8917001}" name="M_TABLE_06208" displayName="M_TABLE_06208" ref="B23:I43" totalsRowShown="0">
  <autoFilter ref="B23:I43" xr:uid="{F24B9054-280D-48AA-B537-2415F8917001}"/>
  <tableColumns count="8">
    <tableColumn id="9" xr3:uid="{EECA19B1-45E1-4456-8009-BB333A7B08C7}" name="産業中分類上位２０"/>
    <tableColumn id="10" xr3:uid="{55525526-7624-498E-B499-7514ADA2232E}" name="総数／事業所数" dataCellStyle="桁区切り"/>
    <tableColumn id="11" xr3:uid="{03FCB16F-7DF4-4E35-A72E-A0EDE52661B0}" name="総数／構成比" dataDxfId="383"/>
    <tableColumn id="12" xr3:uid="{7F9C8EA5-03CD-4538-A453-5B19EFD8BDA8}" name="個人／事業所数" dataCellStyle="桁区切り"/>
    <tableColumn id="13" xr3:uid="{E713C4EE-6FC0-41C1-87CF-BBE5FD1D0C88}" name="個人／構成比" dataDxfId="382"/>
    <tableColumn id="14" xr3:uid="{5DAC2AF4-54DF-4A0D-9A18-2D406430948A}" name="法人／事業所数" dataCellStyle="桁区切り"/>
    <tableColumn id="15" xr3:uid="{2C199E79-FCEC-4AD0-A077-908CB8A30032}" name="法人／構成比" dataDxfId="381"/>
    <tableColumn id="16" xr3:uid="{224D7F88-C4AF-4168-91DF-24FBE959371D}" name="法人以外の団体／事業所数" dataCellStyle="桁区切り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C39DC0A2-667B-4C59-9996-7BD2BF57F449}" name="S_TABLE_06208" displayName="S_TABLE_06208" ref="B46:I66" totalsRowShown="0">
  <autoFilter ref="B46:I66" xr:uid="{C39DC0A2-667B-4C59-9996-7BD2BF57F449}"/>
  <tableColumns count="8">
    <tableColumn id="9" xr3:uid="{B325E3C7-2AF2-41C3-9BA6-6AFA1FB7B128}" name="産業小分類上位２０"/>
    <tableColumn id="10" xr3:uid="{57BCE725-1E81-4C30-8C64-129E1C3D247A}" name="総数／事業所数" dataCellStyle="桁区切り"/>
    <tableColumn id="11" xr3:uid="{74ACF6FD-D028-44F6-A7B5-5D9C3D10D3ED}" name="総数／構成比" dataDxfId="380"/>
    <tableColumn id="12" xr3:uid="{3DDE9E4B-0FE3-4A23-8CE3-DB82AF3DCCA2}" name="個人／事業所数" dataCellStyle="桁区切り"/>
    <tableColumn id="13" xr3:uid="{31644582-5B0F-446B-A391-5FDC74C9819C}" name="個人／構成比" dataDxfId="379"/>
    <tableColumn id="14" xr3:uid="{0574AE27-BD80-4044-915B-6E7E5AE19B6E}" name="法人／事業所数" dataCellStyle="桁区切り"/>
    <tableColumn id="15" xr3:uid="{74002795-E4F9-4A41-8DD9-57CECB1303F8}" name="法人／構成比" dataDxfId="378"/>
    <tableColumn id="16" xr3:uid="{E8089768-5DEC-4271-AEA4-D533849DBE22}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8F7E448F-35B4-4463-BB56-66EAFA6C98A1}" name="LTBL_06209" displayName="LTBL_06209" ref="B4:I20" totalsRowCount="1">
  <autoFilter ref="B4:I19" xr:uid="{8F7E448F-35B4-4463-BB56-66EAFA6C98A1}"/>
  <tableColumns count="8">
    <tableColumn id="9" xr3:uid="{71302D6F-2B35-48D9-986C-EFB5F6566228}" name="産業大分類" totalsRowLabel="合計" totalsRowDxfId="377"/>
    <tableColumn id="10" xr3:uid="{1A905200-9A27-462B-9BF7-B0B7193D474F}" name="総数／事業所数" totalsRowFunction="custom" totalsRowDxfId="376" dataCellStyle="桁区切り" totalsRowCellStyle="桁区切り">
      <totalsRowFormula>SUM(LTBL_06209[総数／事業所数])</totalsRowFormula>
    </tableColumn>
    <tableColumn id="11" xr3:uid="{E74F5F04-6A8B-486E-84FF-C9B109F17363}" name="総数／構成比" dataDxfId="375"/>
    <tableColumn id="12" xr3:uid="{E35D8B9B-098D-476C-AD73-C34BF2D1290C}" name="個人／事業所数" totalsRowFunction="sum" totalsRowDxfId="374" dataCellStyle="桁区切り" totalsRowCellStyle="桁区切り"/>
    <tableColumn id="13" xr3:uid="{EA1486DB-530F-4035-882E-A0BC5553D5E6}" name="個人／構成比" dataDxfId="373"/>
    <tableColumn id="14" xr3:uid="{EDBFAD4B-2208-4571-B156-C83B5FC33F4F}" name="法人／事業所数" totalsRowFunction="sum" totalsRowDxfId="372" dataCellStyle="桁区切り" totalsRowCellStyle="桁区切り"/>
    <tableColumn id="15" xr3:uid="{2E1FCF24-111C-479F-94D4-B07B34DCDF6A}" name="法人／構成比" dataDxfId="371"/>
    <tableColumn id="16" xr3:uid="{6CC22372-342A-4568-9102-68137465F594}" name="法人以外の団体／事業所数" totalsRowFunction="sum" totalsRowDxfId="370" dataCellStyle="桁区切り" totalsRow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BD422498-797E-4A44-B340-10B4174E8190}" name="M_TABLE_06209" displayName="M_TABLE_06209" ref="B23:I43" totalsRowShown="0">
  <autoFilter ref="B23:I43" xr:uid="{BD422498-797E-4A44-B340-10B4174E8190}"/>
  <tableColumns count="8">
    <tableColumn id="9" xr3:uid="{216AAC3A-7AE0-405A-8574-50E5379EDE9B}" name="産業中分類上位２０"/>
    <tableColumn id="10" xr3:uid="{975B8902-4F92-479D-8E74-CCFC9E2C0FC2}" name="総数／事業所数" dataCellStyle="桁区切り"/>
    <tableColumn id="11" xr3:uid="{96564723-407E-4AD4-B8F3-41DD90352F67}" name="総数／構成比" dataDxfId="369"/>
    <tableColumn id="12" xr3:uid="{76CFEA1E-C0D9-4259-8596-7F33560496BB}" name="個人／事業所数" dataCellStyle="桁区切り"/>
    <tableColumn id="13" xr3:uid="{7C06EA65-EC64-4845-B6E9-A419B250EA18}" name="個人／構成比" dataDxfId="368"/>
    <tableColumn id="14" xr3:uid="{25F4ACD1-D00D-44D2-BD31-8CDC9034AC73}" name="法人／事業所数" dataCellStyle="桁区切り"/>
    <tableColumn id="15" xr3:uid="{2ED43C77-FB70-45B8-BCF3-47B45E2B0A45}" name="法人／構成比" dataDxfId="367"/>
    <tableColumn id="16" xr3:uid="{B1150448-57B5-4BE5-994E-A6172B62A99A}" name="法人以外の団体／事業所数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DBCE353-9362-4161-9D39-414D372FDB49}" name="S_TABLE_06000" displayName="S_TABLE_06000" ref="B46:I66" totalsRowShown="0">
  <autoFilter ref="B46:I66" xr:uid="{9DBCE353-9362-4161-9D39-414D372FDB49}"/>
  <tableColumns count="8">
    <tableColumn id="9" xr3:uid="{2504259B-6388-41E0-8B34-39EACA1875DD}" name="産業小分類上位２０"/>
    <tableColumn id="10" xr3:uid="{C3EC0F74-0F46-47AD-940B-979D1456A741}" name="総数／事業所数" dataCellStyle="桁区切り"/>
    <tableColumn id="11" xr3:uid="{869EB7DD-250D-4A34-B07D-C968E1FF014F}" name="総数／構成比" dataDxfId="492"/>
    <tableColumn id="12" xr3:uid="{1EB541EF-938B-4310-897C-C0B2BE371FD4}" name="個人／事業所数" dataCellStyle="桁区切り"/>
    <tableColumn id="13" xr3:uid="{8931318C-6233-4C1B-ABDA-D40539710E63}" name="個人／構成比" dataDxfId="491"/>
    <tableColumn id="14" xr3:uid="{9BF5DABD-D382-4C5B-AA96-F448784814F4}" name="法人／事業所数" dataCellStyle="桁区切り"/>
    <tableColumn id="15" xr3:uid="{FA016894-73D3-437C-B0D5-BE103E9F6948}" name="法人／構成比" dataDxfId="490"/>
    <tableColumn id="16" xr3:uid="{6057FB3F-1A9A-4FED-9EB5-625294A8D370}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95CBDAD2-EC64-4826-875B-6468A417F61B}" name="S_TABLE_06209" displayName="S_TABLE_06209" ref="B46:I68" totalsRowShown="0">
  <autoFilter ref="B46:I68" xr:uid="{95CBDAD2-EC64-4826-875B-6468A417F61B}"/>
  <tableColumns count="8">
    <tableColumn id="9" xr3:uid="{71C2A87F-80DE-4C76-ADF5-9BBCA09AA45B}" name="産業小分類上位２０"/>
    <tableColumn id="10" xr3:uid="{E1035A07-52FC-489C-BFAD-270A6B93FFEB}" name="総数／事業所数" dataCellStyle="桁区切り"/>
    <tableColumn id="11" xr3:uid="{B3736BB2-19BA-4845-9BF4-3C740C6144D9}" name="総数／構成比" dataDxfId="366"/>
    <tableColumn id="12" xr3:uid="{40AE620B-9F70-49A1-A89E-459778429D4C}" name="個人／事業所数" dataCellStyle="桁区切り"/>
    <tableColumn id="13" xr3:uid="{07BF68C8-D063-4B9E-BD7C-3985354DBBEB}" name="個人／構成比" dataDxfId="365"/>
    <tableColumn id="14" xr3:uid="{99F6788E-8A4F-4DBD-BF51-32863EB04A60}" name="法人／事業所数" dataCellStyle="桁区切り"/>
    <tableColumn id="15" xr3:uid="{49C8DF63-67DA-45D9-8417-CBD91BAC3B79}" name="法人／構成比" dataDxfId="364"/>
    <tableColumn id="16" xr3:uid="{07F5B82C-DDC8-42B0-933F-8029BAB322C3}" name="法人以外の団体／事業所数" dataCellStyle="桁区切り"/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2A9443F2-26B5-4ECF-B6A4-6E0E4E284166}" name="LTBL_06210" displayName="LTBL_06210" ref="B4:I20" totalsRowCount="1">
  <autoFilter ref="B4:I19" xr:uid="{2A9443F2-26B5-4ECF-B6A4-6E0E4E284166}"/>
  <tableColumns count="8">
    <tableColumn id="9" xr3:uid="{72A024C5-3E5A-418A-9FE5-7EDC3C156948}" name="産業大分類" totalsRowLabel="合計" totalsRowDxfId="363"/>
    <tableColumn id="10" xr3:uid="{9673761C-87AD-4E4D-B4C4-1DADCC0661D8}" name="総数／事業所数" totalsRowFunction="custom" totalsRowDxfId="362" dataCellStyle="桁区切り" totalsRowCellStyle="桁区切り">
      <totalsRowFormula>SUM(LTBL_06210[総数／事業所数])</totalsRowFormula>
    </tableColumn>
    <tableColumn id="11" xr3:uid="{F3FD1C4E-BF65-4756-8957-BB1185E030A1}" name="総数／構成比" dataDxfId="361"/>
    <tableColumn id="12" xr3:uid="{BD5C415B-6B18-40EA-B884-F335BD6B8083}" name="個人／事業所数" totalsRowFunction="sum" totalsRowDxfId="360" dataCellStyle="桁区切り" totalsRowCellStyle="桁区切り"/>
    <tableColumn id="13" xr3:uid="{99E1B945-A579-4651-9B19-062733908816}" name="個人／構成比" dataDxfId="359"/>
    <tableColumn id="14" xr3:uid="{7C7DE171-426B-446B-9AD8-EDC857BE2188}" name="法人／事業所数" totalsRowFunction="sum" totalsRowDxfId="358" dataCellStyle="桁区切り" totalsRowCellStyle="桁区切り"/>
    <tableColumn id="15" xr3:uid="{725F32D5-CBBD-43C2-9844-F6DF2ECBF36B}" name="法人／構成比" dataDxfId="357"/>
    <tableColumn id="16" xr3:uid="{CFE22951-B041-428C-BAF7-0B0CD4257E5F}" name="法人以外の団体／事業所数" totalsRowFunction="sum" totalsRowDxfId="356" dataCellStyle="桁区切り" totalsRow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90AEF383-AB0A-4F6C-B081-411B5FB6C301}" name="M_TABLE_06210" displayName="M_TABLE_06210" ref="B23:I44" totalsRowShown="0">
  <autoFilter ref="B23:I44" xr:uid="{90AEF383-AB0A-4F6C-B081-411B5FB6C301}"/>
  <tableColumns count="8">
    <tableColumn id="9" xr3:uid="{AD84C7DA-6089-4E4D-9577-F7C67903FC88}" name="産業中分類上位２０"/>
    <tableColumn id="10" xr3:uid="{D0D25720-4A59-4707-A9C1-E19D5AC79295}" name="総数／事業所数" dataCellStyle="桁区切り"/>
    <tableColumn id="11" xr3:uid="{40517386-1F23-48CA-8DF2-873BCB105901}" name="総数／構成比" dataDxfId="355"/>
    <tableColumn id="12" xr3:uid="{EBA609E0-B962-4D0D-AEE9-3A0783D517DB}" name="個人／事業所数" dataCellStyle="桁区切り"/>
    <tableColumn id="13" xr3:uid="{053CAEE7-FF9F-4745-9863-91C876899007}" name="個人／構成比" dataDxfId="354"/>
    <tableColumn id="14" xr3:uid="{CECBAEB8-D684-4146-B6FF-2DA0DA456173}" name="法人／事業所数" dataCellStyle="桁区切り"/>
    <tableColumn id="15" xr3:uid="{2E6EC6ED-393D-43E1-B40C-BF36F0261910}" name="法人／構成比" dataDxfId="353"/>
    <tableColumn id="16" xr3:uid="{609F8120-3AA7-47B6-8FB1-69804D262F31}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86B2D3BC-D4EE-4705-8B04-CAF6DCD8CD9B}" name="S_TABLE_06210" displayName="S_TABLE_06210" ref="B47:I69" totalsRowShown="0">
  <autoFilter ref="B47:I69" xr:uid="{86B2D3BC-D4EE-4705-8B04-CAF6DCD8CD9B}"/>
  <tableColumns count="8">
    <tableColumn id="9" xr3:uid="{DD090625-0829-4C86-B55F-BBA649511255}" name="産業小分類上位２０"/>
    <tableColumn id="10" xr3:uid="{7AF5D850-DD4A-42D0-B62A-81892DE01955}" name="総数／事業所数" dataCellStyle="桁区切り"/>
    <tableColumn id="11" xr3:uid="{C6C38969-F3C6-42F2-A5E6-B7203FB9AC9D}" name="総数／構成比" dataDxfId="352"/>
    <tableColumn id="12" xr3:uid="{1B95A036-5D9B-4733-A675-DD81315272FF}" name="個人／事業所数" dataCellStyle="桁区切り"/>
    <tableColumn id="13" xr3:uid="{F28A06BE-071F-4F04-9244-80D194155F81}" name="個人／構成比" dataDxfId="351"/>
    <tableColumn id="14" xr3:uid="{F234A283-0CD8-4F82-8C0B-389F5B64EE5A}" name="法人／事業所数" dataCellStyle="桁区切り"/>
    <tableColumn id="15" xr3:uid="{4AF781AC-92D4-4ED7-800E-6B04FA75B959}" name="法人／構成比" dataDxfId="350"/>
    <tableColumn id="16" xr3:uid="{14F58A1D-70D7-4C38-919D-2E8251D064E7}" name="法人以外の団体／事業所数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E07EEA29-F403-48EA-BDED-5BD9AD9D2607}" name="LTBL_06211" displayName="LTBL_06211" ref="B4:I20" totalsRowCount="1">
  <autoFilter ref="B4:I19" xr:uid="{E07EEA29-F403-48EA-BDED-5BD9AD9D2607}"/>
  <tableColumns count="8">
    <tableColumn id="9" xr3:uid="{E03F91AB-48C3-4440-82F0-2A9E88379936}" name="産業大分類" totalsRowLabel="合計" totalsRowDxfId="349"/>
    <tableColumn id="10" xr3:uid="{B824C770-577D-4838-8A1B-7FC004B12E07}" name="総数／事業所数" totalsRowFunction="custom" totalsRowDxfId="348" dataCellStyle="桁区切り" totalsRowCellStyle="桁区切り">
      <totalsRowFormula>SUM(LTBL_06211[総数／事業所数])</totalsRowFormula>
    </tableColumn>
    <tableColumn id="11" xr3:uid="{51BFCDC4-68DF-4C7A-B387-95A719A0B900}" name="総数／構成比" dataDxfId="347"/>
    <tableColumn id="12" xr3:uid="{36F62D64-BD2C-4E46-8967-15ADD7D6183F}" name="個人／事業所数" totalsRowFunction="sum" totalsRowDxfId="346" dataCellStyle="桁区切り" totalsRowCellStyle="桁区切り"/>
    <tableColumn id="13" xr3:uid="{E6B3D53E-470C-4C37-95E0-BBD03EB72DD7}" name="個人／構成比" dataDxfId="345"/>
    <tableColumn id="14" xr3:uid="{E8428CD3-A95B-45F5-A9F3-89FC627DAC3A}" name="法人／事業所数" totalsRowFunction="sum" totalsRowDxfId="344" dataCellStyle="桁区切り" totalsRowCellStyle="桁区切り"/>
    <tableColumn id="15" xr3:uid="{617820A0-9130-4A09-8C34-660C5EFA5D85}" name="法人／構成比" dataDxfId="343"/>
    <tableColumn id="16" xr3:uid="{07AC45E6-0D3F-4085-A5FC-184B145563B4}" name="法人以外の団体／事業所数" totalsRowFunction="sum" totalsRowDxfId="342" dataCellStyle="桁区切り" totalsRowCellStyle="桁区切り"/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95B63A5D-DC20-4216-849D-E6FEEDA81897}" name="M_TABLE_06211" displayName="M_TABLE_06211" ref="B23:I43" totalsRowShown="0">
  <autoFilter ref="B23:I43" xr:uid="{95B63A5D-DC20-4216-849D-E6FEEDA81897}"/>
  <tableColumns count="8">
    <tableColumn id="9" xr3:uid="{17147120-E3BC-4F59-8D24-78EB24A8CF5D}" name="産業中分類上位２０"/>
    <tableColumn id="10" xr3:uid="{2821C05A-A0B8-4EE5-A7EE-A745E055D4D6}" name="総数／事業所数" dataCellStyle="桁区切り"/>
    <tableColumn id="11" xr3:uid="{47AF8DDD-14BC-4BFE-80B8-0862091DCCDB}" name="総数／構成比" dataDxfId="341"/>
    <tableColumn id="12" xr3:uid="{4FBF58F8-9BCE-419D-B021-D1C126CED906}" name="個人／事業所数" dataCellStyle="桁区切り"/>
    <tableColumn id="13" xr3:uid="{2C023364-6551-4709-B86F-3D5E291A9BA1}" name="個人／構成比" dataDxfId="340"/>
    <tableColumn id="14" xr3:uid="{F35EBB54-1696-4B0A-BFF4-A21945DE67AA}" name="法人／事業所数" dataCellStyle="桁区切り"/>
    <tableColumn id="15" xr3:uid="{6B347724-930B-43D2-A946-A1C9F1EA73F6}" name="法人／構成比" dataDxfId="339"/>
    <tableColumn id="16" xr3:uid="{F3CCB4D9-DC73-4C1A-81B0-DAAD2B7CC0D9}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6DF8393B-5D95-4021-905E-1BFEDBCEA7A8}" name="S_TABLE_06211" displayName="S_TABLE_06211" ref="B46:I66" totalsRowShown="0">
  <autoFilter ref="B46:I66" xr:uid="{6DF8393B-5D95-4021-905E-1BFEDBCEA7A8}"/>
  <tableColumns count="8">
    <tableColumn id="9" xr3:uid="{4D940F5C-33A5-4D9C-B91E-3734E094095A}" name="産業小分類上位２０"/>
    <tableColumn id="10" xr3:uid="{4FE2CA7E-38DA-4E40-82B4-EA53E69D1CD4}" name="総数／事業所数" dataCellStyle="桁区切り"/>
    <tableColumn id="11" xr3:uid="{206CE791-EAC0-4C00-AC09-3FEB6EA0C7D6}" name="総数／構成比" dataDxfId="338"/>
    <tableColumn id="12" xr3:uid="{9E5850DF-1C4A-44E2-9628-5B70D5E8CAC6}" name="個人／事業所数" dataCellStyle="桁区切り"/>
    <tableColumn id="13" xr3:uid="{E40C984A-BDF0-4BFE-A6D5-774F26EF77FD}" name="個人／構成比" dataDxfId="337"/>
    <tableColumn id="14" xr3:uid="{E0FAC739-6505-4804-8A52-4D3D00D2A386}" name="法人／事業所数" dataCellStyle="桁区切り"/>
    <tableColumn id="15" xr3:uid="{8BAEB730-2265-4FB2-BC19-544556F45885}" name="法人／構成比" dataDxfId="336"/>
    <tableColumn id="16" xr3:uid="{B13684B5-A457-47AC-87E4-2A4AAE2A9E66}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2D97E16A-38C7-4190-B4D2-6A7E2C3F9543}" name="LTBL_06212" displayName="LTBL_06212" ref="B4:I20" totalsRowCount="1">
  <autoFilter ref="B4:I19" xr:uid="{2D97E16A-38C7-4190-B4D2-6A7E2C3F9543}"/>
  <tableColumns count="8">
    <tableColumn id="9" xr3:uid="{9A139BD9-FCC0-4F9F-880E-E66B02295578}" name="産業大分類" totalsRowLabel="合計" totalsRowDxfId="335"/>
    <tableColumn id="10" xr3:uid="{4E1E94FC-5023-4003-946F-078DC3399045}" name="総数／事業所数" totalsRowFunction="custom" totalsRowDxfId="334" dataCellStyle="桁区切り" totalsRowCellStyle="桁区切り">
      <totalsRowFormula>SUM(LTBL_06212[総数／事業所数])</totalsRowFormula>
    </tableColumn>
    <tableColumn id="11" xr3:uid="{FE897717-787B-4B5A-BAFE-C28C1CB1595C}" name="総数／構成比" dataDxfId="333"/>
    <tableColumn id="12" xr3:uid="{4C71012B-4600-4775-9BF4-F2D690283A9F}" name="個人／事業所数" totalsRowFunction="sum" totalsRowDxfId="332" dataCellStyle="桁区切り" totalsRowCellStyle="桁区切り"/>
    <tableColumn id="13" xr3:uid="{66E07DA4-53A6-4360-B274-7F9E3B90EFA2}" name="個人／構成比" dataDxfId="331"/>
    <tableColumn id="14" xr3:uid="{5A3DC0DC-3AC4-4EB4-A435-D56B8335B473}" name="法人／事業所数" totalsRowFunction="sum" totalsRowDxfId="330" dataCellStyle="桁区切り" totalsRowCellStyle="桁区切り"/>
    <tableColumn id="15" xr3:uid="{E3336FE4-547A-4229-AE21-792C5B44DEE3}" name="法人／構成比" dataDxfId="329"/>
    <tableColumn id="16" xr3:uid="{8770C288-406C-4C91-8BDA-6B02CA03D103}" name="法人以外の団体／事業所数" totalsRowFunction="sum" totalsRowDxfId="328" dataCellStyle="桁区切り" totalsRow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4AA89707-121C-4B2D-AE16-02F57D171EBA}" name="M_TABLE_06212" displayName="M_TABLE_06212" ref="B23:I45" totalsRowShown="0">
  <autoFilter ref="B23:I45" xr:uid="{4AA89707-121C-4B2D-AE16-02F57D171EBA}"/>
  <tableColumns count="8">
    <tableColumn id="9" xr3:uid="{4B6F1ACC-5107-48BA-BCE2-52A3F3B8DB04}" name="産業中分類上位２０"/>
    <tableColumn id="10" xr3:uid="{35EDB44F-2ED5-4E6E-AC32-F8121DAEA864}" name="総数／事業所数" dataCellStyle="桁区切り"/>
    <tableColumn id="11" xr3:uid="{29ADBD9E-FD34-4D37-AE26-06B11D64AA9D}" name="総数／構成比" dataDxfId="327"/>
    <tableColumn id="12" xr3:uid="{98F5294F-8042-4AC0-81FD-0963A6177BC3}" name="個人／事業所数" dataCellStyle="桁区切り"/>
    <tableColumn id="13" xr3:uid="{1630F25B-BFA3-47F6-B7B6-AFF8AE8AFFA8}" name="個人／構成比" dataDxfId="326"/>
    <tableColumn id="14" xr3:uid="{6D319C73-6A7B-47E3-B3A3-AF753F1C745C}" name="法人／事業所数" dataCellStyle="桁区切り"/>
    <tableColumn id="15" xr3:uid="{CA497B5E-575E-4641-B6BE-CC64BB51C3C3}" name="法人／構成比" dataDxfId="325"/>
    <tableColumn id="16" xr3:uid="{E749740F-E9A9-49D7-AA23-76AFC5A00DF9}" name="法人以外の団体／事業所数" dataCellStyle="桁区切り"/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51A19304-A7A3-4060-A796-5B37079B6C8F}" name="S_TABLE_06212" displayName="S_TABLE_06212" ref="B48:I69" totalsRowShown="0">
  <autoFilter ref="B48:I69" xr:uid="{51A19304-A7A3-4060-A796-5B37079B6C8F}"/>
  <tableColumns count="8">
    <tableColumn id="9" xr3:uid="{A8A91C20-C56D-4F89-9058-A4A0FBEF0587}" name="産業小分類上位２０"/>
    <tableColumn id="10" xr3:uid="{6632B637-42A6-42BD-8B31-CE482AF2E8BC}" name="総数／事業所数" dataCellStyle="桁区切り"/>
    <tableColumn id="11" xr3:uid="{A524D42B-A422-4B0F-A4D3-D904959C536A}" name="総数／構成比" dataDxfId="324"/>
    <tableColumn id="12" xr3:uid="{B9446984-537A-4C35-8E8D-186EFC755D26}" name="個人／事業所数" dataCellStyle="桁区切り"/>
    <tableColumn id="13" xr3:uid="{9EA569A7-636A-4EC0-8882-D4DDAEFFAE93}" name="個人／構成比" dataDxfId="323"/>
    <tableColumn id="14" xr3:uid="{053FB327-7A5B-44BB-B2E3-2189079EDBFB}" name="法人／事業所数" dataCellStyle="桁区切り"/>
    <tableColumn id="15" xr3:uid="{1A9DA318-AEE8-4C88-8C93-DFBBB3706BF2}" name="法人／構成比" dataDxfId="322"/>
    <tableColumn id="16" xr3:uid="{72813740-8B5A-4DF1-BEBC-73ECA300A924}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09865A7-9FBC-45B2-835D-1894BF0B35A9}" name="LTBL_06201" displayName="LTBL_06201" ref="B4:I20" totalsRowCount="1">
  <autoFilter ref="B4:I19" xr:uid="{509865A7-9FBC-45B2-835D-1894BF0B35A9}"/>
  <tableColumns count="8">
    <tableColumn id="9" xr3:uid="{915B153E-CCAA-419A-B4C5-95BB6B674E32}" name="産業大分類" totalsRowLabel="合計" totalsRowDxfId="489"/>
    <tableColumn id="10" xr3:uid="{140A3B85-9DB3-4D84-A832-117D3BABABE8}" name="総数／事業所数" totalsRowFunction="custom" totalsRowDxfId="488" dataCellStyle="桁区切り" totalsRowCellStyle="桁区切り">
      <totalsRowFormula>SUM(LTBL_06201[総数／事業所数])</totalsRowFormula>
    </tableColumn>
    <tableColumn id="11" xr3:uid="{F0B3804A-0602-445F-B3AA-85AFBA3F66D2}" name="総数／構成比" dataDxfId="487"/>
    <tableColumn id="12" xr3:uid="{83F6179C-BCDB-44B2-A411-4B942C6179A5}" name="個人／事業所数" totalsRowFunction="sum" totalsRowDxfId="486" dataCellStyle="桁区切り" totalsRowCellStyle="桁区切り"/>
    <tableColumn id="13" xr3:uid="{146E023E-D5B8-405C-90D9-C5A9299EEC8B}" name="個人／構成比" dataDxfId="485"/>
    <tableColumn id="14" xr3:uid="{748E4265-E20A-40AC-A8E8-D76F10FABD81}" name="法人／事業所数" totalsRowFunction="sum" totalsRowDxfId="484" dataCellStyle="桁区切り" totalsRowCellStyle="桁区切り"/>
    <tableColumn id="15" xr3:uid="{9855DE04-4C96-4882-A439-FA7BB36D4D09}" name="法人／構成比" dataDxfId="483"/>
    <tableColumn id="16" xr3:uid="{905FFF29-1C6C-4405-9C51-07B1B03EA9DE}" name="法人以外の団体／事業所数" totalsRowFunction="sum" totalsRowDxfId="482" dataCellStyle="桁区切り" totalsRow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511B02F6-6487-4DD9-AAF9-2FAF48E02BF0}" name="LTBL_06213" displayName="LTBL_06213" ref="B4:I20" totalsRowCount="1">
  <autoFilter ref="B4:I19" xr:uid="{511B02F6-6487-4DD9-AAF9-2FAF48E02BF0}"/>
  <tableColumns count="8">
    <tableColumn id="9" xr3:uid="{3CF401E2-90CC-47F8-A81F-F29DAD33EA19}" name="産業大分類" totalsRowLabel="合計" totalsRowDxfId="321"/>
    <tableColumn id="10" xr3:uid="{8EE2E653-EC26-4119-AD8E-F9451DECCDDE}" name="総数／事業所数" totalsRowFunction="custom" totalsRowDxfId="320" dataCellStyle="桁区切り" totalsRowCellStyle="桁区切り">
      <totalsRowFormula>SUM(LTBL_06213[総数／事業所数])</totalsRowFormula>
    </tableColumn>
    <tableColumn id="11" xr3:uid="{453B9CEB-A372-470D-87BA-E36B332D80E6}" name="総数／構成比" dataDxfId="319"/>
    <tableColumn id="12" xr3:uid="{0DBB0583-636F-4810-9EA0-D3F171530E8B}" name="個人／事業所数" totalsRowFunction="sum" totalsRowDxfId="318" dataCellStyle="桁区切り" totalsRowCellStyle="桁区切り"/>
    <tableColumn id="13" xr3:uid="{6AA8BF50-5B29-4CEC-AB37-33807C1AE2E9}" name="個人／構成比" dataDxfId="317"/>
    <tableColumn id="14" xr3:uid="{66865A5C-DD79-4D2D-9995-9F3B31A1ED47}" name="法人／事業所数" totalsRowFunction="sum" totalsRowDxfId="316" dataCellStyle="桁区切り" totalsRowCellStyle="桁区切り"/>
    <tableColumn id="15" xr3:uid="{900E6E00-E464-49D8-B9FA-0F7D11AE73A9}" name="法人／構成比" dataDxfId="315"/>
    <tableColumn id="16" xr3:uid="{77DC04FC-DD70-48CE-A0C1-1FE18261E27D}" name="法人以外の団体／事業所数" totalsRowFunction="sum" totalsRowDxfId="314" dataCellStyle="桁区切り" totalsRow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E1510A28-EF41-4880-9EDB-DBC90273DFD0}" name="M_TABLE_06213" displayName="M_TABLE_06213" ref="B23:I43" totalsRowShown="0">
  <autoFilter ref="B23:I43" xr:uid="{E1510A28-EF41-4880-9EDB-DBC90273DFD0}"/>
  <tableColumns count="8">
    <tableColumn id="9" xr3:uid="{0299A5F1-8107-46FC-9084-2CC81FA26B4A}" name="産業中分類上位２０"/>
    <tableColumn id="10" xr3:uid="{001D5FCD-4B29-421B-A123-9F541A1C4CD7}" name="総数／事業所数" dataCellStyle="桁区切り"/>
    <tableColumn id="11" xr3:uid="{C4AF49F0-9960-4DFE-91E5-3495C7BE6BE6}" name="総数／構成比" dataDxfId="313"/>
    <tableColumn id="12" xr3:uid="{479244F1-2A54-4268-B24E-7A85BA1B6364}" name="個人／事業所数" dataCellStyle="桁区切り"/>
    <tableColumn id="13" xr3:uid="{FA638D23-5D88-41C4-9A20-A2176FCD8647}" name="個人／構成比" dataDxfId="312"/>
    <tableColumn id="14" xr3:uid="{F6D8BD8D-4EF0-48BF-AE79-84E6264F7A22}" name="法人／事業所数" dataCellStyle="桁区切り"/>
    <tableColumn id="15" xr3:uid="{EC151797-440C-4F6D-B330-EA00BE29BA85}" name="法人／構成比" dataDxfId="311"/>
    <tableColumn id="16" xr3:uid="{0F8B5228-7B79-4657-8DEA-8D8842EC8C32}" name="法人以外の団体／事業所数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BDF44B7A-8C76-4592-AE83-64342E9D2E22}" name="S_TABLE_06213" displayName="S_TABLE_06213" ref="B46:I68" totalsRowShown="0">
  <autoFilter ref="B46:I68" xr:uid="{BDF44B7A-8C76-4592-AE83-64342E9D2E22}"/>
  <tableColumns count="8">
    <tableColumn id="9" xr3:uid="{1056B05C-46CB-4B84-8B8A-8318D3AF748F}" name="産業小分類上位２０"/>
    <tableColumn id="10" xr3:uid="{15468C6E-41D3-4CD2-BFE7-B9017E40004C}" name="総数／事業所数" dataCellStyle="桁区切り"/>
    <tableColumn id="11" xr3:uid="{BBD4BCA6-BAB3-4CFF-9770-446C500FCEF0}" name="総数／構成比" dataDxfId="310"/>
    <tableColumn id="12" xr3:uid="{84D9B76B-016D-43A6-8EA3-3E06BFA14885}" name="個人／事業所数" dataCellStyle="桁区切り"/>
    <tableColumn id="13" xr3:uid="{8E884013-7A88-4D96-835D-B861D84104FE}" name="個人／構成比" dataDxfId="309"/>
    <tableColumn id="14" xr3:uid="{A2256A5B-DAE9-4072-B054-5AFC7645562E}" name="法人／事業所数" dataCellStyle="桁区切り"/>
    <tableColumn id="15" xr3:uid="{F480E344-CF2F-4E40-87CD-46441C083A52}" name="法人／構成比" dataDxfId="308"/>
    <tableColumn id="16" xr3:uid="{29F89BD7-7E05-45CA-83CD-078DBC61B61E}" name="法人以外の団体／事業所数" dataCellStyle="桁区切り"/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1A44816-A7B9-430F-B913-51C4E1F9F9EB}" name="LTBL_06301" displayName="LTBL_06301" ref="B4:I20" totalsRowCount="1">
  <autoFilter ref="B4:I19" xr:uid="{01A44816-A7B9-430F-B913-51C4E1F9F9EB}"/>
  <tableColumns count="8">
    <tableColumn id="9" xr3:uid="{6DEE04C7-56A6-4FEE-A1FE-CBADB4C0F977}" name="産業大分類" totalsRowLabel="合計" totalsRowDxfId="307"/>
    <tableColumn id="10" xr3:uid="{8D970F3A-E508-454F-8154-7FA0DEE9BBBB}" name="総数／事業所数" totalsRowFunction="custom" totalsRowDxfId="306" dataCellStyle="桁区切り" totalsRowCellStyle="桁区切り">
      <totalsRowFormula>SUM(LTBL_06301[総数／事業所数])</totalsRowFormula>
    </tableColumn>
    <tableColumn id="11" xr3:uid="{6380DC9F-9F5E-4087-9D91-974E0ED00ECD}" name="総数／構成比" dataDxfId="305"/>
    <tableColumn id="12" xr3:uid="{B1BC44E3-DC79-4E7F-8007-C7C5344BDCF3}" name="個人／事業所数" totalsRowFunction="sum" totalsRowDxfId="304" dataCellStyle="桁区切り" totalsRowCellStyle="桁区切り"/>
    <tableColumn id="13" xr3:uid="{710FCCC6-CA30-426D-8A36-33A98A4F6065}" name="個人／構成比" dataDxfId="303"/>
    <tableColumn id="14" xr3:uid="{0BEE7CFD-2D17-4558-A940-8F0A0B6AC95D}" name="法人／事業所数" totalsRowFunction="sum" totalsRowDxfId="302" dataCellStyle="桁区切り" totalsRowCellStyle="桁区切り"/>
    <tableColumn id="15" xr3:uid="{07223B92-48B3-404D-8BFC-331AA081035E}" name="法人／構成比" dataDxfId="301"/>
    <tableColumn id="16" xr3:uid="{29B4C23D-6CAF-4120-BDD0-6BCE77BC4DE9}" name="法人以外の団体／事業所数" totalsRowFunction="sum" totalsRowDxfId="300" dataCellStyle="桁区切り" totalsRow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6EB28D42-7802-465A-A453-C4183AEBE61A}" name="M_TABLE_06301" displayName="M_TABLE_06301" ref="B23:I44" totalsRowShown="0">
  <autoFilter ref="B23:I44" xr:uid="{6EB28D42-7802-465A-A453-C4183AEBE61A}"/>
  <tableColumns count="8">
    <tableColumn id="9" xr3:uid="{39790AB2-8226-4F73-977B-9D87F9A089E1}" name="産業中分類上位２０"/>
    <tableColumn id="10" xr3:uid="{7D1579BC-8ABB-44CE-B12B-461758A5CAC5}" name="総数／事業所数" dataCellStyle="桁区切り"/>
    <tableColumn id="11" xr3:uid="{9F879FD1-6AB7-413C-AB71-922020A5B19F}" name="総数／構成比" dataDxfId="299"/>
    <tableColumn id="12" xr3:uid="{905C168E-87A2-44E7-9987-9AE471267A6A}" name="個人／事業所数" dataCellStyle="桁区切り"/>
    <tableColumn id="13" xr3:uid="{55142561-41B0-4FA5-915D-E5A126CB4272}" name="個人／構成比" dataDxfId="298"/>
    <tableColumn id="14" xr3:uid="{34EC5C7B-A2B8-4B67-B8FC-6B7308FAA237}" name="法人／事業所数" dataCellStyle="桁区切り"/>
    <tableColumn id="15" xr3:uid="{9A6FCCDA-6E60-4687-9808-D484D7847A48}" name="法人／構成比" dataDxfId="297"/>
    <tableColumn id="16" xr3:uid="{A5DA030C-E825-4E79-9662-D5BEA5179751}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AC0211CC-5B9D-4188-BCEA-F2C364EB3E95}" name="S_TABLE_06301" displayName="S_TABLE_06301" ref="B47:I67" totalsRowShown="0">
  <autoFilter ref="B47:I67" xr:uid="{AC0211CC-5B9D-4188-BCEA-F2C364EB3E95}"/>
  <tableColumns count="8">
    <tableColumn id="9" xr3:uid="{3685F4B8-60FC-4B46-8DE6-710B5587786C}" name="産業小分類上位２０"/>
    <tableColumn id="10" xr3:uid="{5EF24F23-9D21-48BA-A4E0-94C7DA63DA4F}" name="総数／事業所数" dataCellStyle="桁区切り"/>
    <tableColumn id="11" xr3:uid="{D18136B2-8F67-4F8C-99D0-775715A9F4AB}" name="総数／構成比" dataDxfId="296"/>
    <tableColumn id="12" xr3:uid="{4F0C0A14-F610-4652-9752-A39555EF32DC}" name="個人／事業所数" dataCellStyle="桁区切り"/>
    <tableColumn id="13" xr3:uid="{8A4D8E03-2262-46D3-814F-C75E8AAC5101}" name="個人／構成比" dataDxfId="295"/>
    <tableColumn id="14" xr3:uid="{A0C260BB-0448-4CE6-B67A-D5F0E530634D}" name="法人／事業所数" dataCellStyle="桁区切り"/>
    <tableColumn id="15" xr3:uid="{DC95E6EB-90A9-4868-8245-9A9C8CE6458B}" name="法人／構成比" dataDxfId="294"/>
    <tableColumn id="16" xr3:uid="{35B1392F-AD63-46D9-AE65-BA74FDE56BDB}" name="法人以外の団体／事業所数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99AFE0DB-7C5E-4E18-AD06-0DD175F9E578}" name="LTBL_06302" displayName="LTBL_06302" ref="B4:I20" totalsRowCount="1">
  <autoFilter ref="B4:I19" xr:uid="{99AFE0DB-7C5E-4E18-AD06-0DD175F9E578}"/>
  <tableColumns count="8">
    <tableColumn id="9" xr3:uid="{8992F371-DF7A-4E2B-BC3B-C9740C5B3481}" name="産業大分類" totalsRowLabel="合計" totalsRowDxfId="293"/>
    <tableColumn id="10" xr3:uid="{358C951B-39F7-4902-AC6A-4A83113498B7}" name="総数／事業所数" totalsRowFunction="custom" totalsRowDxfId="292" dataCellStyle="桁区切り" totalsRowCellStyle="桁区切り">
      <totalsRowFormula>SUM(LTBL_06302[総数／事業所数])</totalsRowFormula>
    </tableColumn>
    <tableColumn id="11" xr3:uid="{6242B9DE-FA11-430F-93DF-6136E352A37F}" name="総数／構成比" dataDxfId="291"/>
    <tableColumn id="12" xr3:uid="{5576EB23-D633-4AB9-8B2A-B8BF1A6FD8EA}" name="個人／事業所数" totalsRowFunction="sum" totalsRowDxfId="290" dataCellStyle="桁区切り" totalsRowCellStyle="桁区切り"/>
    <tableColumn id="13" xr3:uid="{1F3072F9-EFFD-4E5F-8381-61050897A4FF}" name="個人／構成比" dataDxfId="289"/>
    <tableColumn id="14" xr3:uid="{FF9E99BA-733B-4DF9-ADB9-9E3D6AB1297E}" name="法人／事業所数" totalsRowFunction="sum" totalsRowDxfId="288" dataCellStyle="桁区切り" totalsRowCellStyle="桁区切り"/>
    <tableColumn id="15" xr3:uid="{A64B8315-A561-4EF5-BD0F-814756C66F27}" name="法人／構成比" dataDxfId="287"/>
    <tableColumn id="16" xr3:uid="{B6602640-EA36-48B0-9508-FA33DBE274C4}" name="法人以外の団体／事業所数" totalsRowFunction="sum" totalsRowDxfId="286" dataCellStyle="桁区切り" totalsRowCellStyle="桁区切り"/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7392911B-22A6-4F90-8E08-7A6FF239945D}" name="M_TABLE_06302" displayName="M_TABLE_06302" ref="B23:I45" totalsRowShown="0">
  <autoFilter ref="B23:I45" xr:uid="{7392911B-22A6-4F90-8E08-7A6FF239945D}"/>
  <tableColumns count="8">
    <tableColumn id="9" xr3:uid="{3A09A123-DE04-45BC-9272-FE7F9F1A6FF3}" name="産業中分類上位２０"/>
    <tableColumn id="10" xr3:uid="{7BEA334B-7FF9-446A-BD9D-1A0D84EAC5DA}" name="総数／事業所数" dataCellStyle="桁区切り"/>
    <tableColumn id="11" xr3:uid="{E8595FC3-2CB8-4C04-9B78-7008244630E8}" name="総数／構成比" dataDxfId="285"/>
    <tableColumn id="12" xr3:uid="{1BF9CDF8-037F-4693-B429-620778162128}" name="個人／事業所数" dataCellStyle="桁区切り"/>
    <tableColumn id="13" xr3:uid="{49AA8342-48D1-4136-BBAF-6EAD5B44AA8C}" name="個人／構成比" dataDxfId="284"/>
    <tableColumn id="14" xr3:uid="{589249F8-8941-4850-8433-F48978BB7243}" name="法人／事業所数" dataCellStyle="桁区切り"/>
    <tableColumn id="15" xr3:uid="{CD8E7B8B-2074-456E-AFB3-D58B2C43F88E}" name="法人／構成比" dataDxfId="283"/>
    <tableColumn id="16" xr3:uid="{BD79B5C8-1EEB-44A7-94F5-68EEB652FDC1}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C98A4B05-1D14-418A-A8C3-9F21D7AEA74C}" name="S_TABLE_06302" displayName="S_TABLE_06302" ref="B48:I74" totalsRowShown="0">
  <autoFilter ref="B48:I74" xr:uid="{C98A4B05-1D14-418A-A8C3-9F21D7AEA74C}"/>
  <tableColumns count="8">
    <tableColumn id="9" xr3:uid="{DF2FAC92-46A4-40F6-8EDA-878C447F309E}" name="産業小分類上位２０"/>
    <tableColumn id="10" xr3:uid="{772D186D-D9BD-4AD8-966E-6E972081211C}" name="総数／事業所数" dataCellStyle="桁区切り"/>
    <tableColumn id="11" xr3:uid="{109985AE-2C13-4AEB-9F1E-92704FB027EF}" name="総数／構成比" dataDxfId="282"/>
    <tableColumn id="12" xr3:uid="{174DFD51-FDBD-4305-B674-480DCFD5F06E}" name="個人／事業所数" dataCellStyle="桁区切り"/>
    <tableColumn id="13" xr3:uid="{43C55970-65D0-4146-B57E-057D4D843000}" name="個人／構成比" dataDxfId="281"/>
    <tableColumn id="14" xr3:uid="{AA66DA32-F295-4F74-83DE-8D185ACFE113}" name="法人／事業所数" dataCellStyle="桁区切り"/>
    <tableColumn id="15" xr3:uid="{0230A741-FCE2-453B-A2EA-213490DC4202}" name="法人／構成比" dataDxfId="280"/>
    <tableColumn id="16" xr3:uid="{76AFADB5-209F-479F-8878-09CA06ED9B2B}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E2C63048-5711-4BAF-A8B2-C79771B93D2D}" name="LTBL_06321" displayName="LTBL_06321" ref="B4:I20" totalsRowCount="1">
  <autoFilter ref="B4:I19" xr:uid="{E2C63048-5711-4BAF-A8B2-C79771B93D2D}"/>
  <tableColumns count="8">
    <tableColumn id="9" xr3:uid="{0C88DE99-41DB-4325-AA6F-E1B6D1B8ECEC}" name="産業大分類" totalsRowLabel="合計" totalsRowDxfId="279"/>
    <tableColumn id="10" xr3:uid="{8575F4FD-E42A-4785-BDB3-A3EAB859DFB1}" name="総数／事業所数" totalsRowFunction="custom" totalsRowDxfId="278" dataCellStyle="桁区切り" totalsRowCellStyle="桁区切り">
      <totalsRowFormula>SUM(LTBL_06321[総数／事業所数])</totalsRowFormula>
    </tableColumn>
    <tableColumn id="11" xr3:uid="{CBE2556C-605B-46CD-943A-2A7F7BE4BB6B}" name="総数／構成比" dataDxfId="277"/>
    <tableColumn id="12" xr3:uid="{1B4804CA-F7F0-4372-A114-835B20C33E3C}" name="個人／事業所数" totalsRowFunction="sum" totalsRowDxfId="276" dataCellStyle="桁区切り" totalsRowCellStyle="桁区切り"/>
    <tableColumn id="13" xr3:uid="{2999430E-409A-44F9-8FC6-B1A6B9BE99F3}" name="個人／構成比" dataDxfId="275"/>
    <tableColumn id="14" xr3:uid="{446FDEC3-06C6-4A88-AF73-2C012AF944D3}" name="法人／事業所数" totalsRowFunction="sum" totalsRowDxfId="274" dataCellStyle="桁区切り" totalsRowCellStyle="桁区切り"/>
    <tableColumn id="15" xr3:uid="{85FB7C41-A677-469F-BB1B-DB397C9F5F3F}" name="法人／構成比" dataDxfId="273"/>
    <tableColumn id="16" xr3:uid="{C2C0D535-00AA-4F1A-9138-2F0473EA2F28}" name="法人以外の団体／事業所数" totalsRowFunction="sum" totalsRowDxfId="272" dataCellStyle="桁区切り" totalsRow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B98F76B-A0D6-4BB7-8F96-A8B75AAA29F1}" name="M_TABLE_06201" displayName="M_TABLE_06201" ref="B23:I43" totalsRowShown="0">
  <autoFilter ref="B23:I43" xr:uid="{AB98F76B-A0D6-4BB7-8F96-A8B75AAA29F1}"/>
  <tableColumns count="8">
    <tableColumn id="9" xr3:uid="{94FF704C-204D-42A9-8CCD-2636B1AA0D8E}" name="産業中分類上位２０"/>
    <tableColumn id="10" xr3:uid="{80F8E15B-2A8C-402F-AD2D-4E734409746C}" name="総数／事業所数" dataCellStyle="桁区切り"/>
    <tableColumn id="11" xr3:uid="{67A8E043-FA6F-47D1-BA38-EC9FB4982330}" name="総数／構成比" dataDxfId="481"/>
    <tableColumn id="12" xr3:uid="{10C060BB-A780-450F-A2C2-22DED25A8801}" name="個人／事業所数" dataCellStyle="桁区切り"/>
    <tableColumn id="13" xr3:uid="{524094C3-172D-4499-9B25-AB04C05F2E0F}" name="個人／構成比" dataDxfId="480"/>
    <tableColumn id="14" xr3:uid="{4A61B074-F526-488D-BA59-2FD675BCB0DC}" name="法人／事業所数" dataCellStyle="桁区切り"/>
    <tableColumn id="15" xr3:uid="{DFBFDC8D-45F7-4D2A-AD61-128221501F30}" name="法人／構成比" dataDxfId="479"/>
    <tableColumn id="16" xr3:uid="{502D7147-A1B5-46AC-A652-819CCBF2B559}" name="法人以外の団体／事業所数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90EA1790-1DDA-4B13-872D-CF1945B4621D}" name="M_TABLE_06321" displayName="M_TABLE_06321" ref="B23:I44" totalsRowShown="0">
  <autoFilter ref="B23:I44" xr:uid="{90EA1790-1DDA-4B13-872D-CF1945B4621D}"/>
  <tableColumns count="8">
    <tableColumn id="9" xr3:uid="{27236824-DE25-4896-ACFF-8BCE3991F7E7}" name="産業中分類上位２０"/>
    <tableColumn id="10" xr3:uid="{565FCE4F-7355-4108-9772-C289C3675BB0}" name="総数／事業所数" dataCellStyle="桁区切り"/>
    <tableColumn id="11" xr3:uid="{58DE7DEF-9E0C-416C-B2BB-1D04140F31C0}" name="総数／構成比" dataDxfId="271"/>
    <tableColumn id="12" xr3:uid="{07E31F80-6BE2-4988-8E5A-C207627D53F4}" name="個人／事業所数" dataCellStyle="桁区切り"/>
    <tableColumn id="13" xr3:uid="{C6DE0D24-B95C-461A-AA8D-51890A2FDA08}" name="個人／構成比" dataDxfId="270"/>
    <tableColumn id="14" xr3:uid="{0B4300AC-7197-46F1-93E5-DBC2E40CCE67}" name="法人／事業所数" dataCellStyle="桁区切り"/>
    <tableColumn id="15" xr3:uid="{2FD53C64-07A5-4608-ABA1-8A2668C43260}" name="法人／構成比" dataDxfId="269"/>
    <tableColumn id="16" xr3:uid="{A895DA01-05D1-4058-9DB9-C9ADBD4C1683}" name="法人以外の団体／事業所数" dataCellStyle="桁区切り"/>
  </tableColumns>
  <tableStyleInfo name="TableStyleMedium9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D3E0382F-AE7F-4E49-BBB2-0FC9075F2398}" name="S_TABLE_06321" displayName="S_TABLE_06321" ref="B47:I73" totalsRowShown="0">
  <autoFilter ref="B47:I73" xr:uid="{D3E0382F-AE7F-4E49-BBB2-0FC9075F2398}"/>
  <tableColumns count="8">
    <tableColumn id="9" xr3:uid="{A4BB85FF-01BA-4D26-97EA-CB1C417705A3}" name="産業小分類上位２０"/>
    <tableColumn id="10" xr3:uid="{C826D64E-5838-484C-B832-7D33FB77CD71}" name="総数／事業所数" dataCellStyle="桁区切り"/>
    <tableColumn id="11" xr3:uid="{2CFC8F64-7977-4028-A8A9-7CE2DD547EA2}" name="総数／構成比" dataDxfId="268"/>
    <tableColumn id="12" xr3:uid="{B7B6F382-ECFA-4019-B208-5A7E22927019}" name="個人／事業所数" dataCellStyle="桁区切り"/>
    <tableColumn id="13" xr3:uid="{BBBB6159-F284-46BE-9A56-C3E6428833E2}" name="個人／構成比" dataDxfId="267"/>
    <tableColumn id="14" xr3:uid="{5B308560-4732-4916-99DA-30E043CB36E0}" name="法人／事業所数" dataCellStyle="桁区切り"/>
    <tableColumn id="15" xr3:uid="{5EB2EF23-3093-4705-ABFD-3E4431C24418}" name="法人／構成比" dataDxfId="266"/>
    <tableColumn id="16" xr3:uid="{2C0F7EF4-4625-43F1-A533-7027101FB468}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A6013598-B17C-4244-BBAA-993D6FFB43FD}" name="LTBL_06322" displayName="LTBL_06322" ref="B4:I20" totalsRowCount="1">
  <autoFilter ref="B4:I19" xr:uid="{A6013598-B17C-4244-BBAA-993D6FFB43FD}"/>
  <tableColumns count="8">
    <tableColumn id="9" xr3:uid="{5DAF9CC5-99E1-4491-97CE-A453965A3E7F}" name="産業大分類" totalsRowLabel="合計" totalsRowDxfId="265"/>
    <tableColumn id="10" xr3:uid="{840DACB3-6CFC-4FCE-86F5-618701F4908B}" name="総数／事業所数" totalsRowFunction="custom" totalsRowDxfId="264" dataCellStyle="桁区切り" totalsRowCellStyle="桁区切り">
      <totalsRowFormula>SUM(LTBL_06322[総数／事業所数])</totalsRowFormula>
    </tableColumn>
    <tableColumn id="11" xr3:uid="{763530AA-435E-4118-81E4-0B773DCCF630}" name="総数／構成比" dataDxfId="263"/>
    <tableColumn id="12" xr3:uid="{7F807194-B17F-4CF9-BCDD-0AA4B473DDB6}" name="個人／事業所数" totalsRowFunction="sum" totalsRowDxfId="262" dataCellStyle="桁区切り" totalsRowCellStyle="桁区切り"/>
    <tableColumn id="13" xr3:uid="{85519F5F-BE5A-44F1-A0FB-78C450591B36}" name="個人／構成比" dataDxfId="261"/>
    <tableColumn id="14" xr3:uid="{7C760F33-2DF2-44A8-BE32-43D2A93366C9}" name="法人／事業所数" totalsRowFunction="sum" totalsRowDxfId="260" dataCellStyle="桁区切り" totalsRowCellStyle="桁区切り"/>
    <tableColumn id="15" xr3:uid="{2C90E8CA-E663-442B-80B5-3E725D4DA075}" name="法人／構成比" dataDxfId="259"/>
    <tableColumn id="16" xr3:uid="{53F085A8-5A54-4A89-8987-7C7CF030E4F1}" name="法人以外の団体／事業所数" totalsRowFunction="sum" totalsRowDxfId="258" dataCellStyle="桁区切り" totalsRow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21E22F84-6321-4C79-9E52-55AEC2A8E2CC}" name="M_TABLE_06322" displayName="M_TABLE_06322" ref="B23:I48" totalsRowShown="0">
  <autoFilter ref="B23:I48" xr:uid="{21E22F84-6321-4C79-9E52-55AEC2A8E2CC}"/>
  <tableColumns count="8">
    <tableColumn id="9" xr3:uid="{B430D1B5-32BB-4498-9770-B96C4B5653C7}" name="産業中分類上位２０"/>
    <tableColumn id="10" xr3:uid="{E68A3975-A4DF-4CBC-8060-498E1B97707A}" name="総数／事業所数" dataCellStyle="桁区切り"/>
    <tableColumn id="11" xr3:uid="{162164B5-8202-4ECC-8AC1-C7E315782303}" name="総数／構成比" dataDxfId="257"/>
    <tableColumn id="12" xr3:uid="{60749009-31C2-45EA-8F84-FBCF3F323674}" name="個人／事業所数" dataCellStyle="桁区切り"/>
    <tableColumn id="13" xr3:uid="{309F532E-8750-48F1-8A5D-0501B9B8157E}" name="個人／構成比" dataDxfId="256"/>
    <tableColumn id="14" xr3:uid="{328EA866-A0C5-4660-9BD5-C99321A2CC0E}" name="法人／事業所数" dataCellStyle="桁区切り"/>
    <tableColumn id="15" xr3:uid="{CCDB9491-84B8-4220-B2B8-3DBCF281CB17}" name="法人／構成比" dataDxfId="255"/>
    <tableColumn id="16" xr3:uid="{9D378C4E-005D-471E-889B-32CD7FC51D2C}" name="法人以外の団体／事業所数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5E8C864-8DF3-4A1D-8822-E9E3436CF78D}" name="S_TABLE_06322" displayName="S_TABLE_06322" ref="B51:I72" totalsRowShown="0">
  <autoFilter ref="B51:I72" xr:uid="{05E8C864-8DF3-4A1D-8822-E9E3436CF78D}"/>
  <tableColumns count="8">
    <tableColumn id="9" xr3:uid="{E31B9C12-BFCA-4832-AA11-730E51956862}" name="産業小分類上位２０"/>
    <tableColumn id="10" xr3:uid="{ACE83EC4-21B7-461C-A350-CD239E744190}" name="総数／事業所数" dataCellStyle="桁区切り"/>
    <tableColumn id="11" xr3:uid="{EA4F50DC-EE93-4257-BA59-21576FACB7CB}" name="総数／構成比" dataDxfId="254"/>
    <tableColumn id="12" xr3:uid="{CC9DA52E-B1B5-4DCB-85FF-B50DF1DF1C4A}" name="個人／事業所数" dataCellStyle="桁区切り"/>
    <tableColumn id="13" xr3:uid="{2AE4A11E-B468-493F-A387-534523FBBE76}" name="個人／構成比" dataDxfId="253"/>
    <tableColumn id="14" xr3:uid="{91A3BF38-36CE-4AC8-905E-50D202B70023}" name="法人／事業所数" dataCellStyle="桁区切り"/>
    <tableColumn id="15" xr3:uid="{D79B2347-674A-41C9-BF3E-C454EE17A709}" name="法人／構成比" dataDxfId="252"/>
    <tableColumn id="16" xr3:uid="{BDDEB18B-4CB1-45A6-80FA-DDD0566804EF}" name="法人以外の団体／事業所数" dataCellStyle="桁区切り"/>
  </tableColumns>
  <tableStyleInfo name="TableStyleMedium9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BDB402B0-CF22-4123-8BEE-5C4DBE420EC8}" name="LTBL_06323" displayName="LTBL_06323" ref="B4:I20" totalsRowCount="1">
  <autoFilter ref="B4:I19" xr:uid="{BDB402B0-CF22-4123-8BEE-5C4DBE420EC8}"/>
  <tableColumns count="8">
    <tableColumn id="9" xr3:uid="{1B8F6FB4-4DCD-4BB7-8D8C-81497264BCA7}" name="産業大分類" totalsRowLabel="合計" totalsRowDxfId="251"/>
    <tableColumn id="10" xr3:uid="{785712F2-E2A1-4B7C-B948-47743D74B0CC}" name="総数／事業所数" totalsRowFunction="custom" totalsRowDxfId="250" dataCellStyle="桁区切り" totalsRowCellStyle="桁区切り">
      <totalsRowFormula>SUM(LTBL_06323[総数／事業所数])</totalsRowFormula>
    </tableColumn>
    <tableColumn id="11" xr3:uid="{CA03C5B1-1B91-4D11-8CAC-D9EB76E28FBF}" name="総数／構成比" dataDxfId="249"/>
    <tableColumn id="12" xr3:uid="{0B954740-C293-4F26-BED2-E71F22BB2765}" name="個人／事業所数" totalsRowFunction="sum" totalsRowDxfId="248" dataCellStyle="桁区切り" totalsRowCellStyle="桁区切り"/>
    <tableColumn id="13" xr3:uid="{E65FCCA2-4735-4E1B-8844-CCD66D66EB59}" name="個人／構成比" dataDxfId="247"/>
    <tableColumn id="14" xr3:uid="{886844AF-A3E7-4303-8C65-2B491BCC0865}" name="法人／事業所数" totalsRowFunction="sum" totalsRowDxfId="246" dataCellStyle="桁区切り" totalsRowCellStyle="桁区切り"/>
    <tableColumn id="15" xr3:uid="{8A0A5EAA-E5B2-4FFC-9E5E-43DD898883CA}" name="法人／構成比" dataDxfId="245"/>
    <tableColumn id="16" xr3:uid="{9C996BDB-8CAD-41D7-9DF8-71A936950A91}" name="法人以外の団体／事業所数" totalsRowFunction="sum" totalsRowDxfId="244" dataCellStyle="桁区切り" totalsRow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4E1FC231-3A75-40ED-A3CA-9905E118A279}" name="M_TABLE_06323" displayName="M_TABLE_06323" ref="B23:I47" totalsRowShown="0">
  <autoFilter ref="B23:I47" xr:uid="{4E1FC231-3A75-40ED-A3CA-9905E118A279}"/>
  <tableColumns count="8">
    <tableColumn id="9" xr3:uid="{5C94FE9B-9705-4A08-B152-47F2221100BB}" name="産業中分類上位２０"/>
    <tableColumn id="10" xr3:uid="{812A5836-0C82-4977-B955-48E997A6DD91}" name="総数／事業所数" dataCellStyle="桁区切り"/>
    <tableColumn id="11" xr3:uid="{F605D82B-3BDC-423A-B4EF-09570D53BBAA}" name="総数／構成比" dataDxfId="243"/>
    <tableColumn id="12" xr3:uid="{00C4033B-29FE-4178-AFB0-E7B38E4367D3}" name="個人／事業所数" dataCellStyle="桁区切り"/>
    <tableColumn id="13" xr3:uid="{F805F18D-27A8-4917-8103-773BC8BC81EE}" name="個人／構成比" dataDxfId="242"/>
    <tableColumn id="14" xr3:uid="{979E0707-EA1A-42C2-8772-1ABF2A00AE39}" name="法人／事業所数" dataCellStyle="桁区切り"/>
    <tableColumn id="15" xr3:uid="{AB199114-3789-43AE-A0A7-48CAFEDBCA35}" name="法人／構成比" dataDxfId="241"/>
    <tableColumn id="16" xr3:uid="{DD8885CC-ACF6-4014-BF9A-A83B1FCF24E4}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D656CF52-7416-43C2-9B6D-A896AC3974AF}" name="S_TABLE_06323" displayName="S_TABLE_06323" ref="B50:I79" totalsRowShown="0">
  <autoFilter ref="B50:I79" xr:uid="{D656CF52-7416-43C2-9B6D-A896AC3974AF}"/>
  <tableColumns count="8">
    <tableColumn id="9" xr3:uid="{1717D632-56E1-422C-85EA-C81BCFA87D55}" name="産業小分類上位２０"/>
    <tableColumn id="10" xr3:uid="{969A3F24-1823-4D8B-87E0-1C2733A8ECE9}" name="総数／事業所数" dataCellStyle="桁区切り"/>
    <tableColumn id="11" xr3:uid="{9456A133-9FD2-41E3-8A1D-ED3E6F3AC80C}" name="総数／構成比" dataDxfId="240"/>
    <tableColumn id="12" xr3:uid="{6358497E-D25C-489E-B0F6-E303825F5098}" name="個人／事業所数" dataCellStyle="桁区切り"/>
    <tableColumn id="13" xr3:uid="{BCC6F8E7-90E4-4CBD-BEF6-FA2886A04367}" name="個人／構成比" dataDxfId="239"/>
    <tableColumn id="14" xr3:uid="{6799B788-5578-47F8-BFE6-549EE11622A7}" name="法人／事業所数" dataCellStyle="桁区切り"/>
    <tableColumn id="15" xr3:uid="{CE0B8C45-F79A-4E20-A8BE-A46888791475}" name="法人／構成比" dataDxfId="238"/>
    <tableColumn id="16" xr3:uid="{B6A3C557-2A72-4729-98C9-65DAF88A9BBC}" name="法人以外の団体／事業所数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B6F056D6-F4F8-4B4C-8AFA-6F55449DB684}" name="LTBL_06324" displayName="LTBL_06324" ref="B4:I20" totalsRowCount="1">
  <autoFilter ref="B4:I19" xr:uid="{B6F056D6-F4F8-4B4C-8AFA-6F55449DB684}"/>
  <tableColumns count="8">
    <tableColumn id="9" xr3:uid="{8454AE0D-CC1F-4FDC-A412-7E5F87A6DB09}" name="産業大分類" totalsRowLabel="合計" totalsRowDxfId="237"/>
    <tableColumn id="10" xr3:uid="{5996B94E-0A33-4DDE-8282-6B36C7232FF7}" name="総数／事業所数" totalsRowFunction="custom" totalsRowDxfId="236" dataCellStyle="桁区切り" totalsRowCellStyle="桁区切り">
      <totalsRowFormula>SUM(LTBL_06324[総数／事業所数])</totalsRowFormula>
    </tableColumn>
    <tableColumn id="11" xr3:uid="{091F9FF5-937E-439F-9A15-EE044079A7D0}" name="総数／構成比" dataDxfId="235"/>
    <tableColumn id="12" xr3:uid="{EDECE9DA-8BBF-424C-8806-89B976387934}" name="個人／事業所数" totalsRowFunction="sum" totalsRowDxfId="234" dataCellStyle="桁区切り" totalsRowCellStyle="桁区切り"/>
    <tableColumn id="13" xr3:uid="{24D18029-9B7B-4AF4-88F8-5594DE7C8EB6}" name="個人／構成比" dataDxfId="233"/>
    <tableColumn id="14" xr3:uid="{CB018CF5-F2AA-4E92-8960-3B55D8C56D24}" name="法人／事業所数" totalsRowFunction="sum" totalsRowDxfId="232" dataCellStyle="桁区切り" totalsRowCellStyle="桁区切り"/>
    <tableColumn id="15" xr3:uid="{3645BC56-E544-4A8E-A51D-2AC74D9928C8}" name="法人／構成比" dataDxfId="231"/>
    <tableColumn id="16" xr3:uid="{194E8A8A-1465-4FAF-A0DC-804170FE9255}" name="法人以外の団体／事業所数" totalsRowFunction="sum" totalsRowDxfId="230" dataCellStyle="桁区切り" totalsRowCellStyle="桁区切り"/>
  </tableColumns>
  <tableStyleInfo name="TableStyleMedium9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C318C88F-9183-4C50-AB81-1EC0DF41DBC5}" name="M_TABLE_06324" displayName="M_TABLE_06324" ref="B23:I51" totalsRowShown="0">
  <autoFilter ref="B23:I51" xr:uid="{C318C88F-9183-4C50-AB81-1EC0DF41DBC5}"/>
  <tableColumns count="8">
    <tableColumn id="9" xr3:uid="{C3C46EDE-E6D6-4011-BD6F-D3F9AE877B9B}" name="産業中分類上位２０"/>
    <tableColumn id="10" xr3:uid="{3691A472-7862-40F6-A2C8-E59F9140CEA6}" name="総数／事業所数" dataCellStyle="桁区切り"/>
    <tableColumn id="11" xr3:uid="{15A8799C-CDEC-4816-80D7-AFB1FA13F645}" name="総数／構成比" dataDxfId="229"/>
    <tableColumn id="12" xr3:uid="{A0EF746A-3A7F-4B80-A0D2-3353A176799E}" name="個人／事業所数" dataCellStyle="桁区切り"/>
    <tableColumn id="13" xr3:uid="{CB536F35-C0F0-40F3-9B93-032BF4CB3A2A}" name="個人／構成比" dataDxfId="228"/>
    <tableColumn id="14" xr3:uid="{0DA2578E-0BA9-4C0E-9E64-2EE7F0A53447}" name="法人／事業所数" dataCellStyle="桁区切り"/>
    <tableColumn id="15" xr3:uid="{137DC125-B8E5-472C-B1B1-08D5312D834A}" name="法人／構成比" dataDxfId="227"/>
    <tableColumn id="16" xr3:uid="{8B75A33B-9720-47FF-8A26-A3D7B8636F22}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D30A4B7-18C9-46E1-8636-21456C8BF894}" name="S_TABLE_06201" displayName="S_TABLE_06201" ref="B46:I66" totalsRowShown="0">
  <autoFilter ref="B46:I66" xr:uid="{1D30A4B7-18C9-46E1-8636-21456C8BF894}"/>
  <tableColumns count="8">
    <tableColumn id="9" xr3:uid="{15427259-E119-46F2-A877-080604A04087}" name="産業小分類上位２０"/>
    <tableColumn id="10" xr3:uid="{B2D07C47-95F7-4991-937C-960628A1E0C1}" name="総数／事業所数" dataCellStyle="桁区切り"/>
    <tableColumn id="11" xr3:uid="{348EB5C1-0689-4C64-AC4D-3FC88F96FC28}" name="総数／構成比" dataDxfId="478"/>
    <tableColumn id="12" xr3:uid="{A6505DC3-45BE-4D50-ADD0-D5916C0371E2}" name="個人／事業所数" dataCellStyle="桁区切り"/>
    <tableColumn id="13" xr3:uid="{2AED7F0E-555E-471C-9F1B-1EAEF4A24CB8}" name="個人／構成比" dataDxfId="477"/>
    <tableColumn id="14" xr3:uid="{E3CCD137-3F7D-492F-B4FA-50B428519B07}" name="法人／事業所数" dataCellStyle="桁区切り"/>
    <tableColumn id="15" xr3:uid="{A8BD224E-AECD-4C1A-B945-63AF81B71499}" name="法人／構成比" dataDxfId="476"/>
    <tableColumn id="16" xr3:uid="{2E9F66F0-B9FD-43B8-892E-8B526424F218}" name="法人以外の団体／事業所数" dataCellStyle="桁区切り"/>
  </tableColumns>
  <tableStyleInfo name="TableStyleMedium9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11ABEA99-C57F-4A4C-9A95-6D8AB01CDB22}" name="S_TABLE_06324" displayName="S_TABLE_06324" ref="B54:I74" totalsRowShown="0">
  <autoFilter ref="B54:I74" xr:uid="{11ABEA99-C57F-4A4C-9A95-6D8AB01CDB22}"/>
  <tableColumns count="8">
    <tableColumn id="9" xr3:uid="{B11F334B-D8A5-4DAA-9186-7DE56A14D0E1}" name="産業小分類上位２０"/>
    <tableColumn id="10" xr3:uid="{AD3F19A5-28CF-427C-A1E7-36CEC9571B06}" name="総数／事業所数" dataCellStyle="桁区切り"/>
    <tableColumn id="11" xr3:uid="{C0DA48DA-B926-4DA8-A519-44A437078335}" name="総数／構成比" dataDxfId="226"/>
    <tableColumn id="12" xr3:uid="{4D8DC146-6EBE-4397-8630-67986EA7D041}" name="個人／事業所数" dataCellStyle="桁区切り"/>
    <tableColumn id="13" xr3:uid="{B92FA059-931A-43E4-A1AE-76D1EC82FA14}" name="個人／構成比" dataDxfId="225"/>
    <tableColumn id="14" xr3:uid="{4CC2DD95-4CC0-44F0-B8A3-D7AF49C7ACFA}" name="法人／事業所数" dataCellStyle="桁区切り"/>
    <tableColumn id="15" xr3:uid="{4727BBCC-84F8-4E47-B6E6-7D534730B681}" name="法人／構成比" dataDxfId="224"/>
    <tableColumn id="16" xr3:uid="{9AA4FF2F-E1D0-437C-A4A0-62574A8D34C7}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7EA3F9EA-C929-4A19-A25E-EB85053B424F}" name="LTBL_06341" displayName="LTBL_06341" ref="B4:I20" totalsRowCount="1">
  <autoFilter ref="B4:I19" xr:uid="{7EA3F9EA-C929-4A19-A25E-EB85053B424F}"/>
  <tableColumns count="8">
    <tableColumn id="9" xr3:uid="{1297CFD1-F096-4357-A824-ECF657661368}" name="産業大分類" totalsRowLabel="合計" totalsRowDxfId="223"/>
    <tableColumn id="10" xr3:uid="{591ED651-9E4C-4ED7-8457-629A1F959CFA}" name="総数／事業所数" totalsRowFunction="custom" totalsRowDxfId="222" dataCellStyle="桁区切り" totalsRowCellStyle="桁区切り">
      <totalsRowFormula>SUM(LTBL_06341[総数／事業所数])</totalsRowFormula>
    </tableColumn>
    <tableColumn id="11" xr3:uid="{95F31AF5-F578-4791-9040-F9738DFDA92F}" name="総数／構成比" dataDxfId="221"/>
    <tableColumn id="12" xr3:uid="{3E964000-B5C2-4485-8E42-14B7958A8383}" name="個人／事業所数" totalsRowFunction="sum" totalsRowDxfId="220" dataCellStyle="桁区切り" totalsRowCellStyle="桁区切り"/>
    <tableColumn id="13" xr3:uid="{336C79BE-0469-4BA7-9B72-0D16883B6BBE}" name="個人／構成比" dataDxfId="219"/>
    <tableColumn id="14" xr3:uid="{EB87A3F9-A1B7-4577-89D2-F6F3039796FD}" name="法人／事業所数" totalsRowFunction="sum" totalsRowDxfId="218" dataCellStyle="桁区切り" totalsRowCellStyle="桁区切り"/>
    <tableColumn id="15" xr3:uid="{103D0344-9DBB-4A78-9BD1-42510F06D2E9}" name="法人／構成比" dataDxfId="217"/>
    <tableColumn id="16" xr3:uid="{55B9030F-F481-44AA-9487-874DF2B03951}" name="法人以外の団体／事業所数" totalsRowFunction="sum" totalsRowDxfId="216" dataCellStyle="桁区切り" totalsRow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FA888387-1B35-445C-B1C2-50D91B8F48DE}" name="M_TABLE_06341" displayName="M_TABLE_06341" ref="B23:I48" totalsRowShown="0">
  <autoFilter ref="B23:I48" xr:uid="{FA888387-1B35-445C-B1C2-50D91B8F48DE}"/>
  <tableColumns count="8">
    <tableColumn id="9" xr3:uid="{904CCBDE-5053-43FC-8FF0-126851CFA5F4}" name="産業中分類上位２０"/>
    <tableColumn id="10" xr3:uid="{8249B853-B008-428C-A922-D1A8639F5F11}" name="総数／事業所数" dataCellStyle="桁区切り"/>
    <tableColumn id="11" xr3:uid="{A143C144-10F6-4C24-877A-BF34F6DFD82D}" name="総数／構成比" dataDxfId="215"/>
    <tableColumn id="12" xr3:uid="{2EBE356A-CAD1-484D-B362-1B19D1134012}" name="個人／事業所数" dataCellStyle="桁区切り"/>
    <tableColumn id="13" xr3:uid="{0525277E-2855-4EBA-AE55-7F651DA3A71D}" name="個人／構成比" dataDxfId="214"/>
    <tableColumn id="14" xr3:uid="{4244D405-B207-4E06-9769-A79385016AC8}" name="法人／事業所数" dataCellStyle="桁区切り"/>
    <tableColumn id="15" xr3:uid="{A7011C1C-B203-4BC5-AC82-3AF96C65F1D1}" name="法人／構成比" dataDxfId="213"/>
    <tableColumn id="16" xr3:uid="{31CEEDE2-1D1F-42C2-9E63-1D4AE5D9B0EA}" name="法人以外の団体／事業所数" dataCellStyle="桁区切り"/>
  </tableColumns>
  <tableStyleInfo name="TableStyleMedium9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380FD37B-BD78-403B-B375-05169B1DAE7F}" name="S_TABLE_06341" displayName="S_TABLE_06341" ref="B51:I79" totalsRowShown="0">
  <autoFilter ref="B51:I79" xr:uid="{380FD37B-BD78-403B-B375-05169B1DAE7F}"/>
  <tableColumns count="8">
    <tableColumn id="9" xr3:uid="{2ABF069C-0A9F-4885-B7EA-A93706251FBC}" name="産業小分類上位２０"/>
    <tableColumn id="10" xr3:uid="{8DFF6FF5-919C-4A47-802B-3EA6B76E62F9}" name="総数／事業所数" dataCellStyle="桁区切り"/>
    <tableColumn id="11" xr3:uid="{2F4B8520-58A2-4F98-A3B0-0F064BC2E4A3}" name="総数／構成比" dataDxfId="212"/>
    <tableColumn id="12" xr3:uid="{F4469E5D-6F8D-477F-A951-FBA6409C0005}" name="個人／事業所数" dataCellStyle="桁区切り"/>
    <tableColumn id="13" xr3:uid="{DA1E02F0-0147-4BCC-BC57-15C8782557C8}" name="個人／構成比" dataDxfId="211"/>
    <tableColumn id="14" xr3:uid="{39623567-9FA4-472B-9420-5C3CC008E945}" name="法人／事業所数" dataCellStyle="桁区切り"/>
    <tableColumn id="15" xr3:uid="{B828C224-3D19-4E0A-877F-F1955B07E6F5}" name="法人／構成比" dataDxfId="210"/>
    <tableColumn id="16" xr3:uid="{53325D5D-FC30-40A2-92F5-A8E90F4434FE}" name="法人以外の団体／事業所数" dataCellStyle="桁区切り"/>
  </tableColumns>
  <tableStyleInfo name="TableStyleMedium9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1AA5D70C-7B91-4CCB-832E-21DE0EA77788}" name="LTBL_06361" displayName="LTBL_06361" ref="B4:I20" totalsRowCount="1">
  <autoFilter ref="B4:I19" xr:uid="{1AA5D70C-7B91-4CCB-832E-21DE0EA77788}"/>
  <tableColumns count="8">
    <tableColumn id="9" xr3:uid="{20C22345-2C80-437F-A333-CF4FFE0F71AD}" name="産業大分類" totalsRowLabel="合計" totalsRowDxfId="209"/>
    <tableColumn id="10" xr3:uid="{24F03B19-B1B2-4159-B33E-ECAF65D74E9F}" name="総数／事業所数" totalsRowFunction="custom" totalsRowDxfId="208" dataCellStyle="桁区切り" totalsRowCellStyle="桁区切り">
      <totalsRowFormula>SUM(LTBL_06361[総数／事業所数])</totalsRowFormula>
    </tableColumn>
    <tableColumn id="11" xr3:uid="{6EEC10B9-103E-4261-973F-33D13625CEA1}" name="総数／構成比" dataDxfId="207"/>
    <tableColumn id="12" xr3:uid="{2ED8E1DE-9DD9-4F08-8A20-83AB03CC7A04}" name="個人／事業所数" totalsRowFunction="sum" totalsRowDxfId="206" dataCellStyle="桁区切り" totalsRowCellStyle="桁区切り"/>
    <tableColumn id="13" xr3:uid="{996291A3-E087-4FD0-BE5A-94E9F12DC862}" name="個人／構成比" dataDxfId="205"/>
    <tableColumn id="14" xr3:uid="{7A586D15-F81F-4BFB-913E-DAEB68BA8A72}" name="法人／事業所数" totalsRowFunction="sum" totalsRowDxfId="204" dataCellStyle="桁区切り" totalsRowCellStyle="桁区切り"/>
    <tableColumn id="15" xr3:uid="{84171EAC-6F07-4C5B-AC72-A684ECF5A6DC}" name="法人／構成比" dataDxfId="203"/>
    <tableColumn id="16" xr3:uid="{9AEE13CC-CDB9-48A9-844E-97EBD57131E0}" name="法人以外の団体／事業所数" totalsRowFunction="sum" totalsRowDxfId="202" dataCellStyle="桁区切り" totalsRowCellStyle="桁区切り"/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8D2737D2-9878-46C8-9C6E-8EDBF6B27969}" name="M_TABLE_06361" displayName="M_TABLE_06361" ref="B23:I52" totalsRowShown="0">
  <autoFilter ref="B23:I52" xr:uid="{8D2737D2-9878-46C8-9C6E-8EDBF6B27969}"/>
  <tableColumns count="8">
    <tableColumn id="9" xr3:uid="{24A39E4F-4E54-4083-81C6-7D3FE10E922A}" name="産業中分類上位２０"/>
    <tableColumn id="10" xr3:uid="{66B93FBA-DCA8-4370-9CE9-D364410A9207}" name="総数／事業所数" dataCellStyle="桁区切り"/>
    <tableColumn id="11" xr3:uid="{9899116B-B9E5-40F7-8624-2E53D23E6A3F}" name="総数／構成比" dataDxfId="201"/>
    <tableColumn id="12" xr3:uid="{9C0FECD2-D7B3-4A59-B2AD-A0BFEBCB18DA}" name="個人／事業所数" dataCellStyle="桁区切り"/>
    <tableColumn id="13" xr3:uid="{F026B93C-FBA9-486D-B6CA-F8F0928AFBC4}" name="個人／構成比" dataDxfId="200"/>
    <tableColumn id="14" xr3:uid="{BC20D06A-9393-47DF-92B7-3FE1B355DEC7}" name="法人／事業所数" dataCellStyle="桁区切り"/>
    <tableColumn id="15" xr3:uid="{35F3B089-5A70-40CC-8607-23E3D743D9E5}" name="法人／構成比" dataDxfId="199"/>
    <tableColumn id="16" xr3:uid="{A9103079-567B-4DC1-97DE-13249A417F09}" name="法人以外の団体／事業所数" dataCellStyle="桁区切り"/>
  </tableColumns>
  <tableStyleInfo name="TableStyleMedium9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B165F7C3-72C1-4388-80D6-6A3FF82058DD}" name="S_TABLE_06361" displayName="S_TABLE_06361" ref="B55:I82" totalsRowShown="0">
  <autoFilter ref="B55:I82" xr:uid="{B165F7C3-72C1-4388-80D6-6A3FF82058DD}"/>
  <tableColumns count="8">
    <tableColumn id="9" xr3:uid="{D86E49D3-07AD-4B60-8CFE-42E3CB3B3213}" name="産業小分類上位２０"/>
    <tableColumn id="10" xr3:uid="{238343ED-0FC1-4EBD-93BC-5499EAF8ED66}" name="総数／事業所数" dataCellStyle="桁区切り"/>
    <tableColumn id="11" xr3:uid="{FEB99C6B-945C-4B83-814A-80EF4D155E6A}" name="総数／構成比" dataDxfId="198"/>
    <tableColumn id="12" xr3:uid="{47E2E7BE-40D3-4F08-BCE4-13F692863F35}" name="個人／事業所数" dataCellStyle="桁区切り"/>
    <tableColumn id="13" xr3:uid="{FE679201-21EE-4B04-86B9-C5823E316F70}" name="個人／構成比" dataDxfId="197"/>
    <tableColumn id="14" xr3:uid="{724FD651-BF1C-4194-8983-EFCEA9A9EB75}" name="法人／事業所数" dataCellStyle="桁区切り"/>
    <tableColumn id="15" xr3:uid="{ECEF8EB7-0E36-4920-B160-C75414B6DFF6}" name="法人／構成比" dataDxfId="196"/>
    <tableColumn id="16" xr3:uid="{1FAA49CA-858D-452C-B968-AEEE3F4B21A9}" name="法人以外の団体／事業所数" dataCellStyle="桁区切り"/>
  </tableColumns>
  <tableStyleInfo name="TableStyleMedium9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92DDBAC4-7FE2-4D73-BEF7-3C8E79342980}" name="LTBL_06362" displayName="LTBL_06362" ref="B4:I20" totalsRowCount="1">
  <autoFilter ref="B4:I19" xr:uid="{92DDBAC4-7FE2-4D73-BEF7-3C8E79342980}"/>
  <tableColumns count="8">
    <tableColumn id="9" xr3:uid="{5D9BC61C-6D49-49CC-B431-4C567899DBFC}" name="産業大分類" totalsRowLabel="合計" totalsRowDxfId="195"/>
    <tableColumn id="10" xr3:uid="{D334A04E-3689-4710-96F6-49AD584F8D99}" name="総数／事業所数" totalsRowFunction="custom" totalsRowDxfId="194" dataCellStyle="桁区切り" totalsRowCellStyle="桁区切り">
      <totalsRowFormula>SUM(LTBL_06362[総数／事業所数])</totalsRowFormula>
    </tableColumn>
    <tableColumn id="11" xr3:uid="{1BA0325C-0A8A-4F4F-A601-01916AE6BA26}" name="総数／構成比" dataDxfId="193"/>
    <tableColumn id="12" xr3:uid="{D95BCC8E-F379-4C42-861D-C1CA350F3655}" name="個人／事業所数" totalsRowFunction="sum" totalsRowDxfId="192" dataCellStyle="桁区切り" totalsRowCellStyle="桁区切り"/>
    <tableColumn id="13" xr3:uid="{93311BBB-23CF-4A32-B9D3-373713A906D5}" name="個人／構成比" dataDxfId="191"/>
    <tableColumn id="14" xr3:uid="{DB63557F-83A9-45FC-B954-53E415B68698}" name="法人／事業所数" totalsRowFunction="sum" totalsRowDxfId="190" dataCellStyle="桁区切り" totalsRowCellStyle="桁区切り"/>
    <tableColumn id="15" xr3:uid="{53FB64EB-416F-4D1B-B3DA-AD60F4416CFB}" name="法人／構成比" dataDxfId="189"/>
    <tableColumn id="16" xr3:uid="{7DB2FC4A-8055-48DF-B562-4324693D6CEA}" name="法人以外の団体／事業所数" totalsRowFunction="sum" totalsRowDxfId="188" dataCellStyle="桁区切り" totalsRowCellStyle="桁区切り"/>
  </tableColumns>
  <tableStyleInfo name="TableStyleMedium9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C9DFA5D-B071-4EA6-83D6-53795F513F7C}" name="M_TABLE_06362" displayName="M_TABLE_06362" ref="B23:I45" totalsRowShown="0">
  <autoFilter ref="B23:I45" xr:uid="{0C9DFA5D-B071-4EA6-83D6-53795F513F7C}"/>
  <tableColumns count="8">
    <tableColumn id="9" xr3:uid="{09B707EB-A176-43A7-B4CF-9344F622CDC5}" name="産業中分類上位２０"/>
    <tableColumn id="10" xr3:uid="{A64E22AD-FC58-4BBC-B702-E1E9A2078B6D}" name="総数／事業所数" dataCellStyle="桁区切り"/>
    <tableColumn id="11" xr3:uid="{61F7F2A0-8BD1-4E05-800A-794065849F81}" name="総数／構成比" dataDxfId="187"/>
    <tableColumn id="12" xr3:uid="{34AD6A47-A20F-4F04-811F-0ED93BEB30E0}" name="個人／事業所数" dataCellStyle="桁区切り"/>
    <tableColumn id="13" xr3:uid="{74194744-C538-4BC7-8594-2234A71782D6}" name="個人／構成比" dataDxfId="186"/>
    <tableColumn id="14" xr3:uid="{33CB301C-2360-4AFE-96B1-101E1D9D7728}" name="法人／事業所数" dataCellStyle="桁区切り"/>
    <tableColumn id="15" xr3:uid="{1835C765-FFF3-4435-83B6-3AE2D0F606E8}" name="法人／構成比" dataDxfId="185"/>
    <tableColumn id="16" xr3:uid="{5DD9C713-30F4-4BCF-8D76-6200CE372640}" name="法人以外の団体／事業所数" dataCellStyle="桁区切り"/>
  </tableColumns>
  <tableStyleInfo name="TableStyleMedium9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84F4CA54-1EA1-4753-93F4-9654910A2D90}" name="S_TABLE_06362" displayName="S_TABLE_06362" ref="B48:I68" totalsRowShown="0">
  <autoFilter ref="B48:I68" xr:uid="{84F4CA54-1EA1-4753-93F4-9654910A2D90}"/>
  <tableColumns count="8">
    <tableColumn id="9" xr3:uid="{EE3E3C68-6F56-410D-9825-27E87C0DA41F}" name="産業小分類上位２０"/>
    <tableColumn id="10" xr3:uid="{2A28E86D-9394-4EBF-97D7-C7B28B102F4D}" name="総数／事業所数" dataCellStyle="桁区切り"/>
    <tableColumn id="11" xr3:uid="{D60223EC-36AF-4E77-854C-325DBB603DFB}" name="総数／構成比" dataDxfId="184"/>
    <tableColumn id="12" xr3:uid="{9F9E2EFC-AF35-482D-8480-A8BE0C4A05DE}" name="個人／事業所数" dataCellStyle="桁区切り"/>
    <tableColumn id="13" xr3:uid="{F3E801FB-76E8-4EE4-97BB-65EC2D537630}" name="個人／構成比" dataDxfId="183"/>
    <tableColumn id="14" xr3:uid="{53184546-0660-4AE3-BFF9-78D96B35DC5B}" name="法人／事業所数" dataCellStyle="桁区切り"/>
    <tableColumn id="15" xr3:uid="{A677F4BC-8CE9-40FE-AE3A-86481AEA1F40}" name="法人／構成比" dataDxfId="182"/>
    <tableColumn id="16" xr3:uid="{741DC733-6056-4FEF-ACF8-48FDE2C61281}" name="法人以外の団体／事業所数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6C6AF28-29F7-49BA-B721-6EBCFDC1A13A}" name="LTBL_06202" displayName="LTBL_06202" ref="B4:I20" totalsRowCount="1">
  <autoFilter ref="B4:I19" xr:uid="{C6C6AF28-29F7-49BA-B721-6EBCFDC1A13A}"/>
  <tableColumns count="8">
    <tableColumn id="9" xr3:uid="{43F255AD-50BD-47E0-8B82-D43EEB9390DA}" name="産業大分類" totalsRowLabel="合計" totalsRowDxfId="475"/>
    <tableColumn id="10" xr3:uid="{C3086503-4F89-4A4C-B38D-4F5643B68510}" name="総数／事業所数" totalsRowFunction="custom" totalsRowDxfId="474" dataCellStyle="桁区切り" totalsRowCellStyle="桁区切り">
      <totalsRowFormula>SUM(LTBL_06202[総数／事業所数])</totalsRowFormula>
    </tableColumn>
    <tableColumn id="11" xr3:uid="{105C1C51-6CFE-418A-9FE9-54B16B064FE9}" name="総数／構成比" dataDxfId="473"/>
    <tableColumn id="12" xr3:uid="{7377C873-378D-491F-BC21-18D567DE1FBD}" name="個人／事業所数" totalsRowFunction="sum" totalsRowDxfId="472" dataCellStyle="桁区切り" totalsRowCellStyle="桁区切り"/>
    <tableColumn id="13" xr3:uid="{DE8C02A3-A47F-4D6C-9705-B10CA0B40899}" name="個人／構成比" dataDxfId="471"/>
    <tableColumn id="14" xr3:uid="{642232CA-D5E7-4BD2-B55B-8C20CB55CF16}" name="法人／事業所数" totalsRowFunction="sum" totalsRowDxfId="470" dataCellStyle="桁区切り" totalsRowCellStyle="桁区切り"/>
    <tableColumn id="15" xr3:uid="{19924335-8179-40BF-85CD-3FBFA10AFAC1}" name="法人／構成比" dataDxfId="469"/>
    <tableColumn id="16" xr3:uid="{4855740D-FAAE-4CED-A8FC-F673A1720A0F}" name="法人以外の団体／事業所数" totalsRowFunction="sum" totalsRowDxfId="468" dataCellStyle="桁区切り" totalsRowCellStyle="桁区切り"/>
  </tableColumns>
  <tableStyleInfo name="TableStyleMedium9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5F41EA0D-4D01-4F8E-89A1-2F1AC381A3DC}" name="LTBL_06363" displayName="LTBL_06363" ref="B4:I20" totalsRowCount="1">
  <autoFilter ref="B4:I19" xr:uid="{5F41EA0D-4D01-4F8E-89A1-2F1AC381A3DC}"/>
  <tableColumns count="8">
    <tableColumn id="9" xr3:uid="{81361290-73FB-45A1-BD0A-81DEDA70C9E1}" name="産業大分類" totalsRowLabel="合計" totalsRowDxfId="181"/>
    <tableColumn id="10" xr3:uid="{C5FEE952-D6FF-4F0E-9E6B-6307AAB8C89C}" name="総数／事業所数" totalsRowFunction="custom" totalsRowDxfId="180" dataCellStyle="桁区切り" totalsRowCellStyle="桁区切り">
      <totalsRowFormula>SUM(LTBL_06363[総数／事業所数])</totalsRowFormula>
    </tableColumn>
    <tableColumn id="11" xr3:uid="{EDC2915C-1E62-4345-84E2-7E427D5C64AB}" name="総数／構成比" dataDxfId="179"/>
    <tableColumn id="12" xr3:uid="{B7045BED-0237-424E-B90F-BBC62D87306E}" name="個人／事業所数" totalsRowFunction="sum" totalsRowDxfId="178" dataCellStyle="桁区切り" totalsRowCellStyle="桁区切り"/>
    <tableColumn id="13" xr3:uid="{424E0AED-AD77-4F46-BCAB-2BB942E7FBD3}" name="個人／構成比" dataDxfId="177"/>
    <tableColumn id="14" xr3:uid="{23DCC2EE-A1D1-4916-9474-66A0F0D67066}" name="法人／事業所数" totalsRowFunction="sum" totalsRowDxfId="176" dataCellStyle="桁区切り" totalsRowCellStyle="桁区切り"/>
    <tableColumn id="15" xr3:uid="{9671A552-660D-4E98-B421-85AE327DBC3D}" name="法人／構成比" dataDxfId="175"/>
    <tableColumn id="16" xr3:uid="{76990FF2-C3A0-40A1-A2FC-50F3ABA7E919}" name="法人以外の団体／事業所数" totalsRowFunction="sum" totalsRowDxfId="174" dataCellStyle="桁区切り" totalsRowCellStyle="桁区切り"/>
  </tableColumns>
  <tableStyleInfo name="TableStyleMedium9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5459E22F-9141-4DBE-BFB4-B7F59ABFB231}" name="M_TABLE_06363" displayName="M_TABLE_06363" ref="B23:I44" totalsRowShown="0">
  <autoFilter ref="B23:I44" xr:uid="{5459E22F-9141-4DBE-BFB4-B7F59ABFB231}"/>
  <tableColumns count="8">
    <tableColumn id="9" xr3:uid="{128FC09F-094E-4700-94E0-D9F1AD689434}" name="産業中分類上位２０"/>
    <tableColumn id="10" xr3:uid="{834DBCBB-9C7A-425D-B07A-5DF8807D3DB1}" name="総数／事業所数" dataCellStyle="桁区切り"/>
    <tableColumn id="11" xr3:uid="{916F00BD-1563-4DDC-95B2-668D63D61D83}" name="総数／構成比" dataDxfId="173"/>
    <tableColumn id="12" xr3:uid="{351F66C5-C634-4C22-BBEB-CEA6DE3BE54D}" name="個人／事業所数" dataCellStyle="桁区切り"/>
    <tableColumn id="13" xr3:uid="{2C7F333A-3136-44AF-B538-647DBFA74C46}" name="個人／構成比" dataDxfId="172"/>
    <tableColumn id="14" xr3:uid="{BD51EC3B-07DD-4612-B04E-EF753C6287C0}" name="法人／事業所数" dataCellStyle="桁区切り"/>
    <tableColumn id="15" xr3:uid="{9FA5EF81-8DCE-4CC0-A410-8908757AC851}" name="法人／構成比" dataDxfId="171"/>
    <tableColumn id="16" xr3:uid="{B48F81CB-61AB-4651-984E-C784EFA32D86}" name="法人以外の団体／事業所数" dataCellStyle="桁区切り"/>
  </tableColumns>
  <tableStyleInfo name="TableStyleMedium9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50FB33E3-4988-471F-91ED-B54CE96C305B}" name="S_TABLE_06363" displayName="S_TABLE_06363" ref="B47:I72" totalsRowShown="0">
  <autoFilter ref="B47:I72" xr:uid="{50FB33E3-4988-471F-91ED-B54CE96C305B}"/>
  <tableColumns count="8">
    <tableColumn id="9" xr3:uid="{56C315FA-5E7D-4DB8-84D8-6690FB3B2AFF}" name="産業小分類上位２０"/>
    <tableColumn id="10" xr3:uid="{4AA02C3F-04B3-4E3F-812E-553C8D780602}" name="総数／事業所数" dataCellStyle="桁区切り"/>
    <tableColumn id="11" xr3:uid="{8973ECDC-3928-42DA-B745-AC7EF8C7F8F2}" name="総数／構成比" dataDxfId="170"/>
    <tableColumn id="12" xr3:uid="{7457983E-BDD5-4530-8273-479155605885}" name="個人／事業所数" dataCellStyle="桁区切り"/>
    <tableColumn id="13" xr3:uid="{A70F8A8C-C4BA-4CE6-8F57-7DF497FF8EAD}" name="個人／構成比" dataDxfId="169"/>
    <tableColumn id="14" xr3:uid="{1FCB22ED-DD21-4C76-9638-28A4E52B5F60}" name="法人／事業所数" dataCellStyle="桁区切り"/>
    <tableColumn id="15" xr3:uid="{7DD58BFE-2B1D-4BAE-94DB-0EEDA2F1992C}" name="法人／構成比" dataDxfId="168"/>
    <tableColumn id="16" xr3:uid="{584C5C37-51DC-46EC-8D96-C2B53FE4874F}" name="法人以外の団体／事業所数" dataCellStyle="桁区切り"/>
  </tableColumns>
  <tableStyleInfo name="TableStyleMedium9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647C1C4E-7B81-4846-B867-DEE260382060}" name="LTBL_06364" displayName="LTBL_06364" ref="B4:I20" totalsRowCount="1">
  <autoFilter ref="B4:I19" xr:uid="{647C1C4E-7B81-4846-B867-DEE260382060}"/>
  <tableColumns count="8">
    <tableColumn id="9" xr3:uid="{2AFA851A-B829-4DEE-9CF6-7C41447B7BF8}" name="産業大分類" totalsRowLabel="合計" totalsRowDxfId="167"/>
    <tableColumn id="10" xr3:uid="{4DB40193-D8EA-47CD-8200-62408CB78E63}" name="総数／事業所数" totalsRowFunction="custom" totalsRowDxfId="166" dataCellStyle="桁区切り" totalsRowCellStyle="桁区切り">
      <totalsRowFormula>SUM(LTBL_06364[総数／事業所数])</totalsRowFormula>
    </tableColumn>
    <tableColumn id="11" xr3:uid="{6F94F124-2A5C-43F0-921D-133092D2F00F}" name="総数／構成比" dataDxfId="165"/>
    <tableColumn id="12" xr3:uid="{E50F403D-E9B6-4D9C-B5CC-DC136BEA111A}" name="個人／事業所数" totalsRowFunction="sum" totalsRowDxfId="164" dataCellStyle="桁区切り" totalsRowCellStyle="桁区切り"/>
    <tableColumn id="13" xr3:uid="{4A68BB4F-C8E8-4475-9B72-B405B2A0887D}" name="個人／構成比" dataDxfId="163"/>
    <tableColumn id="14" xr3:uid="{7310547D-33C9-4A08-ADF4-751C1AC7CC13}" name="法人／事業所数" totalsRowFunction="sum" totalsRowDxfId="162" dataCellStyle="桁区切り" totalsRowCellStyle="桁区切り"/>
    <tableColumn id="15" xr3:uid="{8BD94252-4C0D-435A-B280-056FAB096DEE}" name="法人／構成比" dataDxfId="161"/>
    <tableColumn id="16" xr3:uid="{86942500-76FC-4609-9263-4B891FC9EDC0}" name="法人以外の団体／事業所数" totalsRowFunction="sum" totalsRowDxfId="160" dataCellStyle="桁区切り" totalsRowCellStyle="桁区切り"/>
  </tableColumns>
  <tableStyleInfo name="TableStyleMedium9"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343C2443-33E1-49D2-AB87-2513DDF6BFDA}" name="M_TABLE_06364" displayName="M_TABLE_06364" ref="B23:I57" totalsRowShown="0">
  <autoFilter ref="B23:I57" xr:uid="{343C2443-33E1-49D2-AB87-2513DDF6BFDA}"/>
  <tableColumns count="8">
    <tableColumn id="9" xr3:uid="{F8AACA07-FC0F-4258-8F00-528FA543F44B}" name="産業中分類上位２０"/>
    <tableColumn id="10" xr3:uid="{54C6B6ED-ED04-4B9E-AE9C-F83571977E0F}" name="総数／事業所数" dataCellStyle="桁区切り"/>
    <tableColumn id="11" xr3:uid="{625A1E46-6854-4BF4-B3C8-69D9FA33AF2B}" name="総数／構成比" dataDxfId="159"/>
    <tableColumn id="12" xr3:uid="{7963D24E-6B7D-4C84-9467-BDE0C7AC8A4D}" name="個人／事業所数" dataCellStyle="桁区切り"/>
    <tableColumn id="13" xr3:uid="{AAE49175-8DF4-4FD9-B4A6-0C0ABFF45C30}" name="個人／構成比" dataDxfId="158"/>
    <tableColumn id="14" xr3:uid="{4820217D-EC3B-440B-BF10-A565830A4F94}" name="法人／事業所数" dataCellStyle="桁区切り"/>
    <tableColumn id="15" xr3:uid="{A97717F3-B469-4436-B091-69E2282F8F33}" name="法人／構成比" dataDxfId="157"/>
    <tableColumn id="16" xr3:uid="{F3E389A7-C5A0-4321-B7D3-779F8979E155}" name="法人以外の団体／事業所数" dataCellStyle="桁区切り"/>
  </tableColumns>
  <tableStyleInfo name="TableStyleMedium9"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F226C35E-E70C-461C-8A1C-B53380182300}" name="S_TABLE_06364" displayName="S_TABLE_06364" ref="B60:I80" totalsRowShown="0">
  <autoFilter ref="B60:I80" xr:uid="{F226C35E-E70C-461C-8A1C-B53380182300}"/>
  <tableColumns count="8">
    <tableColumn id="9" xr3:uid="{413198B1-15E9-46B0-A4A8-F1C5557AD57F}" name="産業小分類上位２０"/>
    <tableColumn id="10" xr3:uid="{735FF415-ABB6-4E71-B7E8-3FB677BAD058}" name="総数／事業所数" dataCellStyle="桁区切り"/>
    <tableColumn id="11" xr3:uid="{73D972C7-2C2B-41B5-BEC6-A220B4298DB1}" name="総数／構成比" dataDxfId="156"/>
    <tableColumn id="12" xr3:uid="{D3422DB0-27B0-422C-9E86-63BB173E696F}" name="個人／事業所数" dataCellStyle="桁区切り"/>
    <tableColumn id="13" xr3:uid="{E713F4A9-1F58-42D9-AA90-5CDD2BC0FD5F}" name="個人／構成比" dataDxfId="155"/>
    <tableColumn id="14" xr3:uid="{88F267A8-F709-41FA-97D9-FA91D2CB5E52}" name="法人／事業所数" dataCellStyle="桁区切り"/>
    <tableColumn id="15" xr3:uid="{B1BD3756-1CF8-4C64-97D0-76A5C82BB9E6}" name="法人／構成比" dataDxfId="154"/>
    <tableColumn id="16" xr3:uid="{3445B53E-FBEA-442C-A54A-D958D35FE358}" name="法人以外の団体／事業所数" dataCellStyle="桁区切り"/>
  </tableColumns>
  <tableStyleInfo name="TableStyleMedium9" showFirstColumn="0" showLastColumn="0" showRowStripes="1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775D7F6B-886E-4842-B69B-9B41E3C5878A}" name="LTBL_06365" displayName="LTBL_06365" ref="B4:I20" totalsRowCount="1">
  <autoFilter ref="B4:I19" xr:uid="{775D7F6B-886E-4842-B69B-9B41E3C5878A}"/>
  <tableColumns count="8">
    <tableColumn id="9" xr3:uid="{E6E79B3C-8FFB-4636-8EAE-B0732EE3492B}" name="産業大分類" totalsRowLabel="合計" totalsRowDxfId="153"/>
    <tableColumn id="10" xr3:uid="{2B26F6C7-E973-498B-9618-8433A2BB1B48}" name="総数／事業所数" totalsRowFunction="custom" totalsRowDxfId="152" dataCellStyle="桁区切り" totalsRowCellStyle="桁区切り">
      <totalsRowFormula>SUM(LTBL_06365[総数／事業所数])</totalsRowFormula>
    </tableColumn>
    <tableColumn id="11" xr3:uid="{FE2AC693-A083-4D68-9EA2-B0C7015204D0}" name="総数／構成比" dataDxfId="151"/>
    <tableColumn id="12" xr3:uid="{E037D7B1-FF7E-43E0-A15D-9088BAD90577}" name="個人／事業所数" totalsRowFunction="sum" totalsRowDxfId="150" dataCellStyle="桁区切り" totalsRowCellStyle="桁区切り"/>
    <tableColumn id="13" xr3:uid="{EDD4865D-7FA9-4D66-BBB1-49C637EE0577}" name="個人／構成比" dataDxfId="149"/>
    <tableColumn id="14" xr3:uid="{D9A38138-F930-4C36-8746-4EB75C1420D4}" name="法人／事業所数" totalsRowFunction="sum" totalsRowDxfId="148" dataCellStyle="桁区切り" totalsRowCellStyle="桁区切り"/>
    <tableColumn id="15" xr3:uid="{8FF1B99D-0FD6-4037-ADA6-2108C428337D}" name="法人／構成比" dataDxfId="147"/>
    <tableColumn id="16" xr3:uid="{74A0DA44-C0E7-4E30-8FC8-413735A312C1}" name="法人以外の団体／事業所数" totalsRowFunction="sum" totalsRowDxfId="146" dataCellStyle="桁区切り" totalsRowCellStyle="桁区切り"/>
  </tableColumns>
  <tableStyleInfo name="TableStyleMedium9" showFirstColumn="0" showLastColumn="0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1C5F4541-2ED1-42F9-A600-1BF5603619F6}" name="M_TABLE_06365" displayName="M_TABLE_06365" ref="B23:I58" totalsRowShown="0">
  <autoFilter ref="B23:I58" xr:uid="{1C5F4541-2ED1-42F9-A600-1BF5603619F6}"/>
  <tableColumns count="8">
    <tableColumn id="9" xr3:uid="{40402F73-EC90-4D67-931A-54C8B4EC776B}" name="産業中分類上位２０"/>
    <tableColumn id="10" xr3:uid="{6F678179-D50B-4D53-AA89-AB62784E5518}" name="総数／事業所数" dataCellStyle="桁区切り"/>
    <tableColumn id="11" xr3:uid="{542E8C05-DABA-4866-A02F-F22872430393}" name="総数／構成比" dataDxfId="145"/>
    <tableColumn id="12" xr3:uid="{B57A4108-4356-444F-91DC-BA6B1C6081AE}" name="個人／事業所数" dataCellStyle="桁区切り"/>
    <tableColumn id="13" xr3:uid="{FC058468-2D12-4D03-9673-FF410A97E697}" name="個人／構成比" dataDxfId="144"/>
    <tableColumn id="14" xr3:uid="{926C4D1D-39CF-4108-BA07-6E2EEE0ECF4B}" name="法人／事業所数" dataCellStyle="桁区切り"/>
    <tableColumn id="15" xr3:uid="{CE2D4D43-229F-473C-95FC-CA564F2B100C}" name="法人／構成比" dataDxfId="143"/>
    <tableColumn id="16" xr3:uid="{668BEE85-4D3D-4E49-9F64-60B78008604B}" name="法人以外の団体／事業所数" dataCellStyle="桁区切り"/>
  </tableColumns>
  <tableStyleInfo name="TableStyleMedium9" showFirstColumn="0" showLastColumn="0" showRowStripes="1" showColumnStripes="0"/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70EBB992-74F7-49B0-9DD9-1954F012F389}" name="S_TABLE_06365" displayName="S_TABLE_06365" ref="B61:I121" totalsRowShown="0">
  <autoFilter ref="B61:I121" xr:uid="{70EBB992-74F7-49B0-9DD9-1954F012F389}"/>
  <tableColumns count="8">
    <tableColumn id="9" xr3:uid="{3E69FE10-1BDF-4B36-A83C-CA15D6FFC9DC}" name="産業小分類上位２０"/>
    <tableColumn id="10" xr3:uid="{B83BF9A3-5F2B-4AF7-8C87-AE0918B5EC9A}" name="総数／事業所数" dataCellStyle="桁区切り"/>
    <tableColumn id="11" xr3:uid="{54AB667A-17E0-4D42-9AF2-DA5CF40F8514}" name="総数／構成比" dataDxfId="142"/>
    <tableColumn id="12" xr3:uid="{19895345-28F4-412F-A8C0-9EA03E966721}" name="個人／事業所数" dataCellStyle="桁区切り"/>
    <tableColumn id="13" xr3:uid="{E9FCA087-555C-444C-8C6C-6AF8BAF51D72}" name="個人／構成比" dataDxfId="141"/>
    <tableColumn id="14" xr3:uid="{967B02C6-7494-42BB-8F3E-E55A1DEC6F81}" name="法人／事業所数" dataCellStyle="桁区切り"/>
    <tableColumn id="15" xr3:uid="{34DC94A5-6589-4D77-B8BE-F2520DEE2870}" name="法人／構成比" dataDxfId="140"/>
    <tableColumn id="16" xr3:uid="{3003C61A-A730-45EE-9358-61D58CB62823}" name="法人以外の団体／事業所数" dataCellStyle="桁区切り"/>
  </tableColumns>
  <tableStyleInfo name="TableStyleMedium9" showFirstColumn="0" showLastColumn="0" showRowStripes="1" showColumnStripes="0"/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B75E14B6-A84C-435A-A727-EAAD99EA6EBF}" name="LTBL_06366" displayName="LTBL_06366" ref="B4:I20" totalsRowCount="1">
  <autoFilter ref="B4:I19" xr:uid="{B75E14B6-A84C-435A-A727-EAAD99EA6EBF}"/>
  <tableColumns count="8">
    <tableColumn id="9" xr3:uid="{0E77B9B2-EA1C-44FA-8BFC-550C6714C4F2}" name="産業大分類" totalsRowLabel="合計" totalsRowDxfId="139"/>
    <tableColumn id="10" xr3:uid="{50EC37C5-7EBD-4E3D-A072-DB64000F4C38}" name="総数／事業所数" totalsRowFunction="custom" totalsRowDxfId="138" dataCellStyle="桁区切り" totalsRowCellStyle="桁区切り">
      <totalsRowFormula>SUM(LTBL_06366[総数／事業所数])</totalsRowFormula>
    </tableColumn>
    <tableColumn id="11" xr3:uid="{93F8CBC2-BC5F-4B09-BD9B-2520525EFCE0}" name="総数／構成比" dataDxfId="137"/>
    <tableColumn id="12" xr3:uid="{529ACCA2-60FC-45D4-83F0-D3BFA39410E5}" name="個人／事業所数" totalsRowFunction="sum" totalsRowDxfId="136" dataCellStyle="桁区切り" totalsRowCellStyle="桁区切り"/>
    <tableColumn id="13" xr3:uid="{ECC6B8EF-3256-4642-BE21-8A0992C5103A}" name="個人／構成比" dataDxfId="135"/>
    <tableColumn id="14" xr3:uid="{6D1C21E4-4B07-474F-8346-4ED1CBE6EC0A}" name="法人／事業所数" totalsRowFunction="sum" totalsRowDxfId="134" dataCellStyle="桁区切り" totalsRowCellStyle="桁区切り"/>
    <tableColumn id="15" xr3:uid="{64C76385-A7BB-4240-BC50-79493B224DE8}" name="法人／構成比" dataDxfId="133"/>
    <tableColumn id="16" xr3:uid="{DE7A330E-D7C0-4BE4-B57C-85F57946F73C}" name="法人以外の団体／事業所数" totalsRowFunction="sum" totalsRowDxfId="132" dataCellStyle="桁区切り" totalsRow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53CA0BA-4468-489E-9DEF-9B60468E6C88}" name="M_TABLE_06202" displayName="M_TABLE_06202" ref="B23:I43" totalsRowShown="0">
  <autoFilter ref="B23:I43" xr:uid="{653CA0BA-4468-489E-9DEF-9B60468E6C88}"/>
  <tableColumns count="8">
    <tableColumn id="9" xr3:uid="{3F1EDC47-1A0D-4897-B9A8-5BC14B32128A}" name="産業中分類上位２０"/>
    <tableColumn id="10" xr3:uid="{484D087A-85A3-42E6-A0BA-D9AEC724FFE5}" name="総数／事業所数" dataCellStyle="桁区切り"/>
    <tableColumn id="11" xr3:uid="{6D521A42-DE1B-48AE-A23A-E17D30971B26}" name="総数／構成比" dataDxfId="467"/>
    <tableColumn id="12" xr3:uid="{C6CFC4B0-2A7A-4E60-9E60-714EE876B633}" name="個人／事業所数" dataCellStyle="桁区切り"/>
    <tableColumn id="13" xr3:uid="{7B564C93-2B08-4584-A71F-1F0A3C974BAF}" name="個人／構成比" dataDxfId="466"/>
    <tableColumn id="14" xr3:uid="{E587E57C-4AD0-4B33-B27A-092941C36738}" name="法人／事業所数" dataCellStyle="桁区切り"/>
    <tableColumn id="15" xr3:uid="{C8D219D4-6441-45D3-9234-652227D2174C}" name="法人／構成比" dataDxfId="465"/>
    <tableColumn id="16" xr3:uid="{0F518825-7563-4218-9FA7-E6648D9C1AB0}" name="法人以外の団体／事業所数" dataCellStyle="桁区切り"/>
  </tableColumns>
  <tableStyleInfo name="TableStyleMedium9" showFirstColumn="0" showLastColumn="0" showRowStripes="1" showColumnStripes="0"/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5F2BCF62-51DE-4CE2-8403-60E8DBD977FF}" name="M_TABLE_06366" displayName="M_TABLE_06366" ref="B23:I54" totalsRowShown="0">
  <autoFilter ref="B23:I54" xr:uid="{5F2BCF62-51DE-4CE2-8403-60E8DBD977FF}"/>
  <tableColumns count="8">
    <tableColumn id="9" xr3:uid="{688A34C6-76D5-4B4A-9CA0-E8A5094458D2}" name="産業中分類上位２０"/>
    <tableColumn id="10" xr3:uid="{D61794D0-E83D-40E3-A21C-0A88023478F3}" name="総数／事業所数" dataCellStyle="桁区切り"/>
    <tableColumn id="11" xr3:uid="{60450745-4716-492D-BAD7-2EF02C76DCC3}" name="総数／構成比" dataDxfId="131"/>
    <tableColumn id="12" xr3:uid="{2FB98CF3-721B-4841-8A05-D0AAA5A13EEF}" name="個人／事業所数" dataCellStyle="桁区切り"/>
    <tableColumn id="13" xr3:uid="{53EE088C-1CAF-4009-8C77-D7549C615672}" name="個人／構成比" dataDxfId="130"/>
    <tableColumn id="14" xr3:uid="{197A672F-4D83-4EB6-8409-69512B33D480}" name="法人／事業所数" dataCellStyle="桁区切り"/>
    <tableColumn id="15" xr3:uid="{0AA7A7E8-ADBC-4519-B991-87DC464A6E58}" name="法人／構成比" dataDxfId="129"/>
    <tableColumn id="16" xr3:uid="{D1DF3ED4-8430-4A0A-B4A8-C00FB7D85AEB}" name="法人以外の団体／事業所数" dataCellStyle="桁区切り"/>
  </tableColumns>
  <tableStyleInfo name="TableStyleMedium9" showFirstColumn="0" showLastColumn="0" showRowStripes="1" showColumnStripes="0"/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E4B9C4BD-D2AB-499E-913B-9063A7BF12BF}" name="S_TABLE_06366" displayName="S_TABLE_06366" ref="B57:I77" totalsRowShown="0">
  <autoFilter ref="B57:I77" xr:uid="{E4B9C4BD-D2AB-499E-913B-9063A7BF12BF}"/>
  <tableColumns count="8">
    <tableColumn id="9" xr3:uid="{4F460FB0-D3C4-4CE8-9B7A-BEE972A889F6}" name="産業小分類上位２０"/>
    <tableColumn id="10" xr3:uid="{88642183-FD39-430A-9C8B-E781DB03506A}" name="総数／事業所数" dataCellStyle="桁区切り"/>
    <tableColumn id="11" xr3:uid="{1B8FE1DC-D75F-4EEA-977D-953AA21A59D0}" name="総数／構成比" dataDxfId="128"/>
    <tableColumn id="12" xr3:uid="{2D0004BA-F1E0-4735-8199-8018E95D3E03}" name="個人／事業所数" dataCellStyle="桁区切り"/>
    <tableColumn id="13" xr3:uid="{36ABC0F2-1DDE-4691-AF22-9E1D0DCDF530}" name="個人／構成比" dataDxfId="127"/>
    <tableColumn id="14" xr3:uid="{95810872-68BF-4331-A965-B7079F644093}" name="法人／事業所数" dataCellStyle="桁区切り"/>
    <tableColumn id="15" xr3:uid="{30A6583F-E189-4010-8244-2B28D868186E}" name="法人／構成比" dataDxfId="126"/>
    <tableColumn id="16" xr3:uid="{7A154FB6-14EC-4D22-9BBF-19250740BC4C}" name="法人以外の団体／事業所数" dataCellStyle="桁区切り"/>
  </tableColumns>
  <tableStyleInfo name="TableStyleMedium9" showFirstColumn="0" showLastColumn="0" showRowStripes="1" showColumnStripes="0"/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BAF984FC-C659-4D6B-BC04-C98433271F4D}" name="LTBL_06367" displayName="LTBL_06367" ref="B4:I20" totalsRowCount="1">
  <autoFilter ref="B4:I19" xr:uid="{BAF984FC-C659-4D6B-BC04-C98433271F4D}"/>
  <tableColumns count="8">
    <tableColumn id="9" xr3:uid="{4240C626-CCF0-45A8-8AEC-AA7C9B2F27EF}" name="産業大分類" totalsRowLabel="合計" totalsRowDxfId="125"/>
    <tableColumn id="10" xr3:uid="{F15F9989-A013-423C-BA6E-A73F5BEB0DA9}" name="総数／事業所数" totalsRowFunction="custom" totalsRowDxfId="124" dataCellStyle="桁区切り" totalsRowCellStyle="桁区切り">
      <totalsRowFormula>SUM(LTBL_06367[総数／事業所数])</totalsRowFormula>
    </tableColumn>
    <tableColumn id="11" xr3:uid="{C037618C-137F-45AD-9007-64D42A7600DA}" name="総数／構成比" dataDxfId="123"/>
    <tableColumn id="12" xr3:uid="{658771CB-3C65-47DF-9739-4D996B54F7CE}" name="個人／事業所数" totalsRowFunction="sum" totalsRowDxfId="122" dataCellStyle="桁区切り" totalsRowCellStyle="桁区切り"/>
    <tableColumn id="13" xr3:uid="{20E0C9E8-7E6A-4070-B252-552BE5C46FE2}" name="個人／構成比" dataDxfId="121"/>
    <tableColumn id="14" xr3:uid="{323D800D-C366-4530-9A4F-15F1EA0BC573}" name="法人／事業所数" totalsRowFunction="sum" totalsRowDxfId="120" dataCellStyle="桁区切り" totalsRowCellStyle="桁区切り"/>
    <tableColumn id="15" xr3:uid="{AAB27FA4-F893-47B1-95EB-27580E7BD365}" name="法人／構成比" dataDxfId="119"/>
    <tableColumn id="16" xr3:uid="{7F2C95A6-A18D-4D8D-AD6E-01281E316901}" name="法人以外の団体／事業所数" totalsRowFunction="sum" totalsRowDxfId="118" dataCellStyle="桁区切り" totalsRowCellStyle="桁区切り"/>
  </tableColumns>
  <tableStyleInfo name="TableStyleMedium9" showFirstColumn="0" showLastColumn="0" showRowStripes="1" showColumnStripes="0"/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BB76A6CD-5DDC-4EED-8081-583C4BA97370}" name="M_TABLE_06367" displayName="M_TABLE_06367" ref="B23:I51" totalsRowShown="0">
  <autoFilter ref="B23:I51" xr:uid="{BB76A6CD-5DDC-4EED-8081-583C4BA97370}"/>
  <tableColumns count="8">
    <tableColumn id="9" xr3:uid="{79AEA892-4902-431C-A371-6607102558E0}" name="産業中分類上位２０"/>
    <tableColumn id="10" xr3:uid="{2A14667E-6CF8-44CF-9DCC-D2911AC3E541}" name="総数／事業所数" dataCellStyle="桁区切り"/>
    <tableColumn id="11" xr3:uid="{5D6D2CB0-EF79-4A66-8192-92AE3EC0352D}" name="総数／構成比" dataDxfId="117"/>
    <tableColumn id="12" xr3:uid="{B976387C-D07E-4CF0-8205-419707221654}" name="個人／事業所数" dataCellStyle="桁区切り"/>
    <tableColumn id="13" xr3:uid="{C61B6688-C48F-414E-9DB3-1056E8369FB5}" name="個人／構成比" dataDxfId="116"/>
    <tableColumn id="14" xr3:uid="{BCBB5AB5-5CE5-428F-A887-99CF34AE0D16}" name="法人／事業所数" dataCellStyle="桁区切り"/>
    <tableColumn id="15" xr3:uid="{A98BF6BF-D6A6-4F51-9CD0-029ED2CC8121}" name="法人／構成比" dataDxfId="115"/>
    <tableColumn id="16" xr3:uid="{BE598B03-F6FF-43D4-8E26-255542B7FB9D}" name="法人以外の団体／事業所数" dataCellStyle="桁区切り"/>
  </tableColumns>
  <tableStyleInfo name="TableStyleMedium9" showFirstColumn="0" showLastColumn="0" showRowStripes="1" showColumnStripes="0"/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E9A9131C-C233-4531-8E7D-D9DC57835107}" name="S_TABLE_06367" displayName="S_TABLE_06367" ref="B54:I81" totalsRowShown="0">
  <autoFilter ref="B54:I81" xr:uid="{E9A9131C-C233-4531-8E7D-D9DC57835107}"/>
  <tableColumns count="8">
    <tableColumn id="9" xr3:uid="{E2A33321-D96A-4339-BEEF-ECC6006F839F}" name="産業小分類上位２０"/>
    <tableColumn id="10" xr3:uid="{A75EE1A6-A578-408F-8FEF-909417717CA9}" name="総数／事業所数" dataCellStyle="桁区切り"/>
    <tableColumn id="11" xr3:uid="{87B4F899-2588-4E35-A39E-7FAA2F6FD073}" name="総数／構成比" dataDxfId="114"/>
    <tableColumn id="12" xr3:uid="{50A51FF8-224F-4369-9918-B51566341A8F}" name="個人／事業所数" dataCellStyle="桁区切り"/>
    <tableColumn id="13" xr3:uid="{4F35CA1B-2D23-4E21-9DD7-A2340747AE5B}" name="個人／構成比" dataDxfId="113"/>
    <tableColumn id="14" xr3:uid="{15634AA6-A09E-4F9D-A30B-06B4A80CCED2}" name="法人／事業所数" dataCellStyle="桁区切り"/>
    <tableColumn id="15" xr3:uid="{C6AF716B-D848-47FC-87FD-BC96D3CF37C0}" name="法人／構成比" dataDxfId="112"/>
    <tableColumn id="16" xr3:uid="{2A8E6FD2-4B3D-407D-8C58-1B5F9B686703}" name="法人以外の団体／事業所数" dataCellStyle="桁区切り"/>
  </tableColumns>
  <tableStyleInfo name="TableStyleMedium9" showFirstColumn="0" showLastColumn="0" showRowStripes="1" showColumnStripes="0"/>
</table>
</file>

<file path=xl/tables/table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41D4484C-2FF4-4BD6-AA8A-4BE084A765AB}" name="LTBL_06381" displayName="LTBL_06381" ref="B4:I20" totalsRowCount="1">
  <autoFilter ref="B4:I19" xr:uid="{41D4484C-2FF4-4BD6-AA8A-4BE084A765AB}"/>
  <tableColumns count="8">
    <tableColumn id="9" xr3:uid="{6E933646-1EAA-4442-8369-F99ACBD96948}" name="産業大分類" totalsRowLabel="合計" totalsRowDxfId="111"/>
    <tableColumn id="10" xr3:uid="{8E57E70B-F7AA-421B-BD6D-8D50512337CE}" name="総数／事業所数" totalsRowFunction="custom" totalsRowDxfId="110" dataCellStyle="桁区切り" totalsRowCellStyle="桁区切り">
      <totalsRowFormula>SUM(LTBL_06381[総数／事業所数])</totalsRowFormula>
    </tableColumn>
    <tableColumn id="11" xr3:uid="{29BA426D-CAD6-4680-9BD2-3CB8BD4588D1}" name="総数／構成比" dataDxfId="109"/>
    <tableColumn id="12" xr3:uid="{C351CE65-4398-4CD7-907C-36DEE273F22E}" name="個人／事業所数" totalsRowFunction="sum" totalsRowDxfId="108" dataCellStyle="桁区切り" totalsRowCellStyle="桁区切り"/>
    <tableColumn id="13" xr3:uid="{DDC858D8-A21E-418B-A119-686A9980B609}" name="個人／構成比" dataDxfId="107"/>
    <tableColumn id="14" xr3:uid="{448E4297-9A05-492C-AC0C-2ECE3CCA868E}" name="法人／事業所数" totalsRowFunction="sum" totalsRowDxfId="106" dataCellStyle="桁区切り" totalsRowCellStyle="桁区切り"/>
    <tableColumn id="15" xr3:uid="{70B5493A-F086-48DE-8929-3243628DC5A1}" name="法人／構成比" dataDxfId="105"/>
    <tableColumn id="16" xr3:uid="{B2FC2CDE-2135-4C1C-A065-436639739F94}" name="法人以外の団体／事業所数" totalsRowFunction="sum" totalsRowDxfId="104" dataCellStyle="桁区切り" totalsRowCellStyle="桁区切り"/>
  </tableColumns>
  <tableStyleInfo name="TableStyleMedium9" showFirstColumn="0" showLastColumn="0" showRowStripes="1" showColumnStripes="0"/>
</table>
</file>

<file path=xl/tables/table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9DD04423-40EE-4318-BD61-6FC4CF4F9351}" name="M_TABLE_06381" displayName="M_TABLE_06381" ref="B23:I43" totalsRowShown="0">
  <autoFilter ref="B23:I43" xr:uid="{9DD04423-40EE-4318-BD61-6FC4CF4F9351}"/>
  <tableColumns count="8">
    <tableColumn id="9" xr3:uid="{E502C628-92E4-4876-935B-F654C0856988}" name="産業中分類上位２０"/>
    <tableColumn id="10" xr3:uid="{C6864D78-2F26-4E79-848E-80EAC7302A8D}" name="総数／事業所数" dataCellStyle="桁区切り"/>
    <tableColumn id="11" xr3:uid="{E3B39472-F311-4516-999B-5C4ADDE1A227}" name="総数／構成比" dataDxfId="103"/>
    <tableColumn id="12" xr3:uid="{1B03BCF0-FE1A-4489-999C-D288BE2C0398}" name="個人／事業所数" dataCellStyle="桁区切り"/>
    <tableColumn id="13" xr3:uid="{0F69CA81-A75B-43CE-AAB3-431CEACAAB1C}" name="個人／構成比" dataDxfId="102"/>
    <tableColumn id="14" xr3:uid="{FD414CAA-7A26-471D-B9B6-CA08BEEACC46}" name="法人／事業所数" dataCellStyle="桁区切り"/>
    <tableColumn id="15" xr3:uid="{19057091-BB33-41CB-A510-EFDEAA57E6DB}" name="法人／構成比" dataDxfId="101"/>
    <tableColumn id="16" xr3:uid="{7173F4C4-06C4-4F4D-9F92-8A472F5A36F9}" name="法人以外の団体／事業所数" dataCellStyle="桁区切り"/>
  </tableColumns>
  <tableStyleInfo name="TableStyleMedium9" showFirstColumn="0" showLastColumn="0" showRowStripes="1" showColumnStripes="0"/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B71F036B-A702-4FB5-BF7D-78A76B077F85}" name="S_TABLE_06381" displayName="S_TABLE_06381" ref="B46:I70" totalsRowShown="0">
  <autoFilter ref="B46:I70" xr:uid="{B71F036B-A702-4FB5-BF7D-78A76B077F85}"/>
  <tableColumns count="8">
    <tableColumn id="9" xr3:uid="{D450CC7C-6CF9-40CA-8B23-1B775DC36648}" name="産業小分類上位２０"/>
    <tableColumn id="10" xr3:uid="{2FBE2A95-B90C-4D03-92C7-8074BFB3F0D3}" name="総数／事業所数" dataCellStyle="桁区切り"/>
    <tableColumn id="11" xr3:uid="{B8EEB075-2B0A-4380-AEA2-7EF1E3D9C9BA}" name="総数／構成比" dataDxfId="100"/>
    <tableColumn id="12" xr3:uid="{6623ECAA-1B23-4101-9993-5D457D7C1651}" name="個人／事業所数" dataCellStyle="桁区切り"/>
    <tableColumn id="13" xr3:uid="{DAB27137-8589-4E9F-8CE0-9997725A509A}" name="個人／構成比" dataDxfId="99"/>
    <tableColumn id="14" xr3:uid="{526B3C6A-F7E2-4C23-A9D4-85AC07DE8FB2}" name="法人／事業所数" dataCellStyle="桁区切り"/>
    <tableColumn id="15" xr3:uid="{E17C3D1A-5F12-4351-8644-EAB5D539FF45}" name="法人／構成比" dataDxfId="98"/>
    <tableColumn id="16" xr3:uid="{B0B834FA-F77D-4A38-AE3C-5DB086BEBE06}" name="法人以外の団体／事業所数" dataCellStyle="桁区切り"/>
  </tableColumns>
  <tableStyleInfo name="TableStyleMedium9" showFirstColumn="0" showLastColumn="0" showRowStripes="1" showColumnStripes="0"/>
</table>
</file>

<file path=xl/tables/table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EDA77F75-2A9E-4CE9-9469-85FE689919C7}" name="LTBL_06382" displayName="LTBL_06382" ref="B4:I20" totalsRowCount="1">
  <autoFilter ref="B4:I19" xr:uid="{EDA77F75-2A9E-4CE9-9469-85FE689919C7}"/>
  <tableColumns count="8">
    <tableColumn id="9" xr3:uid="{A1F5BF21-3860-4489-8EF1-100573B1B326}" name="産業大分類" totalsRowLabel="合計" totalsRowDxfId="97"/>
    <tableColumn id="10" xr3:uid="{2F58FB60-59DE-4107-93DC-BBE81C8DCDC2}" name="総数／事業所数" totalsRowFunction="custom" totalsRowDxfId="96" dataCellStyle="桁区切り" totalsRowCellStyle="桁区切り">
      <totalsRowFormula>SUM(LTBL_06382[総数／事業所数])</totalsRowFormula>
    </tableColumn>
    <tableColumn id="11" xr3:uid="{A7A55916-0748-44C3-A62C-0CD109DC3809}" name="総数／構成比" dataDxfId="95"/>
    <tableColumn id="12" xr3:uid="{6DB43D66-0972-43CE-A698-83B2A4935C2F}" name="個人／事業所数" totalsRowFunction="sum" totalsRowDxfId="94" dataCellStyle="桁区切り" totalsRowCellStyle="桁区切り"/>
    <tableColumn id="13" xr3:uid="{49D6ECE5-F683-4911-B117-349419C229EF}" name="個人／構成比" dataDxfId="93"/>
    <tableColumn id="14" xr3:uid="{46651E0B-B0B7-43F2-BDE3-5C51DDADF580}" name="法人／事業所数" totalsRowFunction="sum" totalsRowDxfId="92" dataCellStyle="桁区切り" totalsRowCellStyle="桁区切り"/>
    <tableColumn id="15" xr3:uid="{A6174680-B2B1-4CE5-912F-5E4C6298D34A}" name="法人／構成比" dataDxfId="91"/>
    <tableColumn id="16" xr3:uid="{DF12B61F-E6EA-464B-8566-1985AAB3D4F2}" name="法人以外の団体／事業所数" totalsRowFunction="sum" totalsRowDxfId="90" dataCellStyle="桁区切り" totalsRowCellStyle="桁区切り"/>
  </tableColumns>
  <tableStyleInfo name="TableStyleMedium9" showFirstColumn="0" showLastColumn="0" showRowStripes="1" showColumnStripes="0"/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2515F42A-A571-4D75-8658-FAB74C294301}" name="M_TABLE_06382" displayName="M_TABLE_06382" ref="B23:I47" totalsRowShown="0">
  <autoFilter ref="B23:I47" xr:uid="{2515F42A-A571-4D75-8658-FAB74C294301}"/>
  <tableColumns count="8">
    <tableColumn id="9" xr3:uid="{A3E02EA1-EDB4-4A6E-A047-8918DCE2ED8C}" name="産業中分類上位２０"/>
    <tableColumn id="10" xr3:uid="{286F3388-73B5-433F-B6F0-6BB9816DD70E}" name="総数／事業所数" dataCellStyle="桁区切り"/>
    <tableColumn id="11" xr3:uid="{8EC6B6AA-5FEC-45E4-864B-825CB996449F}" name="総数／構成比" dataDxfId="89"/>
    <tableColumn id="12" xr3:uid="{420476B0-68A3-49BD-93E1-7B17DA332C5A}" name="個人／事業所数" dataCellStyle="桁区切り"/>
    <tableColumn id="13" xr3:uid="{EC2E18DA-7F32-49F1-9603-67AA4E7B9669}" name="個人／構成比" dataDxfId="88"/>
    <tableColumn id="14" xr3:uid="{7F5F5672-7C32-4FE2-B4F0-06E32948BE36}" name="法人／事業所数" dataCellStyle="桁区切り"/>
    <tableColumn id="15" xr3:uid="{2FDD5032-EABD-4E69-AD7C-49D6C46F3CFE}" name="法人／構成比" dataDxfId="87"/>
    <tableColumn id="16" xr3:uid="{DEF49F70-5D24-4359-A115-79253412743D}" name="法人以外の団体／事業所数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81B7705-CF52-4E4D-88C1-1042E053B3B7}" name="S_TABLE_06202" displayName="S_TABLE_06202" ref="B46:I66" totalsRowShown="0">
  <autoFilter ref="B46:I66" xr:uid="{881B7705-CF52-4E4D-88C1-1042E053B3B7}"/>
  <tableColumns count="8">
    <tableColumn id="9" xr3:uid="{77F42DC7-0AB8-4B82-96AD-9EF5C134E18A}" name="産業小分類上位２０"/>
    <tableColumn id="10" xr3:uid="{7AA4E57C-A4AA-4F49-98F2-03FD25AF7967}" name="総数／事業所数" dataCellStyle="桁区切り"/>
    <tableColumn id="11" xr3:uid="{90B541D9-14AB-426F-A052-97AE5F969E3C}" name="総数／構成比" dataDxfId="464"/>
    <tableColumn id="12" xr3:uid="{8349FB90-3943-42B9-A988-B293539C92E8}" name="個人／事業所数" dataCellStyle="桁区切り"/>
    <tableColumn id="13" xr3:uid="{C9AE36AF-D097-4EA7-9182-9556D21A77D3}" name="個人／構成比" dataDxfId="463"/>
    <tableColumn id="14" xr3:uid="{F798D150-4299-498B-BD8A-0C795709BB46}" name="法人／事業所数" dataCellStyle="桁区切り"/>
    <tableColumn id="15" xr3:uid="{C66211C8-5DE6-45B7-AEB2-A616E080092B}" name="法人／構成比" dataDxfId="462"/>
    <tableColumn id="16" xr3:uid="{09735FFF-0440-499B-A944-61797872F7DF}" name="法人以外の団体／事業所数" dataCellStyle="桁区切り"/>
  </tableColumns>
  <tableStyleInfo name="TableStyleMedium9" showFirstColumn="0" showLastColumn="0" showRowStripes="1" showColumnStripes="0"/>
</table>
</file>

<file path=xl/tables/table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0CDF1BB3-DB05-4C57-B9C2-543899DC31C1}" name="S_TABLE_06382" displayName="S_TABLE_06382" ref="B50:I77" totalsRowShown="0">
  <autoFilter ref="B50:I77" xr:uid="{0CDF1BB3-DB05-4C57-B9C2-543899DC31C1}"/>
  <tableColumns count="8">
    <tableColumn id="9" xr3:uid="{6B969D01-984B-4BB5-9243-C28E1566038A}" name="産業小分類上位２０"/>
    <tableColumn id="10" xr3:uid="{118F576A-60B3-43D6-99CE-673588D1F40D}" name="総数／事業所数" dataCellStyle="桁区切り"/>
    <tableColumn id="11" xr3:uid="{47C142D8-2938-46CA-9C77-B803CF6EE953}" name="総数／構成比" dataDxfId="86"/>
    <tableColumn id="12" xr3:uid="{0CAADF5C-EA89-467B-B4B3-13766839A307}" name="個人／事業所数" dataCellStyle="桁区切り"/>
    <tableColumn id="13" xr3:uid="{66056A6D-A708-4D8C-B77B-5BBBB78237B1}" name="個人／構成比" dataDxfId="85"/>
    <tableColumn id="14" xr3:uid="{EF6F69EA-BFB2-47D0-B8F1-6D0395516F70}" name="法人／事業所数" dataCellStyle="桁区切り"/>
    <tableColumn id="15" xr3:uid="{61EEB6D1-2AFD-4ED8-8111-75D7D8497E6E}" name="法人／構成比" dataDxfId="84"/>
    <tableColumn id="16" xr3:uid="{3D7FD142-31DD-4194-9408-10134AAAE38F}" name="法人以外の団体／事業所数" dataCellStyle="桁区切り"/>
  </tableColumns>
  <tableStyleInfo name="TableStyleMedium9" showFirstColumn="0" showLastColumn="0" showRowStripes="1" showColumnStripes="0"/>
</table>
</file>

<file path=xl/tables/table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E87C4BE4-4E9B-47CB-BBC5-8D864F8C8064}" name="LTBL_06401" displayName="LTBL_06401" ref="B4:I20" totalsRowCount="1">
  <autoFilter ref="B4:I19" xr:uid="{E87C4BE4-4E9B-47CB-BBC5-8D864F8C8064}"/>
  <tableColumns count="8">
    <tableColumn id="9" xr3:uid="{E0B1399C-1535-40C3-B54E-827027920131}" name="産業大分類" totalsRowLabel="合計" totalsRowDxfId="83"/>
    <tableColumn id="10" xr3:uid="{91AC535A-CC41-4424-84D9-2E461B419FBC}" name="総数／事業所数" totalsRowFunction="custom" totalsRowDxfId="82" dataCellStyle="桁区切り" totalsRowCellStyle="桁区切り">
      <totalsRowFormula>SUM(LTBL_06401[総数／事業所数])</totalsRowFormula>
    </tableColumn>
    <tableColumn id="11" xr3:uid="{EAB05293-B200-4FB8-93D6-E8EFD800F932}" name="総数／構成比" dataDxfId="81"/>
    <tableColumn id="12" xr3:uid="{07311E81-8617-4F07-8098-999E7515FED9}" name="個人／事業所数" totalsRowFunction="sum" totalsRowDxfId="80" dataCellStyle="桁区切り" totalsRowCellStyle="桁区切り"/>
    <tableColumn id="13" xr3:uid="{F00A4A7D-5FA4-4942-B897-0C065DB7E087}" name="個人／構成比" dataDxfId="79"/>
    <tableColumn id="14" xr3:uid="{F2556B60-8E8D-4BA1-9994-197CC0E6FD41}" name="法人／事業所数" totalsRowFunction="sum" totalsRowDxfId="78" dataCellStyle="桁区切り" totalsRowCellStyle="桁区切り"/>
    <tableColumn id="15" xr3:uid="{A8975171-7740-4600-88E5-6FD13D5470D9}" name="法人／構成比" dataDxfId="77"/>
    <tableColumn id="16" xr3:uid="{114266DD-8C1E-4B6E-964D-08121FD40AC4}" name="法人以外の団体／事業所数" totalsRowFunction="sum" totalsRowDxfId="76" dataCellStyle="桁区切り" totalsRowCellStyle="桁区切り"/>
  </tableColumns>
  <tableStyleInfo name="TableStyleMedium9" showFirstColumn="0" showLastColumn="0" showRowStripes="1" showColumnStripes="0"/>
</table>
</file>

<file path=xl/tables/table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05DC37CA-38A6-4D07-B5DA-7159728CBCFB}" name="M_TABLE_06401" displayName="M_TABLE_06401" ref="B23:I46" totalsRowShown="0">
  <autoFilter ref="B23:I46" xr:uid="{05DC37CA-38A6-4D07-B5DA-7159728CBCFB}"/>
  <tableColumns count="8">
    <tableColumn id="9" xr3:uid="{63EEA265-E076-4934-88E8-E311175152FF}" name="産業中分類上位２０"/>
    <tableColumn id="10" xr3:uid="{75641845-2D4E-402D-9124-E3A279A5B234}" name="総数／事業所数" dataCellStyle="桁区切り"/>
    <tableColumn id="11" xr3:uid="{C40970B7-6608-48C3-9A4A-A2F54224453A}" name="総数／構成比" dataDxfId="75"/>
    <tableColumn id="12" xr3:uid="{D2B6F37D-C07B-4178-9802-5F3737DD681F}" name="個人／事業所数" dataCellStyle="桁区切り"/>
    <tableColumn id="13" xr3:uid="{C9E01D57-489F-4666-9E0F-0468C9063B3E}" name="個人／構成比" dataDxfId="74"/>
    <tableColumn id="14" xr3:uid="{D5B8675F-DF15-46AF-898C-B679DEF96CC9}" name="法人／事業所数" dataCellStyle="桁区切り"/>
    <tableColumn id="15" xr3:uid="{69A4D95C-7503-492A-AC91-94CFCD5981DF}" name="法人／構成比" dataDxfId="73"/>
    <tableColumn id="16" xr3:uid="{84E006C8-B357-46FF-ACE7-5A8F2932BB9C}" name="法人以外の団体／事業所数" dataCellStyle="桁区切り"/>
  </tableColumns>
  <tableStyleInfo name="TableStyleMedium9" showFirstColumn="0" showLastColumn="0" showRowStripes="1" showColumnStripes="0"/>
</table>
</file>

<file path=xl/tables/table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7B05C283-AF2B-44AE-BB34-85EBF31A53DB}" name="S_TABLE_06401" displayName="S_TABLE_06401" ref="B49:I75" totalsRowShown="0">
  <autoFilter ref="B49:I75" xr:uid="{7B05C283-AF2B-44AE-BB34-85EBF31A53DB}"/>
  <tableColumns count="8">
    <tableColumn id="9" xr3:uid="{B7874909-B26A-45CD-A9DD-479414982C65}" name="産業小分類上位２０"/>
    <tableColumn id="10" xr3:uid="{8433104C-5B6A-401C-B5B6-62C57128883E}" name="総数／事業所数" dataCellStyle="桁区切り"/>
    <tableColumn id="11" xr3:uid="{3133014B-0218-4E99-B280-A615DEB4A64B}" name="総数／構成比" dataDxfId="72"/>
    <tableColumn id="12" xr3:uid="{9A82B340-2E14-4A48-99CE-A9EE8B4808CC}" name="個人／事業所数" dataCellStyle="桁区切り"/>
    <tableColumn id="13" xr3:uid="{4AB780C0-4815-48B0-9259-E92E96E372DD}" name="個人／構成比" dataDxfId="71"/>
    <tableColumn id="14" xr3:uid="{EB332201-AF47-428C-AC6E-D3BC509D5A9B}" name="法人／事業所数" dataCellStyle="桁区切り"/>
    <tableColumn id="15" xr3:uid="{0EC7B133-62E4-42D5-94E1-8614D97F921F}" name="法人／構成比" dataDxfId="70"/>
    <tableColumn id="16" xr3:uid="{0F02854C-AA2A-4F78-ADA2-8D2E522418C5}" name="法人以外の団体／事業所数" dataCellStyle="桁区切り"/>
  </tableColumns>
  <tableStyleInfo name="TableStyleMedium9" showFirstColumn="0" showLastColumn="0" showRowStripes="1" showColumnStripes="0"/>
</table>
</file>

<file path=xl/tables/table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B5FDD3A9-621D-4A41-B0E3-32B3674BC63F}" name="LTBL_06402" displayName="LTBL_06402" ref="B4:I20" totalsRowCount="1">
  <autoFilter ref="B4:I19" xr:uid="{B5FDD3A9-621D-4A41-B0E3-32B3674BC63F}"/>
  <tableColumns count="8">
    <tableColumn id="9" xr3:uid="{0780C324-D234-40AE-9EE7-E0B43B66AD96}" name="産業大分類" totalsRowLabel="合計" totalsRowDxfId="69"/>
    <tableColumn id="10" xr3:uid="{A9746794-52F3-4B28-AE3F-9CE31067C730}" name="総数／事業所数" totalsRowFunction="custom" totalsRowDxfId="68" dataCellStyle="桁区切り" totalsRowCellStyle="桁区切り">
      <totalsRowFormula>SUM(LTBL_06402[総数／事業所数])</totalsRowFormula>
    </tableColumn>
    <tableColumn id="11" xr3:uid="{5EC0C9FE-F0DE-4AC8-BCAD-C3F65463EDB9}" name="総数／構成比" dataDxfId="67"/>
    <tableColumn id="12" xr3:uid="{4A8A8D66-43B6-498C-8DD2-2B642A953CEE}" name="個人／事業所数" totalsRowFunction="sum" totalsRowDxfId="66" dataCellStyle="桁区切り" totalsRowCellStyle="桁区切り"/>
    <tableColumn id="13" xr3:uid="{E6284C28-9B4A-4B71-A624-E73FBB1C87F4}" name="個人／構成比" dataDxfId="65"/>
    <tableColumn id="14" xr3:uid="{8B9E0208-ACC4-4308-9941-6B803F90324F}" name="法人／事業所数" totalsRowFunction="sum" totalsRowDxfId="64" dataCellStyle="桁区切り" totalsRowCellStyle="桁区切り"/>
    <tableColumn id="15" xr3:uid="{50871255-BEBD-4FBF-A981-07042C3686E9}" name="法人／構成比" dataDxfId="63"/>
    <tableColumn id="16" xr3:uid="{385EEF99-4E8B-4835-8DDA-33A5E43CA346}" name="法人以外の団体／事業所数" totalsRowFunction="sum" totalsRowDxfId="62" dataCellStyle="桁区切り" totalsRowCellStyle="桁区切り"/>
  </tableColumns>
  <tableStyleInfo name="TableStyleMedium9" showFirstColumn="0" showLastColumn="0" showRowStripes="1" showColumnStripes="0"/>
</table>
</file>

<file path=xl/tables/table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44E42742-B29F-4000-8BFB-72F0D1896072}" name="M_TABLE_06402" displayName="M_TABLE_06402" ref="B23:I46" totalsRowShown="0">
  <autoFilter ref="B23:I46" xr:uid="{44E42742-B29F-4000-8BFB-72F0D1896072}"/>
  <tableColumns count="8">
    <tableColumn id="9" xr3:uid="{D9D006D9-ACF4-4CDA-B4EB-E6D62B88880E}" name="産業中分類上位２０"/>
    <tableColumn id="10" xr3:uid="{760957B6-582F-418C-A30C-2C95E77BC5B0}" name="総数／事業所数" dataCellStyle="桁区切り"/>
    <tableColumn id="11" xr3:uid="{998C3C3C-E0ED-4F38-8C27-4229C865F963}" name="総数／構成比" dataDxfId="61"/>
    <tableColumn id="12" xr3:uid="{337136C7-42F8-40D3-AC68-2451EFF0E655}" name="個人／事業所数" dataCellStyle="桁区切り"/>
    <tableColumn id="13" xr3:uid="{D040CA3F-02B9-44EA-84AD-FEC9FC92133E}" name="個人／構成比" dataDxfId="60"/>
    <tableColumn id="14" xr3:uid="{16F83A52-7407-44FC-AD6E-05976BCF862C}" name="法人／事業所数" dataCellStyle="桁区切り"/>
    <tableColumn id="15" xr3:uid="{03159CA5-6A0F-4B69-B390-F1ABF9D20AC6}" name="法人／構成比" dataDxfId="59"/>
    <tableColumn id="16" xr3:uid="{35E1ACD4-C038-47B9-8619-1CF0F3C39210}" name="法人以外の団体／事業所数" dataCellStyle="桁区切り"/>
  </tableColumns>
  <tableStyleInfo name="TableStyleMedium9" showFirstColumn="0" showLastColumn="0" showRowStripes="1" showColumnStripes="0"/>
</table>
</file>

<file path=xl/tables/table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86E0AB90-8A71-4662-BF23-E3F9BF2539D3}" name="S_TABLE_06402" displayName="S_TABLE_06402" ref="B49:I76" totalsRowShown="0">
  <autoFilter ref="B49:I76" xr:uid="{86E0AB90-8A71-4662-BF23-E3F9BF2539D3}"/>
  <tableColumns count="8">
    <tableColumn id="9" xr3:uid="{2955ADA6-6CC4-447F-AAAD-C3C5D9A1BD07}" name="産業小分類上位２０"/>
    <tableColumn id="10" xr3:uid="{6113DA92-712B-4795-B613-AC48EE4AA500}" name="総数／事業所数" dataCellStyle="桁区切り"/>
    <tableColumn id="11" xr3:uid="{71B6CBFC-AC44-4932-A0BD-D992D8A1CA1B}" name="総数／構成比" dataDxfId="58"/>
    <tableColumn id="12" xr3:uid="{D4DD789D-96AE-46C0-861F-3F0D9954C68F}" name="個人／事業所数" dataCellStyle="桁区切り"/>
    <tableColumn id="13" xr3:uid="{782A03D1-D449-491F-B567-B56DFA217F39}" name="個人／構成比" dataDxfId="57"/>
    <tableColumn id="14" xr3:uid="{E340DFAD-9CFB-43F2-A11A-3F9D06DF62F3}" name="法人／事業所数" dataCellStyle="桁区切り"/>
    <tableColumn id="15" xr3:uid="{A6C19B90-4D0A-408D-BBD3-E3ECDFE0A0B1}" name="法人／構成比" dataDxfId="56"/>
    <tableColumn id="16" xr3:uid="{FE315BBB-D14C-4DF6-8393-37B042DB92E7}" name="法人以外の団体／事業所数" dataCellStyle="桁区切り"/>
  </tableColumns>
  <tableStyleInfo name="TableStyleMedium9" showFirstColumn="0" showLastColumn="0" showRowStripes="1" showColumnStripes="0"/>
</table>
</file>

<file path=xl/tables/table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D125E4BB-E3C9-4FA2-A7DE-518D46C0F41F}" name="LTBL_06403" displayName="LTBL_06403" ref="B4:I20" totalsRowCount="1">
  <autoFilter ref="B4:I19" xr:uid="{D125E4BB-E3C9-4FA2-A7DE-518D46C0F41F}"/>
  <tableColumns count="8">
    <tableColumn id="9" xr3:uid="{D17CFB60-D36C-465C-99DA-9CBDAB133776}" name="産業大分類" totalsRowLabel="合計" totalsRowDxfId="55"/>
    <tableColumn id="10" xr3:uid="{10140AD7-A18A-4A67-A2CB-776B9F19B8B3}" name="総数／事業所数" totalsRowFunction="custom" totalsRowDxfId="54" dataCellStyle="桁区切り" totalsRowCellStyle="桁区切り">
      <totalsRowFormula>SUM(LTBL_06403[総数／事業所数])</totalsRowFormula>
    </tableColumn>
    <tableColumn id="11" xr3:uid="{F975E087-EA09-4766-AD45-BD5EDCF76F9A}" name="総数／構成比" dataDxfId="53"/>
    <tableColumn id="12" xr3:uid="{DCA118F1-DA43-401F-8E00-F448FD322E44}" name="個人／事業所数" totalsRowFunction="sum" totalsRowDxfId="52" dataCellStyle="桁区切り" totalsRowCellStyle="桁区切り"/>
    <tableColumn id="13" xr3:uid="{9CCAFA37-E611-43C1-89B4-7F69CED15D0E}" name="個人／構成比" dataDxfId="51"/>
    <tableColumn id="14" xr3:uid="{E7DF6884-17A3-4DB8-9A71-13EFDAB29078}" name="法人／事業所数" totalsRowFunction="sum" totalsRowDxfId="50" dataCellStyle="桁区切り" totalsRowCellStyle="桁区切り"/>
    <tableColumn id="15" xr3:uid="{56A09A61-204F-4862-8BB6-F525DF8F5F5B}" name="法人／構成比" dataDxfId="49"/>
    <tableColumn id="16" xr3:uid="{F839F3CB-99BE-4CCB-BFC8-447B39EE4AC9}" name="法人以外の団体／事業所数" totalsRowFunction="sum" totalsRowDxfId="48" dataCellStyle="桁区切り" totalsRowCellStyle="桁区切り"/>
  </tableColumns>
  <tableStyleInfo name="TableStyleMedium9" showFirstColumn="0" showLastColumn="0" showRowStripes="1" showColumnStripes="0"/>
</table>
</file>

<file path=xl/tables/table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A1C274CB-E3C5-4D8C-8705-7058D19E9398}" name="M_TABLE_06403" displayName="M_TABLE_06403" ref="B23:I50" totalsRowShown="0">
  <autoFilter ref="B23:I50" xr:uid="{A1C274CB-E3C5-4D8C-8705-7058D19E9398}"/>
  <tableColumns count="8">
    <tableColumn id="9" xr3:uid="{56205803-1E01-4BAB-AF9D-8CA0A58A876C}" name="産業中分類上位２０"/>
    <tableColumn id="10" xr3:uid="{3C56650A-26D5-4EC7-A1C5-FD5981BDC0AD}" name="総数／事業所数" dataCellStyle="桁区切り"/>
    <tableColumn id="11" xr3:uid="{68CBE40B-5958-4C45-B0E9-73D8329D0BA0}" name="総数／構成比" dataDxfId="47"/>
    <tableColumn id="12" xr3:uid="{05DC94BA-AEF0-46B6-8D67-0F6D1C9BF233}" name="個人／事業所数" dataCellStyle="桁区切り"/>
    <tableColumn id="13" xr3:uid="{0DADA52F-EDD3-42BA-8D3C-C5125F7DD5F0}" name="個人／構成比" dataDxfId="46"/>
    <tableColumn id="14" xr3:uid="{6511FC3F-727A-4B09-BEBA-997831CF2EC8}" name="法人／事業所数" dataCellStyle="桁区切り"/>
    <tableColumn id="15" xr3:uid="{DF9136CD-DF0E-4732-9401-1F053A8C1E26}" name="法人／構成比" dataDxfId="45"/>
    <tableColumn id="16" xr3:uid="{4647A810-87DE-4EDE-9489-99BB0031533F}" name="法人以外の団体／事業所数" dataCellStyle="桁区切り"/>
  </tableColumns>
  <tableStyleInfo name="TableStyleMedium9" showFirstColumn="0" showLastColumn="0" showRowStripes="1" showColumnStripes="0"/>
</table>
</file>

<file path=xl/tables/table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8D97EB9F-70C9-40F1-AD47-F359B0712886}" name="S_TABLE_06403" displayName="S_TABLE_06403" ref="B53:I75" totalsRowShown="0">
  <autoFilter ref="B53:I75" xr:uid="{8D97EB9F-70C9-40F1-AD47-F359B0712886}"/>
  <tableColumns count="8">
    <tableColumn id="9" xr3:uid="{81677F25-0E96-4026-A213-E294C1B120D3}" name="産業小分類上位２０"/>
    <tableColumn id="10" xr3:uid="{31C4F4D1-C9D1-485D-8BAA-B4139AE51DCC}" name="総数／事業所数" dataCellStyle="桁区切り"/>
    <tableColumn id="11" xr3:uid="{1B66B037-7A0E-43C7-B37E-69547F2F455C}" name="総数／構成比" dataDxfId="44"/>
    <tableColumn id="12" xr3:uid="{8177AD28-840E-4D5F-BBA2-5F02578110A7}" name="個人／事業所数" dataCellStyle="桁区切り"/>
    <tableColumn id="13" xr3:uid="{53B26170-2F22-400E-9069-08BB0C88AFF0}" name="個人／構成比" dataDxfId="43"/>
    <tableColumn id="14" xr3:uid="{3836A10C-1202-47CF-8C73-3354E35F3620}" name="法人／事業所数" dataCellStyle="桁区切り"/>
    <tableColumn id="15" xr3:uid="{72D76525-4CB1-4815-994A-5A60F0037E93}" name="法人／構成比" dataDxfId="42"/>
    <tableColumn id="16" xr3:uid="{9022AF0A-3959-461F-A23A-DAE7ADC96122}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1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2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1.bin"/><Relationship Id="rId4" Type="http://schemas.openxmlformats.org/officeDocument/2006/relationships/table" Target="../tables/table2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2.bin"/><Relationship Id="rId4" Type="http://schemas.openxmlformats.org/officeDocument/2006/relationships/table" Target="../tables/table2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3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3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5.xml"/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15.bin"/><Relationship Id="rId4" Type="http://schemas.openxmlformats.org/officeDocument/2006/relationships/table" Target="../tables/table3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6.bin"/><Relationship Id="rId4" Type="http://schemas.openxmlformats.org/officeDocument/2006/relationships/table" Target="../tables/table39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1.xml"/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17.bin"/><Relationship Id="rId4" Type="http://schemas.openxmlformats.org/officeDocument/2006/relationships/table" Target="../tables/table4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4.xml"/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18.bin"/><Relationship Id="rId4" Type="http://schemas.openxmlformats.org/officeDocument/2006/relationships/table" Target="../tables/table4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19.bin"/><Relationship Id="rId4" Type="http://schemas.openxmlformats.org/officeDocument/2006/relationships/table" Target="../tables/table4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20.bin"/><Relationship Id="rId4" Type="http://schemas.openxmlformats.org/officeDocument/2006/relationships/table" Target="../tables/table5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3.xml"/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21.bin"/><Relationship Id="rId4" Type="http://schemas.openxmlformats.org/officeDocument/2006/relationships/table" Target="../tables/table54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6.xml"/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22.bin"/><Relationship Id="rId4" Type="http://schemas.openxmlformats.org/officeDocument/2006/relationships/table" Target="../tables/table57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9.xml"/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23.bin"/><Relationship Id="rId4" Type="http://schemas.openxmlformats.org/officeDocument/2006/relationships/table" Target="../tables/table60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24.bin"/><Relationship Id="rId4" Type="http://schemas.openxmlformats.org/officeDocument/2006/relationships/table" Target="../tables/table6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5.xml"/><Relationship Id="rId2" Type="http://schemas.openxmlformats.org/officeDocument/2006/relationships/table" Target="../tables/table64.xml"/><Relationship Id="rId1" Type="http://schemas.openxmlformats.org/officeDocument/2006/relationships/printerSettings" Target="../printerSettings/printerSettings25.bin"/><Relationship Id="rId4" Type="http://schemas.openxmlformats.org/officeDocument/2006/relationships/table" Target="../tables/table66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8.xml"/><Relationship Id="rId2" Type="http://schemas.openxmlformats.org/officeDocument/2006/relationships/table" Target="../tables/table67.xml"/><Relationship Id="rId1" Type="http://schemas.openxmlformats.org/officeDocument/2006/relationships/printerSettings" Target="../printerSettings/printerSettings26.bin"/><Relationship Id="rId4" Type="http://schemas.openxmlformats.org/officeDocument/2006/relationships/table" Target="../tables/table69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1.xml"/><Relationship Id="rId2" Type="http://schemas.openxmlformats.org/officeDocument/2006/relationships/table" Target="../tables/table70.xml"/><Relationship Id="rId1" Type="http://schemas.openxmlformats.org/officeDocument/2006/relationships/printerSettings" Target="../printerSettings/printerSettings27.bin"/><Relationship Id="rId4" Type="http://schemas.openxmlformats.org/officeDocument/2006/relationships/table" Target="../tables/table72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4.xml"/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28.bin"/><Relationship Id="rId4" Type="http://schemas.openxmlformats.org/officeDocument/2006/relationships/table" Target="../tables/table7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7.xml"/><Relationship Id="rId2" Type="http://schemas.openxmlformats.org/officeDocument/2006/relationships/table" Target="../tables/table76.xml"/><Relationship Id="rId1" Type="http://schemas.openxmlformats.org/officeDocument/2006/relationships/printerSettings" Target="../printerSettings/printerSettings29.bin"/><Relationship Id="rId4" Type="http://schemas.openxmlformats.org/officeDocument/2006/relationships/table" Target="../tables/table78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0.xml"/><Relationship Id="rId2" Type="http://schemas.openxmlformats.org/officeDocument/2006/relationships/table" Target="../tables/table79.xml"/><Relationship Id="rId1" Type="http://schemas.openxmlformats.org/officeDocument/2006/relationships/printerSettings" Target="../printerSettings/printerSettings30.bin"/><Relationship Id="rId4" Type="http://schemas.openxmlformats.org/officeDocument/2006/relationships/table" Target="../tables/table81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3.xml"/><Relationship Id="rId2" Type="http://schemas.openxmlformats.org/officeDocument/2006/relationships/table" Target="../tables/table82.xml"/><Relationship Id="rId1" Type="http://schemas.openxmlformats.org/officeDocument/2006/relationships/printerSettings" Target="../printerSettings/printerSettings31.bin"/><Relationship Id="rId4" Type="http://schemas.openxmlformats.org/officeDocument/2006/relationships/table" Target="../tables/table84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6.xml"/><Relationship Id="rId2" Type="http://schemas.openxmlformats.org/officeDocument/2006/relationships/table" Target="../tables/table85.xml"/><Relationship Id="rId1" Type="http://schemas.openxmlformats.org/officeDocument/2006/relationships/printerSettings" Target="../printerSettings/printerSettings32.bin"/><Relationship Id="rId4" Type="http://schemas.openxmlformats.org/officeDocument/2006/relationships/table" Target="../tables/table87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9.xml"/><Relationship Id="rId2" Type="http://schemas.openxmlformats.org/officeDocument/2006/relationships/table" Target="../tables/table88.xml"/><Relationship Id="rId1" Type="http://schemas.openxmlformats.org/officeDocument/2006/relationships/printerSettings" Target="../printerSettings/printerSettings33.bin"/><Relationship Id="rId4" Type="http://schemas.openxmlformats.org/officeDocument/2006/relationships/table" Target="../tables/table90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2.xml"/><Relationship Id="rId2" Type="http://schemas.openxmlformats.org/officeDocument/2006/relationships/table" Target="../tables/table91.xml"/><Relationship Id="rId1" Type="http://schemas.openxmlformats.org/officeDocument/2006/relationships/printerSettings" Target="../printerSettings/printerSettings34.bin"/><Relationship Id="rId4" Type="http://schemas.openxmlformats.org/officeDocument/2006/relationships/table" Target="../tables/table93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5.xml"/><Relationship Id="rId2" Type="http://schemas.openxmlformats.org/officeDocument/2006/relationships/table" Target="../tables/table94.xml"/><Relationship Id="rId1" Type="http://schemas.openxmlformats.org/officeDocument/2006/relationships/printerSettings" Target="../printerSettings/printerSettings35.bin"/><Relationship Id="rId4" Type="http://schemas.openxmlformats.org/officeDocument/2006/relationships/table" Target="../tables/table96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8.xml"/><Relationship Id="rId2" Type="http://schemas.openxmlformats.org/officeDocument/2006/relationships/table" Target="../tables/table97.xml"/><Relationship Id="rId1" Type="http://schemas.openxmlformats.org/officeDocument/2006/relationships/printerSettings" Target="../printerSettings/printerSettings36.bin"/><Relationship Id="rId4" Type="http://schemas.openxmlformats.org/officeDocument/2006/relationships/table" Target="../tables/table99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1.xml"/><Relationship Id="rId2" Type="http://schemas.openxmlformats.org/officeDocument/2006/relationships/table" Target="../tables/table100.xml"/><Relationship Id="rId1" Type="http://schemas.openxmlformats.org/officeDocument/2006/relationships/printerSettings" Target="../printerSettings/printerSettings37.bin"/><Relationship Id="rId4" Type="http://schemas.openxmlformats.org/officeDocument/2006/relationships/table" Target="../tables/table102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4.xml"/><Relationship Id="rId2" Type="http://schemas.openxmlformats.org/officeDocument/2006/relationships/table" Target="../tables/table103.xml"/><Relationship Id="rId1" Type="http://schemas.openxmlformats.org/officeDocument/2006/relationships/printerSettings" Target="../printerSettings/printerSettings38.bin"/><Relationship Id="rId4" Type="http://schemas.openxmlformats.org/officeDocument/2006/relationships/table" Target="../tables/table10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7.xml"/><Relationship Id="rId2" Type="http://schemas.openxmlformats.org/officeDocument/2006/relationships/table" Target="../tables/table106.xml"/><Relationship Id="rId1" Type="http://schemas.openxmlformats.org/officeDocument/2006/relationships/printerSettings" Target="../printerSettings/printerSettings39.bin"/><Relationship Id="rId4" Type="http://schemas.openxmlformats.org/officeDocument/2006/relationships/table" Target="../tables/table10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1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2075D-9F0F-40D9-95FD-55AFF68A5ACB}">
  <dimension ref="A1:B40"/>
  <sheetViews>
    <sheetView tabSelected="1" workbookViewId="0"/>
  </sheetViews>
  <sheetFormatPr defaultRowHeight="13.2" x14ac:dyDescent="0.2"/>
  <sheetData>
    <row r="1" spans="1:2" x14ac:dyDescent="0.2">
      <c r="A1" t="s">
        <v>301</v>
      </c>
    </row>
    <row r="2" spans="1:2" x14ac:dyDescent="0.2">
      <c r="B2" s="13" t="s">
        <v>225</v>
      </c>
    </row>
    <row r="3" spans="1:2" x14ac:dyDescent="0.2">
      <c r="B3" s="13" t="s">
        <v>120</v>
      </c>
    </row>
    <row r="4" spans="1:2" x14ac:dyDescent="0.2">
      <c r="B4" s="13" t="s">
        <v>223</v>
      </c>
    </row>
    <row r="5" spans="1:2" x14ac:dyDescent="0.2">
      <c r="B5" s="13" t="s">
        <v>265</v>
      </c>
    </row>
    <row r="6" spans="1:2" x14ac:dyDescent="0.2">
      <c r="B6" s="13" t="s">
        <v>266</v>
      </c>
    </row>
    <row r="7" spans="1:2" x14ac:dyDescent="0.2">
      <c r="B7" s="13" t="s">
        <v>267</v>
      </c>
    </row>
    <row r="8" spans="1:2" x14ac:dyDescent="0.2">
      <c r="B8" s="13" t="s">
        <v>268</v>
      </c>
    </row>
    <row r="9" spans="1:2" x14ac:dyDescent="0.2">
      <c r="B9" s="13" t="s">
        <v>269</v>
      </c>
    </row>
    <row r="10" spans="1:2" x14ac:dyDescent="0.2">
      <c r="B10" s="13" t="s">
        <v>270</v>
      </c>
    </row>
    <row r="11" spans="1:2" x14ac:dyDescent="0.2">
      <c r="B11" s="13" t="s">
        <v>271</v>
      </c>
    </row>
    <row r="12" spans="1:2" x14ac:dyDescent="0.2">
      <c r="B12" s="13" t="s">
        <v>272</v>
      </c>
    </row>
    <row r="13" spans="1:2" x14ac:dyDescent="0.2">
      <c r="B13" s="13" t="s">
        <v>273</v>
      </c>
    </row>
    <row r="14" spans="1:2" x14ac:dyDescent="0.2">
      <c r="B14" s="13" t="s">
        <v>274</v>
      </c>
    </row>
    <row r="15" spans="1:2" x14ac:dyDescent="0.2">
      <c r="B15" s="13" t="s">
        <v>275</v>
      </c>
    </row>
    <row r="16" spans="1:2" x14ac:dyDescent="0.2">
      <c r="B16" s="13" t="s">
        <v>276</v>
      </c>
    </row>
    <row r="17" spans="2:2" x14ac:dyDescent="0.2">
      <c r="B17" s="13" t="s">
        <v>277</v>
      </c>
    </row>
    <row r="18" spans="2:2" x14ac:dyDescent="0.2">
      <c r="B18" s="13" t="s">
        <v>278</v>
      </c>
    </row>
    <row r="19" spans="2:2" x14ac:dyDescent="0.2">
      <c r="B19" s="13" t="s">
        <v>279</v>
      </c>
    </row>
    <row r="20" spans="2:2" x14ac:dyDescent="0.2">
      <c r="B20" s="13" t="s">
        <v>280</v>
      </c>
    </row>
    <row r="21" spans="2:2" x14ac:dyDescent="0.2">
      <c r="B21" s="13" t="s">
        <v>281</v>
      </c>
    </row>
    <row r="22" spans="2:2" x14ac:dyDescent="0.2">
      <c r="B22" s="13" t="s">
        <v>282</v>
      </c>
    </row>
    <row r="23" spans="2:2" x14ac:dyDescent="0.2">
      <c r="B23" s="13" t="s">
        <v>283</v>
      </c>
    </row>
    <row r="24" spans="2:2" x14ac:dyDescent="0.2">
      <c r="B24" s="13" t="s">
        <v>284</v>
      </c>
    </row>
    <row r="25" spans="2:2" x14ac:dyDescent="0.2">
      <c r="B25" s="13" t="s">
        <v>285</v>
      </c>
    </row>
    <row r="26" spans="2:2" x14ac:dyDescent="0.2">
      <c r="B26" s="13" t="s">
        <v>286</v>
      </c>
    </row>
    <row r="27" spans="2:2" x14ac:dyDescent="0.2">
      <c r="B27" s="13" t="s">
        <v>287</v>
      </c>
    </row>
    <row r="28" spans="2:2" x14ac:dyDescent="0.2">
      <c r="B28" s="13" t="s">
        <v>288</v>
      </c>
    </row>
    <row r="29" spans="2:2" x14ac:dyDescent="0.2">
      <c r="B29" s="13" t="s">
        <v>289</v>
      </c>
    </row>
    <row r="30" spans="2:2" x14ac:dyDescent="0.2">
      <c r="B30" s="13" t="s">
        <v>290</v>
      </c>
    </row>
    <row r="31" spans="2:2" x14ac:dyDescent="0.2">
      <c r="B31" s="13" t="s">
        <v>291</v>
      </c>
    </row>
    <row r="32" spans="2:2" x14ac:dyDescent="0.2">
      <c r="B32" s="13" t="s">
        <v>292</v>
      </c>
    </row>
    <row r="33" spans="2:2" x14ac:dyDescent="0.2">
      <c r="B33" s="13" t="s">
        <v>293</v>
      </c>
    </row>
    <row r="34" spans="2:2" x14ac:dyDescent="0.2">
      <c r="B34" s="13" t="s">
        <v>294</v>
      </c>
    </row>
    <row r="35" spans="2:2" x14ac:dyDescent="0.2">
      <c r="B35" s="13" t="s">
        <v>295</v>
      </c>
    </row>
    <row r="36" spans="2:2" x14ac:dyDescent="0.2">
      <c r="B36" s="13" t="s">
        <v>296</v>
      </c>
    </row>
    <row r="37" spans="2:2" x14ac:dyDescent="0.2">
      <c r="B37" s="13" t="s">
        <v>297</v>
      </c>
    </row>
    <row r="38" spans="2:2" x14ac:dyDescent="0.2">
      <c r="B38" s="13" t="s">
        <v>298</v>
      </c>
    </row>
    <row r="39" spans="2:2" x14ac:dyDescent="0.2">
      <c r="B39" s="13" t="s">
        <v>299</v>
      </c>
    </row>
    <row r="40" spans="2:2" x14ac:dyDescent="0.2">
      <c r="B40" s="13" t="s">
        <v>300</v>
      </c>
    </row>
  </sheetData>
  <phoneticPr fontId="1"/>
  <hyperlinks>
    <hyperlink ref="B2" location="'産業大分類'!a1" display="産業大分類" xr:uid="{1E0C377D-F076-4188-8AE4-8BC506CB7CF7}"/>
    <hyperlink ref="B3" location="'産業中分類'!a1" display="産業中分類" xr:uid="{CB60DA8A-F129-40A3-9446-8F1A422B8808}"/>
    <hyperlink ref="B4" location="'産業小分類'!a1" display="産業小分類" xr:uid="{873280B1-5DB7-40E8-A716-E2D579B0CA9D}"/>
    <hyperlink ref="B5" location="'山形県'!a1" display="山形県" xr:uid="{475B0F2E-4972-45B3-9716-ECE720F2CCCF}"/>
    <hyperlink ref="B6" location="'山形市'!a1" display="山形市" xr:uid="{E58AB460-96F8-4A16-A18F-A89E951AF28D}"/>
    <hyperlink ref="B7" location="'米沢市'!a1" display="米沢市" xr:uid="{CD8EB1B0-B9FD-4F1F-AC19-74F098562A04}"/>
    <hyperlink ref="B8" location="'鶴岡市'!a1" display="鶴岡市" xr:uid="{F58E1263-F343-4D76-8CDB-531831DFA61D}"/>
    <hyperlink ref="B9" location="'酒田市'!a1" display="酒田市" xr:uid="{A812CA99-7073-4884-ADE5-3BCC17A258F2}"/>
    <hyperlink ref="B10" location="'新庄市'!a1" display="新庄市" xr:uid="{05269650-E690-46D1-AFB4-8BF43547E626}"/>
    <hyperlink ref="B11" location="'寒河江市'!a1" display="寒河江市" xr:uid="{AA2EF8E0-8075-447A-A54E-125BB8FB57F2}"/>
    <hyperlink ref="B12" location="'上山市'!a1" display="上山市" xr:uid="{53258D89-2259-4631-A172-6DCA819C7667}"/>
    <hyperlink ref="B13" location="'村山市'!a1" display="村山市" xr:uid="{6359F0FA-18CD-497F-9A58-93AD4282E83D}"/>
    <hyperlink ref="B14" location="'長井市'!a1" display="長井市" xr:uid="{F030E697-CBA1-448B-920E-C4B1F8B7A371}"/>
    <hyperlink ref="B15" location="'天童市'!a1" display="天童市" xr:uid="{03D30197-8E61-4D12-B429-4D435BA22B9F}"/>
    <hyperlink ref="B16" location="'東根市'!a1" display="東根市" xr:uid="{0CCDF334-3850-4ABD-B2AE-7818DD94EC04}"/>
    <hyperlink ref="B17" location="'尾花沢市'!a1" display="尾花沢市" xr:uid="{46940CAE-132D-46FA-83B1-4F1674FC471F}"/>
    <hyperlink ref="B18" location="'南陽市'!a1" display="南陽市" xr:uid="{C48E2A2B-3DFF-4671-B4E2-4CFE5F11966A}"/>
    <hyperlink ref="B19" location="'東村山郡山辺町'!a1" display="東村山郡山辺町" xr:uid="{F9537E91-AD5C-4EA8-84A3-23914290EA33}"/>
    <hyperlink ref="B20" location="'東村山郡中山町'!a1" display="東村山郡中山町" xr:uid="{C464A18A-ECAB-4F86-8211-41A54255C2AD}"/>
    <hyperlink ref="B21" location="'西村山郡河北町'!a1" display="西村山郡河北町" xr:uid="{96554B40-4A74-415A-86DD-F6E4CF741B5B}"/>
    <hyperlink ref="B22" location="'西村山郡西川町'!a1" display="西村山郡西川町" xr:uid="{F175A0AF-72AA-4AF6-80D3-F9E00792EC01}"/>
    <hyperlink ref="B23" location="'西村山郡朝日町'!a1" display="西村山郡朝日町" xr:uid="{4021139E-9B37-4500-B3A3-67136A0F6821}"/>
    <hyperlink ref="B24" location="'西村山郡大江町'!a1" display="西村山郡大江町" xr:uid="{152D3761-A1BD-4FE1-9EC9-EFD0A45E6E9E}"/>
    <hyperlink ref="B25" location="'北村山郡大石田町'!a1" display="北村山郡大石田町" xr:uid="{F355E679-BA96-4AD1-9478-2E0F1DA912E2}"/>
    <hyperlink ref="B26" location="'最上郡金山町'!a1" display="最上郡金山町" xr:uid="{D654EC95-69FA-43B9-8158-8E2602449EFA}"/>
    <hyperlink ref="B27" location="'最上郡最上町'!a1" display="最上郡最上町" xr:uid="{0C5C9676-5026-4846-A2CE-17F4C34F6F07}"/>
    <hyperlink ref="B28" location="'最上郡舟形町'!a1" display="最上郡舟形町" xr:uid="{FC5095BE-DC7B-4112-BAEC-2AF109316CA7}"/>
    <hyperlink ref="B29" location="'最上郡真室川町'!a1" display="最上郡真室川町" xr:uid="{ACB05E0C-7BD9-4D83-B868-374DB5D82FA7}"/>
    <hyperlink ref="B30" location="'最上郡大蔵村'!a1" display="最上郡大蔵村" xr:uid="{84E536EA-1C40-45C5-A753-75521BCF621F}"/>
    <hyperlink ref="B31" location="'最上郡鮭川村'!a1" display="最上郡鮭川村" xr:uid="{F21AA12D-18BD-4F16-898B-528D93142518}"/>
    <hyperlink ref="B32" location="'最上郡戸沢村'!a1" display="最上郡戸沢村" xr:uid="{2C71CC8F-6DBE-4B07-A3C6-BE0332DD3475}"/>
    <hyperlink ref="B33" location="'東置賜郡高畠町'!a1" display="東置賜郡高畠町" xr:uid="{7F2F71DD-675D-4972-BBB0-3C6F492C9CAD}"/>
    <hyperlink ref="B34" location="'東置賜郡川西町'!a1" display="東置賜郡川西町" xr:uid="{40681241-4889-4887-8670-A9C1BB174BE5}"/>
    <hyperlink ref="B35" location="'西置賜郡小国町'!a1" display="西置賜郡小国町" xr:uid="{FCFF6979-ACE8-47CA-93B6-1853A56F2202}"/>
    <hyperlink ref="B36" location="'西置賜郡白鷹町'!a1" display="西置賜郡白鷹町" xr:uid="{53C49129-06DE-4FB2-A02E-9ADBAD2494C7}"/>
    <hyperlink ref="B37" location="'西置賜郡飯豊町'!a1" display="西置賜郡飯豊町" xr:uid="{77929398-3A83-4E76-BBF3-47AAA4D3877D}"/>
    <hyperlink ref="B38" location="'東田川郡三川町'!a1" display="東田川郡三川町" xr:uid="{7ADCD001-8CAE-459C-94FE-2E8448DB3BE3}"/>
    <hyperlink ref="B39" location="'東田川郡庄内町'!a1" display="東田川郡庄内町" xr:uid="{BEF7D8C4-10B4-4ECC-A95B-EB8E4903CB35}"/>
    <hyperlink ref="B40" location="'飽海郡遊佐町'!a1" display="飽海郡遊佐町" xr:uid="{B95D02B0-B245-4C07-AD67-F57AC19A31DC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E5310-71EE-4DC4-B492-A9D3035785E4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234</v>
      </c>
    </row>
    <row r="4" spans="2:9" ht="33" customHeight="1" x14ac:dyDescent="0.2">
      <c r="B4" t="s">
        <v>225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37</v>
      </c>
      <c r="C6" s="12">
        <v>141</v>
      </c>
      <c r="D6" s="8">
        <v>11.15</v>
      </c>
      <c r="E6" s="12">
        <v>63</v>
      </c>
      <c r="F6" s="8">
        <v>7.76</v>
      </c>
      <c r="G6" s="12">
        <v>78</v>
      </c>
      <c r="H6" s="8">
        <v>17.649999999999999</v>
      </c>
      <c r="I6" s="12">
        <v>0</v>
      </c>
    </row>
    <row r="7" spans="2:9" ht="15" customHeight="1" x14ac:dyDescent="0.2">
      <c r="B7" t="s">
        <v>38</v>
      </c>
      <c r="C7" s="12">
        <v>87</v>
      </c>
      <c r="D7" s="8">
        <v>6.88</v>
      </c>
      <c r="E7" s="12">
        <v>42</v>
      </c>
      <c r="F7" s="8">
        <v>5.17</v>
      </c>
      <c r="G7" s="12">
        <v>44</v>
      </c>
      <c r="H7" s="8">
        <v>9.9499999999999993</v>
      </c>
      <c r="I7" s="12">
        <v>1</v>
      </c>
    </row>
    <row r="8" spans="2:9" ht="15" customHeight="1" x14ac:dyDescent="0.2">
      <c r="B8" t="s">
        <v>39</v>
      </c>
      <c r="C8" s="12">
        <v>1</v>
      </c>
      <c r="D8" s="8">
        <v>0.08</v>
      </c>
      <c r="E8" s="12">
        <v>0</v>
      </c>
      <c r="F8" s="8">
        <v>0</v>
      </c>
      <c r="G8" s="12">
        <v>1</v>
      </c>
      <c r="H8" s="8">
        <v>0.23</v>
      </c>
      <c r="I8" s="12">
        <v>0</v>
      </c>
    </row>
    <row r="9" spans="2:9" ht="15" customHeight="1" x14ac:dyDescent="0.2">
      <c r="B9" t="s">
        <v>40</v>
      </c>
      <c r="C9" s="12">
        <v>5</v>
      </c>
      <c r="D9" s="8">
        <v>0.4</v>
      </c>
      <c r="E9" s="12">
        <v>0</v>
      </c>
      <c r="F9" s="8">
        <v>0</v>
      </c>
      <c r="G9" s="12">
        <v>5</v>
      </c>
      <c r="H9" s="8">
        <v>1.1299999999999999</v>
      </c>
      <c r="I9" s="12">
        <v>0</v>
      </c>
    </row>
    <row r="10" spans="2:9" ht="15" customHeight="1" x14ac:dyDescent="0.2">
      <c r="B10" t="s">
        <v>41</v>
      </c>
      <c r="C10" s="12">
        <v>5</v>
      </c>
      <c r="D10" s="8">
        <v>0.4</v>
      </c>
      <c r="E10" s="12">
        <v>1</v>
      </c>
      <c r="F10" s="8">
        <v>0.12</v>
      </c>
      <c r="G10" s="12">
        <v>4</v>
      </c>
      <c r="H10" s="8">
        <v>0.9</v>
      </c>
      <c r="I10" s="12">
        <v>0</v>
      </c>
    </row>
    <row r="11" spans="2:9" ht="15" customHeight="1" x14ac:dyDescent="0.2">
      <c r="B11" t="s">
        <v>42</v>
      </c>
      <c r="C11" s="12">
        <v>286</v>
      </c>
      <c r="D11" s="8">
        <v>22.61</v>
      </c>
      <c r="E11" s="12">
        <v>148</v>
      </c>
      <c r="F11" s="8">
        <v>18.23</v>
      </c>
      <c r="G11" s="12">
        <v>137</v>
      </c>
      <c r="H11" s="8">
        <v>31</v>
      </c>
      <c r="I11" s="12">
        <v>1</v>
      </c>
    </row>
    <row r="12" spans="2:9" ht="15" customHeight="1" x14ac:dyDescent="0.2">
      <c r="B12" t="s">
        <v>43</v>
      </c>
      <c r="C12" s="12">
        <v>14</v>
      </c>
      <c r="D12" s="8">
        <v>1.1100000000000001</v>
      </c>
      <c r="E12" s="12">
        <v>3</v>
      </c>
      <c r="F12" s="8">
        <v>0.37</v>
      </c>
      <c r="G12" s="12">
        <v>11</v>
      </c>
      <c r="H12" s="8">
        <v>2.4900000000000002</v>
      </c>
      <c r="I12" s="12">
        <v>0</v>
      </c>
    </row>
    <row r="13" spans="2:9" ht="15" customHeight="1" x14ac:dyDescent="0.2">
      <c r="B13" t="s">
        <v>44</v>
      </c>
      <c r="C13" s="12">
        <v>96</v>
      </c>
      <c r="D13" s="8">
        <v>7.59</v>
      </c>
      <c r="E13" s="12">
        <v>52</v>
      </c>
      <c r="F13" s="8">
        <v>6.4</v>
      </c>
      <c r="G13" s="12">
        <v>44</v>
      </c>
      <c r="H13" s="8">
        <v>9.9499999999999993</v>
      </c>
      <c r="I13" s="12">
        <v>0</v>
      </c>
    </row>
    <row r="14" spans="2:9" ht="15" customHeight="1" x14ac:dyDescent="0.2">
      <c r="B14" t="s">
        <v>45</v>
      </c>
      <c r="C14" s="12">
        <v>49</v>
      </c>
      <c r="D14" s="8">
        <v>3.87</v>
      </c>
      <c r="E14" s="12">
        <v>32</v>
      </c>
      <c r="F14" s="8">
        <v>3.94</v>
      </c>
      <c r="G14" s="12">
        <v>16</v>
      </c>
      <c r="H14" s="8">
        <v>3.62</v>
      </c>
      <c r="I14" s="12">
        <v>0</v>
      </c>
    </row>
    <row r="15" spans="2:9" ht="15" customHeight="1" x14ac:dyDescent="0.2">
      <c r="B15" t="s">
        <v>46</v>
      </c>
      <c r="C15" s="12">
        <v>226</v>
      </c>
      <c r="D15" s="8">
        <v>17.87</v>
      </c>
      <c r="E15" s="12">
        <v>195</v>
      </c>
      <c r="F15" s="8">
        <v>24.01</v>
      </c>
      <c r="G15" s="12">
        <v>31</v>
      </c>
      <c r="H15" s="8">
        <v>7.01</v>
      </c>
      <c r="I15" s="12">
        <v>0</v>
      </c>
    </row>
    <row r="16" spans="2:9" ht="15" customHeight="1" x14ac:dyDescent="0.2">
      <c r="B16" t="s">
        <v>47</v>
      </c>
      <c r="C16" s="12">
        <v>210</v>
      </c>
      <c r="D16" s="8">
        <v>16.600000000000001</v>
      </c>
      <c r="E16" s="12">
        <v>179</v>
      </c>
      <c r="F16" s="8">
        <v>22.04</v>
      </c>
      <c r="G16" s="12">
        <v>31</v>
      </c>
      <c r="H16" s="8">
        <v>7.01</v>
      </c>
      <c r="I16" s="12">
        <v>0</v>
      </c>
    </row>
    <row r="17" spans="2:9" ht="15" customHeight="1" x14ac:dyDescent="0.2">
      <c r="B17" t="s">
        <v>48</v>
      </c>
      <c r="C17" s="12">
        <v>27</v>
      </c>
      <c r="D17" s="8">
        <v>2.13</v>
      </c>
      <c r="E17" s="12">
        <v>22</v>
      </c>
      <c r="F17" s="8">
        <v>2.71</v>
      </c>
      <c r="G17" s="12">
        <v>3</v>
      </c>
      <c r="H17" s="8">
        <v>0.68</v>
      </c>
      <c r="I17" s="12">
        <v>0</v>
      </c>
    </row>
    <row r="18" spans="2:9" ht="15" customHeight="1" x14ac:dyDescent="0.2">
      <c r="B18" t="s">
        <v>49</v>
      </c>
      <c r="C18" s="12">
        <v>70</v>
      </c>
      <c r="D18" s="8">
        <v>5.53</v>
      </c>
      <c r="E18" s="12">
        <v>43</v>
      </c>
      <c r="F18" s="8">
        <v>5.3</v>
      </c>
      <c r="G18" s="12">
        <v>23</v>
      </c>
      <c r="H18" s="8">
        <v>5.2</v>
      </c>
      <c r="I18" s="12">
        <v>3</v>
      </c>
    </row>
    <row r="19" spans="2:9" ht="15" customHeight="1" x14ac:dyDescent="0.2">
      <c r="B19" t="s">
        <v>50</v>
      </c>
      <c r="C19" s="12">
        <v>48</v>
      </c>
      <c r="D19" s="8">
        <v>3.79</v>
      </c>
      <c r="E19" s="12">
        <v>32</v>
      </c>
      <c r="F19" s="8">
        <v>3.94</v>
      </c>
      <c r="G19" s="12">
        <v>14</v>
      </c>
      <c r="H19" s="8">
        <v>3.17</v>
      </c>
      <c r="I19" s="12">
        <v>2</v>
      </c>
    </row>
    <row r="20" spans="2:9" ht="15" customHeight="1" x14ac:dyDescent="0.2">
      <c r="B20" s="9" t="s">
        <v>226</v>
      </c>
      <c r="C20" s="12">
        <f>SUM(LTBL_06205[総数／事業所数])</f>
        <v>1265</v>
      </c>
      <c r="E20" s="12">
        <f>SUBTOTAL(109,LTBL_06205[個人／事業所数])</f>
        <v>812</v>
      </c>
      <c r="G20" s="12">
        <f>SUBTOTAL(109,LTBL_06205[法人／事業所数])</f>
        <v>442</v>
      </c>
      <c r="I20" s="12">
        <f>SUBTOTAL(109,LTBL_06205[法人以外の団体／事業所数])</f>
        <v>7</v>
      </c>
    </row>
    <row r="21" spans="2:9" ht="15" customHeight="1" x14ac:dyDescent="0.2">
      <c r="E21" s="11">
        <f>LTBL_06205[[#Totals],[個人／事業所数]]/LTBL_06205[[#Totals],[総数／事業所数]]</f>
        <v>0.64189723320158099</v>
      </c>
      <c r="G21" s="11">
        <f>LTBL_06205[[#Totals],[法人／事業所数]]/LTBL_06205[[#Totals],[総数／事業所数]]</f>
        <v>0.34940711462450591</v>
      </c>
      <c r="I21" s="11">
        <f>LTBL_06205[[#Totals],[法人以外の団体／事業所数]]/LTBL_06205[[#Totals],[総数／事業所数]]</f>
        <v>5.5335968379446642E-3</v>
      </c>
    </row>
    <row r="23" spans="2:9" ht="33" customHeight="1" x14ac:dyDescent="0.2">
      <c r="B23" t="s">
        <v>227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72</v>
      </c>
      <c r="C24" s="12">
        <v>202</v>
      </c>
      <c r="D24" s="8">
        <v>15.97</v>
      </c>
      <c r="E24" s="12">
        <v>187</v>
      </c>
      <c r="F24" s="8">
        <v>23.03</v>
      </c>
      <c r="G24" s="12">
        <v>15</v>
      </c>
      <c r="H24" s="8">
        <v>3.39</v>
      </c>
      <c r="I24" s="12">
        <v>0</v>
      </c>
    </row>
    <row r="25" spans="2:9" ht="15" customHeight="1" x14ac:dyDescent="0.2">
      <c r="B25" t="s">
        <v>73</v>
      </c>
      <c r="C25" s="12">
        <v>181</v>
      </c>
      <c r="D25" s="8">
        <v>14.31</v>
      </c>
      <c r="E25" s="12">
        <v>169</v>
      </c>
      <c r="F25" s="8">
        <v>20.81</v>
      </c>
      <c r="G25" s="12">
        <v>12</v>
      </c>
      <c r="H25" s="8">
        <v>2.71</v>
      </c>
      <c r="I25" s="12">
        <v>0</v>
      </c>
    </row>
    <row r="26" spans="2:9" ht="15" customHeight="1" x14ac:dyDescent="0.2">
      <c r="B26" t="s">
        <v>68</v>
      </c>
      <c r="C26" s="12">
        <v>80</v>
      </c>
      <c r="D26" s="8">
        <v>6.32</v>
      </c>
      <c r="E26" s="12">
        <v>36</v>
      </c>
      <c r="F26" s="8">
        <v>4.43</v>
      </c>
      <c r="G26" s="12">
        <v>43</v>
      </c>
      <c r="H26" s="8">
        <v>9.73</v>
      </c>
      <c r="I26" s="12">
        <v>1</v>
      </c>
    </row>
    <row r="27" spans="2:9" ht="15" customHeight="1" x14ac:dyDescent="0.2">
      <c r="B27" t="s">
        <v>69</v>
      </c>
      <c r="C27" s="12">
        <v>79</v>
      </c>
      <c r="D27" s="8">
        <v>6.25</v>
      </c>
      <c r="E27" s="12">
        <v>51</v>
      </c>
      <c r="F27" s="8">
        <v>6.28</v>
      </c>
      <c r="G27" s="12">
        <v>28</v>
      </c>
      <c r="H27" s="8">
        <v>6.33</v>
      </c>
      <c r="I27" s="12">
        <v>0</v>
      </c>
    </row>
    <row r="28" spans="2:9" ht="15" customHeight="1" x14ac:dyDescent="0.2">
      <c r="B28" t="s">
        <v>66</v>
      </c>
      <c r="C28" s="12">
        <v>57</v>
      </c>
      <c r="D28" s="8">
        <v>4.51</v>
      </c>
      <c r="E28" s="12">
        <v>41</v>
      </c>
      <c r="F28" s="8">
        <v>5.05</v>
      </c>
      <c r="G28" s="12">
        <v>16</v>
      </c>
      <c r="H28" s="8">
        <v>3.62</v>
      </c>
      <c r="I28" s="12">
        <v>0</v>
      </c>
    </row>
    <row r="29" spans="2:9" ht="15" customHeight="1" x14ac:dyDescent="0.2">
      <c r="B29" t="s">
        <v>59</v>
      </c>
      <c r="C29" s="12">
        <v>50</v>
      </c>
      <c r="D29" s="8">
        <v>3.95</v>
      </c>
      <c r="E29" s="12">
        <v>22</v>
      </c>
      <c r="F29" s="8">
        <v>2.71</v>
      </c>
      <c r="G29" s="12">
        <v>28</v>
      </c>
      <c r="H29" s="8">
        <v>6.33</v>
      </c>
      <c r="I29" s="12">
        <v>0</v>
      </c>
    </row>
    <row r="30" spans="2:9" ht="15" customHeight="1" x14ac:dyDescent="0.2">
      <c r="B30" t="s">
        <v>60</v>
      </c>
      <c r="C30" s="12">
        <v>49</v>
      </c>
      <c r="D30" s="8">
        <v>3.87</v>
      </c>
      <c r="E30" s="12">
        <v>34</v>
      </c>
      <c r="F30" s="8">
        <v>4.1900000000000004</v>
      </c>
      <c r="G30" s="12">
        <v>15</v>
      </c>
      <c r="H30" s="8">
        <v>3.39</v>
      </c>
      <c r="I30" s="12">
        <v>0</v>
      </c>
    </row>
    <row r="31" spans="2:9" ht="15" customHeight="1" x14ac:dyDescent="0.2">
      <c r="B31" t="s">
        <v>67</v>
      </c>
      <c r="C31" s="12">
        <v>47</v>
      </c>
      <c r="D31" s="8">
        <v>3.72</v>
      </c>
      <c r="E31" s="12">
        <v>33</v>
      </c>
      <c r="F31" s="8">
        <v>4.0599999999999996</v>
      </c>
      <c r="G31" s="12">
        <v>14</v>
      </c>
      <c r="H31" s="8">
        <v>3.17</v>
      </c>
      <c r="I31" s="12">
        <v>0</v>
      </c>
    </row>
    <row r="32" spans="2:9" ht="15" customHeight="1" x14ac:dyDescent="0.2">
      <c r="B32" t="s">
        <v>76</v>
      </c>
      <c r="C32" s="12">
        <v>45</v>
      </c>
      <c r="D32" s="8">
        <v>3.56</v>
      </c>
      <c r="E32" s="12">
        <v>43</v>
      </c>
      <c r="F32" s="8">
        <v>5.3</v>
      </c>
      <c r="G32" s="12">
        <v>2</v>
      </c>
      <c r="H32" s="8">
        <v>0.45</v>
      </c>
      <c r="I32" s="12">
        <v>0</v>
      </c>
    </row>
    <row r="33" spans="2:9" ht="15" customHeight="1" x14ac:dyDescent="0.2">
      <c r="B33" t="s">
        <v>61</v>
      </c>
      <c r="C33" s="12">
        <v>42</v>
      </c>
      <c r="D33" s="8">
        <v>3.32</v>
      </c>
      <c r="E33" s="12">
        <v>7</v>
      </c>
      <c r="F33" s="8">
        <v>0.86</v>
      </c>
      <c r="G33" s="12">
        <v>35</v>
      </c>
      <c r="H33" s="8">
        <v>7.92</v>
      </c>
      <c r="I33" s="12">
        <v>0</v>
      </c>
    </row>
    <row r="34" spans="2:9" ht="15" customHeight="1" x14ac:dyDescent="0.2">
      <c r="B34" t="s">
        <v>65</v>
      </c>
      <c r="C34" s="12">
        <v>37</v>
      </c>
      <c r="D34" s="8">
        <v>2.92</v>
      </c>
      <c r="E34" s="12">
        <v>19</v>
      </c>
      <c r="F34" s="8">
        <v>2.34</v>
      </c>
      <c r="G34" s="12">
        <v>18</v>
      </c>
      <c r="H34" s="8">
        <v>4.07</v>
      </c>
      <c r="I34" s="12">
        <v>0</v>
      </c>
    </row>
    <row r="35" spans="2:9" ht="15" customHeight="1" x14ac:dyDescent="0.2">
      <c r="B35" t="s">
        <v>70</v>
      </c>
      <c r="C35" s="12">
        <v>28</v>
      </c>
      <c r="D35" s="8">
        <v>2.21</v>
      </c>
      <c r="E35" s="12">
        <v>21</v>
      </c>
      <c r="F35" s="8">
        <v>2.59</v>
      </c>
      <c r="G35" s="12">
        <v>7</v>
      </c>
      <c r="H35" s="8">
        <v>1.58</v>
      </c>
      <c r="I35" s="12">
        <v>0</v>
      </c>
    </row>
    <row r="36" spans="2:9" ht="15" customHeight="1" x14ac:dyDescent="0.2">
      <c r="B36" t="s">
        <v>75</v>
      </c>
      <c r="C36" s="12">
        <v>27</v>
      </c>
      <c r="D36" s="8">
        <v>2.13</v>
      </c>
      <c r="E36" s="12">
        <v>22</v>
      </c>
      <c r="F36" s="8">
        <v>2.71</v>
      </c>
      <c r="G36" s="12">
        <v>3</v>
      </c>
      <c r="H36" s="8">
        <v>0.68</v>
      </c>
      <c r="I36" s="12">
        <v>0</v>
      </c>
    </row>
    <row r="37" spans="2:9" ht="15" customHeight="1" x14ac:dyDescent="0.2">
      <c r="B37" t="s">
        <v>77</v>
      </c>
      <c r="C37" s="12">
        <v>25</v>
      </c>
      <c r="D37" s="8">
        <v>1.98</v>
      </c>
      <c r="E37" s="12">
        <v>0</v>
      </c>
      <c r="F37" s="8">
        <v>0</v>
      </c>
      <c r="G37" s="12">
        <v>21</v>
      </c>
      <c r="H37" s="8">
        <v>4.75</v>
      </c>
      <c r="I37" s="12">
        <v>3</v>
      </c>
    </row>
    <row r="38" spans="2:9" ht="15" customHeight="1" x14ac:dyDescent="0.2">
      <c r="B38" t="s">
        <v>78</v>
      </c>
      <c r="C38" s="12">
        <v>22</v>
      </c>
      <c r="D38" s="8">
        <v>1.74</v>
      </c>
      <c r="E38" s="12">
        <v>19</v>
      </c>
      <c r="F38" s="8">
        <v>2.34</v>
      </c>
      <c r="G38" s="12">
        <v>3</v>
      </c>
      <c r="H38" s="8">
        <v>0.68</v>
      </c>
      <c r="I38" s="12">
        <v>0</v>
      </c>
    </row>
    <row r="39" spans="2:9" ht="15" customHeight="1" x14ac:dyDescent="0.2">
      <c r="B39" t="s">
        <v>71</v>
      </c>
      <c r="C39" s="12">
        <v>20</v>
      </c>
      <c r="D39" s="8">
        <v>1.58</v>
      </c>
      <c r="E39" s="12">
        <v>11</v>
      </c>
      <c r="F39" s="8">
        <v>1.35</v>
      </c>
      <c r="G39" s="12">
        <v>8</v>
      </c>
      <c r="H39" s="8">
        <v>1.81</v>
      </c>
      <c r="I39" s="12">
        <v>0</v>
      </c>
    </row>
    <row r="40" spans="2:9" ht="15" customHeight="1" x14ac:dyDescent="0.2">
      <c r="B40" t="s">
        <v>74</v>
      </c>
      <c r="C40" s="12">
        <v>20</v>
      </c>
      <c r="D40" s="8">
        <v>1.58</v>
      </c>
      <c r="E40" s="12">
        <v>8</v>
      </c>
      <c r="F40" s="8">
        <v>0.99</v>
      </c>
      <c r="G40" s="12">
        <v>12</v>
      </c>
      <c r="H40" s="8">
        <v>2.71</v>
      </c>
      <c r="I40" s="12">
        <v>0</v>
      </c>
    </row>
    <row r="41" spans="2:9" ht="15" customHeight="1" x14ac:dyDescent="0.2">
      <c r="B41" t="s">
        <v>63</v>
      </c>
      <c r="C41" s="12">
        <v>19</v>
      </c>
      <c r="D41" s="8">
        <v>1.5</v>
      </c>
      <c r="E41" s="12">
        <v>9</v>
      </c>
      <c r="F41" s="8">
        <v>1.1100000000000001</v>
      </c>
      <c r="G41" s="12">
        <v>10</v>
      </c>
      <c r="H41" s="8">
        <v>2.2599999999999998</v>
      </c>
      <c r="I41" s="12">
        <v>0</v>
      </c>
    </row>
    <row r="42" spans="2:9" ht="15" customHeight="1" x14ac:dyDescent="0.2">
      <c r="B42" t="s">
        <v>62</v>
      </c>
      <c r="C42" s="12">
        <v>18</v>
      </c>
      <c r="D42" s="8">
        <v>1.42</v>
      </c>
      <c r="E42" s="12">
        <v>4</v>
      </c>
      <c r="F42" s="8">
        <v>0.49</v>
      </c>
      <c r="G42" s="12">
        <v>13</v>
      </c>
      <c r="H42" s="8">
        <v>2.94</v>
      </c>
      <c r="I42" s="12">
        <v>1</v>
      </c>
    </row>
    <row r="43" spans="2:9" ht="15" customHeight="1" x14ac:dyDescent="0.2">
      <c r="B43" t="s">
        <v>64</v>
      </c>
      <c r="C43" s="12">
        <v>16</v>
      </c>
      <c r="D43" s="8">
        <v>1.26</v>
      </c>
      <c r="E43" s="12">
        <v>0</v>
      </c>
      <c r="F43" s="8">
        <v>0</v>
      </c>
      <c r="G43" s="12">
        <v>16</v>
      </c>
      <c r="H43" s="8">
        <v>3.62</v>
      </c>
      <c r="I43" s="12">
        <v>0</v>
      </c>
    </row>
    <row r="46" spans="2:9" ht="33" customHeight="1" x14ac:dyDescent="0.2">
      <c r="B46" t="s">
        <v>228</v>
      </c>
      <c r="C46" s="10" t="s">
        <v>52</v>
      </c>
      <c r="D46" s="10" t="s">
        <v>53</v>
      </c>
      <c r="E46" s="10" t="s">
        <v>54</v>
      </c>
      <c r="F46" s="10" t="s">
        <v>55</v>
      </c>
      <c r="G46" s="10" t="s">
        <v>56</v>
      </c>
      <c r="H46" s="10" t="s">
        <v>57</v>
      </c>
      <c r="I46" s="10" t="s">
        <v>58</v>
      </c>
    </row>
    <row r="47" spans="2:9" ht="15" customHeight="1" x14ac:dyDescent="0.2">
      <c r="B47" t="s">
        <v>137</v>
      </c>
      <c r="C47" s="12">
        <v>92</v>
      </c>
      <c r="D47" s="8">
        <v>7.27</v>
      </c>
      <c r="E47" s="12">
        <v>88</v>
      </c>
      <c r="F47" s="8">
        <v>10.84</v>
      </c>
      <c r="G47" s="12">
        <v>4</v>
      </c>
      <c r="H47" s="8">
        <v>0.9</v>
      </c>
      <c r="I47" s="12">
        <v>0</v>
      </c>
    </row>
    <row r="48" spans="2:9" ht="15" customHeight="1" x14ac:dyDescent="0.2">
      <c r="B48" t="s">
        <v>136</v>
      </c>
      <c r="C48" s="12">
        <v>71</v>
      </c>
      <c r="D48" s="8">
        <v>5.61</v>
      </c>
      <c r="E48" s="12">
        <v>70</v>
      </c>
      <c r="F48" s="8">
        <v>8.6199999999999992</v>
      </c>
      <c r="G48" s="12">
        <v>1</v>
      </c>
      <c r="H48" s="8">
        <v>0.23</v>
      </c>
      <c r="I48" s="12">
        <v>0</v>
      </c>
    </row>
    <row r="49" spans="2:9" ht="15" customHeight="1" x14ac:dyDescent="0.2">
      <c r="B49" t="s">
        <v>135</v>
      </c>
      <c r="C49" s="12">
        <v>59</v>
      </c>
      <c r="D49" s="8">
        <v>4.66</v>
      </c>
      <c r="E49" s="12">
        <v>57</v>
      </c>
      <c r="F49" s="8">
        <v>7.02</v>
      </c>
      <c r="G49" s="12">
        <v>2</v>
      </c>
      <c r="H49" s="8">
        <v>0.45</v>
      </c>
      <c r="I49" s="12">
        <v>0</v>
      </c>
    </row>
    <row r="50" spans="2:9" ht="15" customHeight="1" x14ac:dyDescent="0.2">
      <c r="B50" t="s">
        <v>134</v>
      </c>
      <c r="C50" s="12">
        <v>57</v>
      </c>
      <c r="D50" s="8">
        <v>4.51</v>
      </c>
      <c r="E50" s="12">
        <v>53</v>
      </c>
      <c r="F50" s="8">
        <v>6.53</v>
      </c>
      <c r="G50" s="12">
        <v>4</v>
      </c>
      <c r="H50" s="8">
        <v>0.9</v>
      </c>
      <c r="I50" s="12">
        <v>0</v>
      </c>
    </row>
    <row r="51" spans="2:9" ht="15" customHeight="1" x14ac:dyDescent="0.2">
      <c r="B51" t="s">
        <v>131</v>
      </c>
      <c r="C51" s="12">
        <v>48</v>
      </c>
      <c r="D51" s="8">
        <v>3.79</v>
      </c>
      <c r="E51" s="12">
        <v>36</v>
      </c>
      <c r="F51" s="8">
        <v>4.43</v>
      </c>
      <c r="G51" s="12">
        <v>12</v>
      </c>
      <c r="H51" s="8">
        <v>2.71</v>
      </c>
      <c r="I51" s="12">
        <v>0</v>
      </c>
    </row>
    <row r="52" spans="2:9" ht="15" customHeight="1" x14ac:dyDescent="0.2">
      <c r="B52" t="s">
        <v>133</v>
      </c>
      <c r="C52" s="12">
        <v>41</v>
      </c>
      <c r="D52" s="8">
        <v>3.24</v>
      </c>
      <c r="E52" s="12">
        <v>37</v>
      </c>
      <c r="F52" s="8">
        <v>4.5599999999999996</v>
      </c>
      <c r="G52" s="12">
        <v>4</v>
      </c>
      <c r="H52" s="8">
        <v>0.9</v>
      </c>
      <c r="I52" s="12">
        <v>0</v>
      </c>
    </row>
    <row r="53" spans="2:9" ht="15" customHeight="1" x14ac:dyDescent="0.2">
      <c r="B53" t="s">
        <v>139</v>
      </c>
      <c r="C53" s="12">
        <v>33</v>
      </c>
      <c r="D53" s="8">
        <v>2.61</v>
      </c>
      <c r="E53" s="12">
        <v>32</v>
      </c>
      <c r="F53" s="8">
        <v>3.94</v>
      </c>
      <c r="G53" s="12">
        <v>1</v>
      </c>
      <c r="H53" s="8">
        <v>0.23</v>
      </c>
      <c r="I53" s="12">
        <v>0</v>
      </c>
    </row>
    <row r="54" spans="2:9" ht="15" customHeight="1" x14ac:dyDescent="0.2">
      <c r="B54" t="s">
        <v>128</v>
      </c>
      <c r="C54" s="12">
        <v>24</v>
      </c>
      <c r="D54" s="8">
        <v>1.9</v>
      </c>
      <c r="E54" s="12">
        <v>17</v>
      </c>
      <c r="F54" s="8">
        <v>2.09</v>
      </c>
      <c r="G54" s="12">
        <v>7</v>
      </c>
      <c r="H54" s="8">
        <v>1.58</v>
      </c>
      <c r="I54" s="12">
        <v>0</v>
      </c>
    </row>
    <row r="55" spans="2:9" ht="15" customHeight="1" x14ac:dyDescent="0.2">
      <c r="B55" t="s">
        <v>140</v>
      </c>
      <c r="C55" s="12">
        <v>22</v>
      </c>
      <c r="D55" s="8">
        <v>1.74</v>
      </c>
      <c r="E55" s="12">
        <v>19</v>
      </c>
      <c r="F55" s="8">
        <v>2.34</v>
      </c>
      <c r="G55" s="12">
        <v>3</v>
      </c>
      <c r="H55" s="8">
        <v>0.68</v>
      </c>
      <c r="I55" s="12">
        <v>0</v>
      </c>
    </row>
    <row r="56" spans="2:9" ht="15" customHeight="1" x14ac:dyDescent="0.2">
      <c r="B56" t="s">
        <v>124</v>
      </c>
      <c r="C56" s="12">
        <v>20</v>
      </c>
      <c r="D56" s="8">
        <v>1.58</v>
      </c>
      <c r="E56" s="12">
        <v>3</v>
      </c>
      <c r="F56" s="8">
        <v>0.37</v>
      </c>
      <c r="G56" s="12">
        <v>17</v>
      </c>
      <c r="H56" s="8">
        <v>3.85</v>
      </c>
      <c r="I56" s="12">
        <v>0</v>
      </c>
    </row>
    <row r="57" spans="2:9" ht="15" customHeight="1" x14ac:dyDescent="0.2">
      <c r="B57" t="s">
        <v>129</v>
      </c>
      <c r="C57" s="12">
        <v>20</v>
      </c>
      <c r="D57" s="8">
        <v>1.58</v>
      </c>
      <c r="E57" s="12">
        <v>6</v>
      </c>
      <c r="F57" s="8">
        <v>0.74</v>
      </c>
      <c r="G57" s="12">
        <v>14</v>
      </c>
      <c r="H57" s="8">
        <v>3.17</v>
      </c>
      <c r="I57" s="12">
        <v>0</v>
      </c>
    </row>
    <row r="58" spans="2:9" ht="15" customHeight="1" x14ac:dyDescent="0.2">
      <c r="B58" t="s">
        <v>141</v>
      </c>
      <c r="C58" s="12">
        <v>19</v>
      </c>
      <c r="D58" s="8">
        <v>1.5</v>
      </c>
      <c r="E58" s="12">
        <v>8</v>
      </c>
      <c r="F58" s="8">
        <v>0.99</v>
      </c>
      <c r="G58" s="12">
        <v>11</v>
      </c>
      <c r="H58" s="8">
        <v>2.4900000000000002</v>
      </c>
      <c r="I58" s="12">
        <v>0</v>
      </c>
    </row>
    <row r="59" spans="2:9" ht="15" customHeight="1" x14ac:dyDescent="0.2">
      <c r="B59" t="s">
        <v>142</v>
      </c>
      <c r="C59" s="12">
        <v>19</v>
      </c>
      <c r="D59" s="8">
        <v>1.5</v>
      </c>
      <c r="E59" s="12">
        <v>10</v>
      </c>
      <c r="F59" s="8">
        <v>1.23</v>
      </c>
      <c r="G59" s="12">
        <v>9</v>
      </c>
      <c r="H59" s="8">
        <v>2.04</v>
      </c>
      <c r="I59" s="12">
        <v>0</v>
      </c>
    </row>
    <row r="60" spans="2:9" ht="15" customHeight="1" x14ac:dyDescent="0.2">
      <c r="B60" t="s">
        <v>127</v>
      </c>
      <c r="C60" s="12">
        <v>18</v>
      </c>
      <c r="D60" s="8">
        <v>1.42</v>
      </c>
      <c r="E60" s="12">
        <v>12</v>
      </c>
      <c r="F60" s="8">
        <v>1.48</v>
      </c>
      <c r="G60" s="12">
        <v>6</v>
      </c>
      <c r="H60" s="8">
        <v>1.36</v>
      </c>
      <c r="I60" s="12">
        <v>0</v>
      </c>
    </row>
    <row r="61" spans="2:9" ht="15" customHeight="1" x14ac:dyDescent="0.2">
      <c r="B61" t="s">
        <v>145</v>
      </c>
      <c r="C61" s="12">
        <v>17</v>
      </c>
      <c r="D61" s="8">
        <v>1.34</v>
      </c>
      <c r="E61" s="12">
        <v>12</v>
      </c>
      <c r="F61" s="8">
        <v>1.48</v>
      </c>
      <c r="G61" s="12">
        <v>5</v>
      </c>
      <c r="H61" s="8">
        <v>1.1299999999999999</v>
      </c>
      <c r="I61" s="12">
        <v>0</v>
      </c>
    </row>
    <row r="62" spans="2:9" ht="15" customHeight="1" x14ac:dyDescent="0.2">
      <c r="B62" t="s">
        <v>123</v>
      </c>
      <c r="C62" s="12">
        <v>16</v>
      </c>
      <c r="D62" s="8">
        <v>1.26</v>
      </c>
      <c r="E62" s="12">
        <v>10</v>
      </c>
      <c r="F62" s="8">
        <v>1.23</v>
      </c>
      <c r="G62" s="12">
        <v>6</v>
      </c>
      <c r="H62" s="8">
        <v>1.36</v>
      </c>
      <c r="I62" s="12">
        <v>0</v>
      </c>
    </row>
    <row r="63" spans="2:9" ht="15" customHeight="1" x14ac:dyDescent="0.2">
      <c r="B63" t="s">
        <v>150</v>
      </c>
      <c r="C63" s="12">
        <v>16</v>
      </c>
      <c r="D63" s="8">
        <v>1.26</v>
      </c>
      <c r="E63" s="12">
        <v>11</v>
      </c>
      <c r="F63" s="8">
        <v>1.35</v>
      </c>
      <c r="G63" s="12">
        <v>5</v>
      </c>
      <c r="H63" s="8">
        <v>1.1299999999999999</v>
      </c>
      <c r="I63" s="12">
        <v>0</v>
      </c>
    </row>
    <row r="64" spans="2:9" ht="15" customHeight="1" x14ac:dyDescent="0.2">
      <c r="B64" t="s">
        <v>138</v>
      </c>
      <c r="C64" s="12">
        <v>16</v>
      </c>
      <c r="D64" s="8">
        <v>1.26</v>
      </c>
      <c r="E64" s="12">
        <v>14</v>
      </c>
      <c r="F64" s="8">
        <v>1.72</v>
      </c>
      <c r="G64" s="12">
        <v>2</v>
      </c>
      <c r="H64" s="8">
        <v>0.45</v>
      </c>
      <c r="I64" s="12">
        <v>0</v>
      </c>
    </row>
    <row r="65" spans="2:9" ht="15" customHeight="1" x14ac:dyDescent="0.2">
      <c r="B65" t="s">
        <v>130</v>
      </c>
      <c r="C65" s="12">
        <v>15</v>
      </c>
      <c r="D65" s="8">
        <v>1.19</v>
      </c>
      <c r="E65" s="12">
        <v>9</v>
      </c>
      <c r="F65" s="8">
        <v>1.1100000000000001</v>
      </c>
      <c r="G65" s="12">
        <v>6</v>
      </c>
      <c r="H65" s="8">
        <v>1.36</v>
      </c>
      <c r="I65" s="12">
        <v>0</v>
      </c>
    </row>
    <row r="66" spans="2:9" ht="15" customHeight="1" x14ac:dyDescent="0.2">
      <c r="B66" t="s">
        <v>149</v>
      </c>
      <c r="C66" s="12">
        <v>14</v>
      </c>
      <c r="D66" s="8">
        <v>1.1100000000000001</v>
      </c>
      <c r="E66" s="12">
        <v>2</v>
      </c>
      <c r="F66" s="8">
        <v>0.25</v>
      </c>
      <c r="G66" s="12">
        <v>12</v>
      </c>
      <c r="H66" s="8">
        <v>2.71</v>
      </c>
      <c r="I66" s="12">
        <v>0</v>
      </c>
    </row>
    <row r="67" spans="2:9" ht="15" customHeight="1" x14ac:dyDescent="0.2">
      <c r="B67" t="s">
        <v>146</v>
      </c>
      <c r="C67" s="12">
        <v>14</v>
      </c>
      <c r="D67" s="8">
        <v>1.1100000000000001</v>
      </c>
      <c r="E67" s="12">
        <v>13</v>
      </c>
      <c r="F67" s="8">
        <v>1.6</v>
      </c>
      <c r="G67" s="12">
        <v>1</v>
      </c>
      <c r="H67" s="8">
        <v>0.23</v>
      </c>
      <c r="I67" s="12">
        <v>0</v>
      </c>
    </row>
    <row r="68" spans="2:9" ht="15" customHeight="1" x14ac:dyDescent="0.2">
      <c r="B68" t="s">
        <v>147</v>
      </c>
      <c r="C68" s="12">
        <v>14</v>
      </c>
      <c r="D68" s="8">
        <v>1.1100000000000001</v>
      </c>
      <c r="E68" s="12">
        <v>9</v>
      </c>
      <c r="F68" s="8">
        <v>1.1100000000000001</v>
      </c>
      <c r="G68" s="12">
        <v>5</v>
      </c>
      <c r="H68" s="8">
        <v>1.1299999999999999</v>
      </c>
      <c r="I68" s="12">
        <v>0</v>
      </c>
    </row>
    <row r="70" spans="2:9" ht="15" customHeight="1" x14ac:dyDescent="0.2">
      <c r="B70" t="s">
        <v>229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324A8-9589-41E7-844B-76A8CD40FBAC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235</v>
      </c>
    </row>
    <row r="4" spans="2:9" ht="33" customHeight="1" x14ac:dyDescent="0.2">
      <c r="B4" t="s">
        <v>225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37</v>
      </c>
      <c r="C6" s="12">
        <v>168</v>
      </c>
      <c r="D6" s="8">
        <v>14.74</v>
      </c>
      <c r="E6" s="12">
        <v>83</v>
      </c>
      <c r="F6" s="8">
        <v>11.89</v>
      </c>
      <c r="G6" s="12">
        <v>85</v>
      </c>
      <c r="H6" s="8">
        <v>20.05</v>
      </c>
      <c r="I6" s="12">
        <v>0</v>
      </c>
    </row>
    <row r="7" spans="2:9" ht="15" customHeight="1" x14ac:dyDescent="0.2">
      <c r="B7" t="s">
        <v>38</v>
      </c>
      <c r="C7" s="12">
        <v>132</v>
      </c>
      <c r="D7" s="8">
        <v>11.58</v>
      </c>
      <c r="E7" s="12">
        <v>65</v>
      </c>
      <c r="F7" s="8">
        <v>9.31</v>
      </c>
      <c r="G7" s="12">
        <v>67</v>
      </c>
      <c r="H7" s="8">
        <v>15.8</v>
      </c>
      <c r="I7" s="12">
        <v>0</v>
      </c>
    </row>
    <row r="8" spans="2:9" ht="15" customHeight="1" x14ac:dyDescent="0.2">
      <c r="B8" t="s">
        <v>39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40</v>
      </c>
      <c r="C9" s="12">
        <v>5</v>
      </c>
      <c r="D9" s="8">
        <v>0.44</v>
      </c>
      <c r="E9" s="12">
        <v>2</v>
      </c>
      <c r="F9" s="8">
        <v>0.28999999999999998</v>
      </c>
      <c r="G9" s="12">
        <v>3</v>
      </c>
      <c r="H9" s="8">
        <v>0.71</v>
      </c>
      <c r="I9" s="12">
        <v>0</v>
      </c>
    </row>
    <row r="10" spans="2:9" ht="15" customHeight="1" x14ac:dyDescent="0.2">
      <c r="B10" t="s">
        <v>41</v>
      </c>
      <c r="C10" s="12">
        <v>6</v>
      </c>
      <c r="D10" s="8">
        <v>0.53</v>
      </c>
      <c r="E10" s="12">
        <v>1</v>
      </c>
      <c r="F10" s="8">
        <v>0.14000000000000001</v>
      </c>
      <c r="G10" s="12">
        <v>5</v>
      </c>
      <c r="H10" s="8">
        <v>1.18</v>
      </c>
      <c r="I10" s="12">
        <v>0</v>
      </c>
    </row>
    <row r="11" spans="2:9" ht="15" customHeight="1" x14ac:dyDescent="0.2">
      <c r="B11" t="s">
        <v>42</v>
      </c>
      <c r="C11" s="12">
        <v>240</v>
      </c>
      <c r="D11" s="8">
        <v>21.05</v>
      </c>
      <c r="E11" s="12">
        <v>129</v>
      </c>
      <c r="F11" s="8">
        <v>18.48</v>
      </c>
      <c r="G11" s="12">
        <v>109</v>
      </c>
      <c r="H11" s="8">
        <v>25.71</v>
      </c>
      <c r="I11" s="12">
        <v>2</v>
      </c>
    </row>
    <row r="12" spans="2:9" ht="15" customHeight="1" x14ac:dyDescent="0.2">
      <c r="B12" t="s">
        <v>43</v>
      </c>
      <c r="C12" s="12">
        <v>7</v>
      </c>
      <c r="D12" s="8">
        <v>0.61</v>
      </c>
      <c r="E12" s="12">
        <v>2</v>
      </c>
      <c r="F12" s="8">
        <v>0.28999999999999998</v>
      </c>
      <c r="G12" s="12">
        <v>5</v>
      </c>
      <c r="H12" s="8">
        <v>1.18</v>
      </c>
      <c r="I12" s="12">
        <v>0</v>
      </c>
    </row>
    <row r="13" spans="2:9" ht="15" customHeight="1" x14ac:dyDescent="0.2">
      <c r="B13" t="s">
        <v>44</v>
      </c>
      <c r="C13" s="12">
        <v>48</v>
      </c>
      <c r="D13" s="8">
        <v>4.21</v>
      </c>
      <c r="E13" s="12">
        <v>9</v>
      </c>
      <c r="F13" s="8">
        <v>1.29</v>
      </c>
      <c r="G13" s="12">
        <v>39</v>
      </c>
      <c r="H13" s="8">
        <v>9.1999999999999993</v>
      </c>
      <c r="I13" s="12">
        <v>0</v>
      </c>
    </row>
    <row r="14" spans="2:9" ht="15" customHeight="1" x14ac:dyDescent="0.2">
      <c r="B14" t="s">
        <v>45</v>
      </c>
      <c r="C14" s="12">
        <v>50</v>
      </c>
      <c r="D14" s="8">
        <v>4.3899999999999997</v>
      </c>
      <c r="E14" s="12">
        <v>35</v>
      </c>
      <c r="F14" s="8">
        <v>5.01</v>
      </c>
      <c r="G14" s="12">
        <v>13</v>
      </c>
      <c r="H14" s="8">
        <v>3.07</v>
      </c>
      <c r="I14" s="12">
        <v>0</v>
      </c>
    </row>
    <row r="15" spans="2:9" ht="15" customHeight="1" x14ac:dyDescent="0.2">
      <c r="B15" t="s">
        <v>46</v>
      </c>
      <c r="C15" s="12">
        <v>169</v>
      </c>
      <c r="D15" s="8">
        <v>14.82</v>
      </c>
      <c r="E15" s="12">
        <v>137</v>
      </c>
      <c r="F15" s="8">
        <v>19.63</v>
      </c>
      <c r="G15" s="12">
        <v>32</v>
      </c>
      <c r="H15" s="8">
        <v>7.55</v>
      </c>
      <c r="I15" s="12">
        <v>0</v>
      </c>
    </row>
    <row r="16" spans="2:9" ht="15" customHeight="1" x14ac:dyDescent="0.2">
      <c r="B16" t="s">
        <v>47</v>
      </c>
      <c r="C16" s="12">
        <v>197</v>
      </c>
      <c r="D16" s="8">
        <v>17.28</v>
      </c>
      <c r="E16" s="12">
        <v>172</v>
      </c>
      <c r="F16" s="8">
        <v>24.64</v>
      </c>
      <c r="G16" s="12">
        <v>24</v>
      </c>
      <c r="H16" s="8">
        <v>5.66</v>
      </c>
      <c r="I16" s="12">
        <v>1</v>
      </c>
    </row>
    <row r="17" spans="2:9" ht="15" customHeight="1" x14ac:dyDescent="0.2">
      <c r="B17" t="s">
        <v>48</v>
      </c>
      <c r="C17" s="12">
        <v>34</v>
      </c>
      <c r="D17" s="8">
        <v>2.98</v>
      </c>
      <c r="E17" s="12">
        <v>19</v>
      </c>
      <c r="F17" s="8">
        <v>2.72</v>
      </c>
      <c r="G17" s="12">
        <v>9</v>
      </c>
      <c r="H17" s="8">
        <v>2.12</v>
      </c>
      <c r="I17" s="12">
        <v>0</v>
      </c>
    </row>
    <row r="18" spans="2:9" ht="15" customHeight="1" x14ac:dyDescent="0.2">
      <c r="B18" t="s">
        <v>49</v>
      </c>
      <c r="C18" s="12">
        <v>50</v>
      </c>
      <c r="D18" s="8">
        <v>4.3899999999999997</v>
      </c>
      <c r="E18" s="12">
        <v>27</v>
      </c>
      <c r="F18" s="8">
        <v>3.87</v>
      </c>
      <c r="G18" s="12">
        <v>16</v>
      </c>
      <c r="H18" s="8">
        <v>3.77</v>
      </c>
      <c r="I18" s="12">
        <v>5</v>
      </c>
    </row>
    <row r="19" spans="2:9" ht="15" customHeight="1" x14ac:dyDescent="0.2">
      <c r="B19" t="s">
        <v>50</v>
      </c>
      <c r="C19" s="12">
        <v>34</v>
      </c>
      <c r="D19" s="8">
        <v>2.98</v>
      </c>
      <c r="E19" s="12">
        <v>17</v>
      </c>
      <c r="F19" s="8">
        <v>2.44</v>
      </c>
      <c r="G19" s="12">
        <v>17</v>
      </c>
      <c r="H19" s="8">
        <v>4.01</v>
      </c>
      <c r="I19" s="12">
        <v>0</v>
      </c>
    </row>
    <row r="20" spans="2:9" ht="15" customHeight="1" x14ac:dyDescent="0.2">
      <c r="B20" s="9" t="s">
        <v>226</v>
      </c>
      <c r="C20" s="12">
        <f>SUM(LTBL_06206[総数／事業所数])</f>
        <v>1140</v>
      </c>
      <c r="E20" s="12">
        <f>SUBTOTAL(109,LTBL_06206[個人／事業所数])</f>
        <v>698</v>
      </c>
      <c r="G20" s="12">
        <f>SUBTOTAL(109,LTBL_06206[法人／事業所数])</f>
        <v>424</v>
      </c>
      <c r="I20" s="12">
        <f>SUBTOTAL(109,LTBL_06206[法人以外の団体／事業所数])</f>
        <v>8</v>
      </c>
    </row>
    <row r="21" spans="2:9" ht="15" customHeight="1" x14ac:dyDescent="0.2">
      <c r="E21" s="11">
        <f>LTBL_06206[[#Totals],[個人／事業所数]]/LTBL_06206[[#Totals],[総数／事業所数]]</f>
        <v>0.61228070175438598</v>
      </c>
      <c r="G21" s="11">
        <f>LTBL_06206[[#Totals],[法人／事業所数]]/LTBL_06206[[#Totals],[総数／事業所数]]</f>
        <v>0.3719298245614035</v>
      </c>
      <c r="I21" s="11">
        <f>LTBL_06206[[#Totals],[法人以外の団体／事業所数]]/LTBL_06206[[#Totals],[総数／事業所数]]</f>
        <v>7.0175438596491229E-3</v>
      </c>
    </row>
    <row r="23" spans="2:9" ht="33" customHeight="1" x14ac:dyDescent="0.2">
      <c r="B23" t="s">
        <v>227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73</v>
      </c>
      <c r="C24" s="12">
        <v>175</v>
      </c>
      <c r="D24" s="8">
        <v>15.35</v>
      </c>
      <c r="E24" s="12">
        <v>161</v>
      </c>
      <c r="F24" s="8">
        <v>23.07</v>
      </c>
      <c r="G24" s="12">
        <v>14</v>
      </c>
      <c r="H24" s="8">
        <v>3.3</v>
      </c>
      <c r="I24" s="12">
        <v>0</v>
      </c>
    </row>
    <row r="25" spans="2:9" ht="15" customHeight="1" x14ac:dyDescent="0.2">
      <c r="B25" t="s">
        <v>72</v>
      </c>
      <c r="C25" s="12">
        <v>158</v>
      </c>
      <c r="D25" s="8">
        <v>13.86</v>
      </c>
      <c r="E25" s="12">
        <v>135</v>
      </c>
      <c r="F25" s="8">
        <v>19.34</v>
      </c>
      <c r="G25" s="12">
        <v>23</v>
      </c>
      <c r="H25" s="8">
        <v>5.42</v>
      </c>
      <c r="I25" s="12">
        <v>0</v>
      </c>
    </row>
    <row r="26" spans="2:9" ht="15" customHeight="1" x14ac:dyDescent="0.2">
      <c r="B26" t="s">
        <v>60</v>
      </c>
      <c r="C26" s="12">
        <v>87</v>
      </c>
      <c r="D26" s="8">
        <v>7.63</v>
      </c>
      <c r="E26" s="12">
        <v>51</v>
      </c>
      <c r="F26" s="8">
        <v>7.31</v>
      </c>
      <c r="G26" s="12">
        <v>36</v>
      </c>
      <c r="H26" s="8">
        <v>8.49</v>
      </c>
      <c r="I26" s="12">
        <v>0</v>
      </c>
    </row>
    <row r="27" spans="2:9" ht="15" customHeight="1" x14ac:dyDescent="0.2">
      <c r="B27" t="s">
        <v>68</v>
      </c>
      <c r="C27" s="12">
        <v>84</v>
      </c>
      <c r="D27" s="8">
        <v>7.37</v>
      </c>
      <c r="E27" s="12">
        <v>45</v>
      </c>
      <c r="F27" s="8">
        <v>6.45</v>
      </c>
      <c r="G27" s="12">
        <v>37</v>
      </c>
      <c r="H27" s="8">
        <v>8.73</v>
      </c>
      <c r="I27" s="12">
        <v>2</v>
      </c>
    </row>
    <row r="28" spans="2:9" ht="15" customHeight="1" x14ac:dyDescent="0.2">
      <c r="B28" t="s">
        <v>59</v>
      </c>
      <c r="C28" s="12">
        <v>60</v>
      </c>
      <c r="D28" s="8">
        <v>5.26</v>
      </c>
      <c r="E28" s="12">
        <v>23</v>
      </c>
      <c r="F28" s="8">
        <v>3.3</v>
      </c>
      <c r="G28" s="12">
        <v>37</v>
      </c>
      <c r="H28" s="8">
        <v>8.73</v>
      </c>
      <c r="I28" s="12">
        <v>0</v>
      </c>
    </row>
    <row r="29" spans="2:9" ht="15" customHeight="1" x14ac:dyDescent="0.2">
      <c r="B29" t="s">
        <v>66</v>
      </c>
      <c r="C29" s="12">
        <v>57</v>
      </c>
      <c r="D29" s="8">
        <v>5</v>
      </c>
      <c r="E29" s="12">
        <v>42</v>
      </c>
      <c r="F29" s="8">
        <v>6.02</v>
      </c>
      <c r="G29" s="12">
        <v>15</v>
      </c>
      <c r="H29" s="8">
        <v>3.54</v>
      </c>
      <c r="I29" s="12">
        <v>0</v>
      </c>
    </row>
    <row r="30" spans="2:9" ht="15" customHeight="1" x14ac:dyDescent="0.2">
      <c r="B30" t="s">
        <v>75</v>
      </c>
      <c r="C30" s="12">
        <v>34</v>
      </c>
      <c r="D30" s="8">
        <v>2.98</v>
      </c>
      <c r="E30" s="12">
        <v>19</v>
      </c>
      <c r="F30" s="8">
        <v>2.72</v>
      </c>
      <c r="G30" s="12">
        <v>9</v>
      </c>
      <c r="H30" s="8">
        <v>2.12</v>
      </c>
      <c r="I30" s="12">
        <v>0</v>
      </c>
    </row>
    <row r="31" spans="2:9" ht="15" customHeight="1" x14ac:dyDescent="0.2">
      <c r="B31" t="s">
        <v>67</v>
      </c>
      <c r="C31" s="12">
        <v>31</v>
      </c>
      <c r="D31" s="8">
        <v>2.72</v>
      </c>
      <c r="E31" s="12">
        <v>19</v>
      </c>
      <c r="F31" s="8">
        <v>2.72</v>
      </c>
      <c r="G31" s="12">
        <v>12</v>
      </c>
      <c r="H31" s="8">
        <v>2.83</v>
      </c>
      <c r="I31" s="12">
        <v>0</v>
      </c>
    </row>
    <row r="32" spans="2:9" ht="15" customHeight="1" x14ac:dyDescent="0.2">
      <c r="B32" t="s">
        <v>76</v>
      </c>
      <c r="C32" s="12">
        <v>29</v>
      </c>
      <c r="D32" s="8">
        <v>2.54</v>
      </c>
      <c r="E32" s="12">
        <v>26</v>
      </c>
      <c r="F32" s="8">
        <v>3.72</v>
      </c>
      <c r="G32" s="12">
        <v>3</v>
      </c>
      <c r="H32" s="8">
        <v>0.71</v>
      </c>
      <c r="I32" s="12">
        <v>0</v>
      </c>
    </row>
    <row r="33" spans="2:9" ht="15" customHeight="1" x14ac:dyDescent="0.2">
      <c r="B33" t="s">
        <v>71</v>
      </c>
      <c r="C33" s="12">
        <v>26</v>
      </c>
      <c r="D33" s="8">
        <v>2.2799999999999998</v>
      </c>
      <c r="E33" s="12">
        <v>15</v>
      </c>
      <c r="F33" s="8">
        <v>2.15</v>
      </c>
      <c r="G33" s="12">
        <v>9</v>
      </c>
      <c r="H33" s="8">
        <v>2.12</v>
      </c>
      <c r="I33" s="12">
        <v>0</v>
      </c>
    </row>
    <row r="34" spans="2:9" ht="15" customHeight="1" x14ac:dyDescent="0.2">
      <c r="B34" t="s">
        <v>70</v>
      </c>
      <c r="C34" s="12">
        <v>24</v>
      </c>
      <c r="D34" s="8">
        <v>2.11</v>
      </c>
      <c r="E34" s="12">
        <v>20</v>
      </c>
      <c r="F34" s="8">
        <v>2.87</v>
      </c>
      <c r="G34" s="12">
        <v>4</v>
      </c>
      <c r="H34" s="8">
        <v>0.94</v>
      </c>
      <c r="I34" s="12">
        <v>0</v>
      </c>
    </row>
    <row r="35" spans="2:9" ht="15" customHeight="1" x14ac:dyDescent="0.2">
      <c r="B35" t="s">
        <v>69</v>
      </c>
      <c r="C35" s="12">
        <v>22</v>
      </c>
      <c r="D35" s="8">
        <v>1.93</v>
      </c>
      <c r="E35" s="12">
        <v>5</v>
      </c>
      <c r="F35" s="8">
        <v>0.72</v>
      </c>
      <c r="G35" s="12">
        <v>17</v>
      </c>
      <c r="H35" s="8">
        <v>4.01</v>
      </c>
      <c r="I35" s="12">
        <v>0</v>
      </c>
    </row>
    <row r="36" spans="2:9" ht="15" customHeight="1" x14ac:dyDescent="0.2">
      <c r="B36" t="s">
        <v>61</v>
      </c>
      <c r="C36" s="12">
        <v>21</v>
      </c>
      <c r="D36" s="8">
        <v>1.84</v>
      </c>
      <c r="E36" s="12">
        <v>9</v>
      </c>
      <c r="F36" s="8">
        <v>1.29</v>
      </c>
      <c r="G36" s="12">
        <v>12</v>
      </c>
      <c r="H36" s="8">
        <v>2.83</v>
      </c>
      <c r="I36" s="12">
        <v>0</v>
      </c>
    </row>
    <row r="37" spans="2:9" ht="15" customHeight="1" x14ac:dyDescent="0.2">
      <c r="B37" t="s">
        <v>62</v>
      </c>
      <c r="C37" s="12">
        <v>21</v>
      </c>
      <c r="D37" s="8">
        <v>1.84</v>
      </c>
      <c r="E37" s="12">
        <v>9</v>
      </c>
      <c r="F37" s="8">
        <v>1.29</v>
      </c>
      <c r="G37" s="12">
        <v>12</v>
      </c>
      <c r="H37" s="8">
        <v>2.83</v>
      </c>
      <c r="I37" s="12">
        <v>0</v>
      </c>
    </row>
    <row r="38" spans="2:9" ht="15" customHeight="1" x14ac:dyDescent="0.2">
      <c r="B38" t="s">
        <v>81</v>
      </c>
      <c r="C38" s="12">
        <v>21</v>
      </c>
      <c r="D38" s="8">
        <v>1.84</v>
      </c>
      <c r="E38" s="12">
        <v>16</v>
      </c>
      <c r="F38" s="8">
        <v>2.29</v>
      </c>
      <c r="G38" s="12">
        <v>5</v>
      </c>
      <c r="H38" s="8">
        <v>1.18</v>
      </c>
      <c r="I38" s="12">
        <v>0</v>
      </c>
    </row>
    <row r="39" spans="2:9" ht="15" customHeight="1" x14ac:dyDescent="0.2">
      <c r="B39" t="s">
        <v>77</v>
      </c>
      <c r="C39" s="12">
        <v>21</v>
      </c>
      <c r="D39" s="8">
        <v>1.84</v>
      </c>
      <c r="E39" s="12">
        <v>1</v>
      </c>
      <c r="F39" s="8">
        <v>0.14000000000000001</v>
      </c>
      <c r="G39" s="12">
        <v>13</v>
      </c>
      <c r="H39" s="8">
        <v>3.07</v>
      </c>
      <c r="I39" s="12">
        <v>5</v>
      </c>
    </row>
    <row r="40" spans="2:9" ht="15" customHeight="1" x14ac:dyDescent="0.2">
      <c r="B40" t="s">
        <v>65</v>
      </c>
      <c r="C40" s="12">
        <v>20</v>
      </c>
      <c r="D40" s="8">
        <v>1.75</v>
      </c>
      <c r="E40" s="12">
        <v>10</v>
      </c>
      <c r="F40" s="8">
        <v>1.43</v>
      </c>
      <c r="G40" s="12">
        <v>10</v>
      </c>
      <c r="H40" s="8">
        <v>2.36</v>
      </c>
      <c r="I40" s="12">
        <v>0</v>
      </c>
    </row>
    <row r="41" spans="2:9" ht="15" customHeight="1" x14ac:dyDescent="0.2">
      <c r="B41" t="s">
        <v>83</v>
      </c>
      <c r="C41" s="12">
        <v>17</v>
      </c>
      <c r="D41" s="8">
        <v>1.49</v>
      </c>
      <c r="E41" s="12">
        <v>12</v>
      </c>
      <c r="F41" s="8">
        <v>1.72</v>
      </c>
      <c r="G41" s="12">
        <v>5</v>
      </c>
      <c r="H41" s="8">
        <v>1.18</v>
      </c>
      <c r="I41" s="12">
        <v>0</v>
      </c>
    </row>
    <row r="42" spans="2:9" ht="15" customHeight="1" x14ac:dyDescent="0.2">
      <c r="B42" t="s">
        <v>80</v>
      </c>
      <c r="C42" s="12">
        <v>17</v>
      </c>
      <c r="D42" s="8">
        <v>1.49</v>
      </c>
      <c r="E42" s="12">
        <v>4</v>
      </c>
      <c r="F42" s="8">
        <v>0.56999999999999995</v>
      </c>
      <c r="G42" s="12">
        <v>13</v>
      </c>
      <c r="H42" s="8">
        <v>3.07</v>
      </c>
      <c r="I42" s="12">
        <v>0</v>
      </c>
    </row>
    <row r="43" spans="2:9" ht="15" customHeight="1" x14ac:dyDescent="0.2">
      <c r="B43" t="s">
        <v>74</v>
      </c>
      <c r="C43" s="12">
        <v>17</v>
      </c>
      <c r="D43" s="8">
        <v>1.49</v>
      </c>
      <c r="E43" s="12">
        <v>10</v>
      </c>
      <c r="F43" s="8">
        <v>1.43</v>
      </c>
      <c r="G43" s="12">
        <v>7</v>
      </c>
      <c r="H43" s="8">
        <v>1.65</v>
      </c>
      <c r="I43" s="12">
        <v>0</v>
      </c>
    </row>
    <row r="46" spans="2:9" ht="33" customHeight="1" x14ac:dyDescent="0.2">
      <c r="B46" t="s">
        <v>228</v>
      </c>
      <c r="C46" s="10" t="s">
        <v>52</v>
      </c>
      <c r="D46" s="10" t="s">
        <v>53</v>
      </c>
      <c r="E46" s="10" t="s">
        <v>54</v>
      </c>
      <c r="F46" s="10" t="s">
        <v>55</v>
      </c>
      <c r="G46" s="10" t="s">
        <v>56</v>
      </c>
      <c r="H46" s="10" t="s">
        <v>57</v>
      </c>
      <c r="I46" s="10" t="s">
        <v>58</v>
      </c>
    </row>
    <row r="47" spans="2:9" ht="15" customHeight="1" x14ac:dyDescent="0.2">
      <c r="B47" t="s">
        <v>137</v>
      </c>
      <c r="C47" s="12">
        <v>81</v>
      </c>
      <c r="D47" s="8">
        <v>7.11</v>
      </c>
      <c r="E47" s="12">
        <v>80</v>
      </c>
      <c r="F47" s="8">
        <v>11.46</v>
      </c>
      <c r="G47" s="12">
        <v>1</v>
      </c>
      <c r="H47" s="8">
        <v>0.24</v>
      </c>
      <c r="I47" s="12">
        <v>0</v>
      </c>
    </row>
    <row r="48" spans="2:9" ht="15" customHeight="1" x14ac:dyDescent="0.2">
      <c r="B48" t="s">
        <v>136</v>
      </c>
      <c r="C48" s="12">
        <v>69</v>
      </c>
      <c r="D48" s="8">
        <v>6.05</v>
      </c>
      <c r="E48" s="12">
        <v>67</v>
      </c>
      <c r="F48" s="8">
        <v>9.6</v>
      </c>
      <c r="G48" s="12">
        <v>2</v>
      </c>
      <c r="H48" s="8">
        <v>0.47</v>
      </c>
      <c r="I48" s="12">
        <v>0</v>
      </c>
    </row>
    <row r="49" spans="2:9" ht="15" customHeight="1" x14ac:dyDescent="0.2">
      <c r="B49" t="s">
        <v>135</v>
      </c>
      <c r="C49" s="12">
        <v>47</v>
      </c>
      <c r="D49" s="8">
        <v>4.12</v>
      </c>
      <c r="E49" s="12">
        <v>47</v>
      </c>
      <c r="F49" s="8">
        <v>6.73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133</v>
      </c>
      <c r="C50" s="12">
        <v>40</v>
      </c>
      <c r="D50" s="8">
        <v>3.51</v>
      </c>
      <c r="E50" s="12">
        <v>32</v>
      </c>
      <c r="F50" s="8">
        <v>4.58</v>
      </c>
      <c r="G50" s="12">
        <v>8</v>
      </c>
      <c r="H50" s="8">
        <v>1.89</v>
      </c>
      <c r="I50" s="12">
        <v>0</v>
      </c>
    </row>
    <row r="51" spans="2:9" ht="15" customHeight="1" x14ac:dyDescent="0.2">
      <c r="B51" t="s">
        <v>123</v>
      </c>
      <c r="C51" s="12">
        <v>31</v>
      </c>
      <c r="D51" s="8">
        <v>2.72</v>
      </c>
      <c r="E51" s="12">
        <v>21</v>
      </c>
      <c r="F51" s="8">
        <v>3.01</v>
      </c>
      <c r="G51" s="12">
        <v>10</v>
      </c>
      <c r="H51" s="8">
        <v>2.36</v>
      </c>
      <c r="I51" s="12">
        <v>0</v>
      </c>
    </row>
    <row r="52" spans="2:9" ht="15" customHeight="1" x14ac:dyDescent="0.2">
      <c r="B52" t="s">
        <v>134</v>
      </c>
      <c r="C52" s="12">
        <v>31</v>
      </c>
      <c r="D52" s="8">
        <v>2.72</v>
      </c>
      <c r="E52" s="12">
        <v>28</v>
      </c>
      <c r="F52" s="8">
        <v>4.01</v>
      </c>
      <c r="G52" s="12">
        <v>3</v>
      </c>
      <c r="H52" s="8">
        <v>0.71</v>
      </c>
      <c r="I52" s="12">
        <v>0</v>
      </c>
    </row>
    <row r="53" spans="2:9" ht="15" customHeight="1" x14ac:dyDescent="0.2">
      <c r="B53" t="s">
        <v>128</v>
      </c>
      <c r="C53" s="12">
        <v>19</v>
      </c>
      <c r="D53" s="8">
        <v>1.67</v>
      </c>
      <c r="E53" s="12">
        <v>11</v>
      </c>
      <c r="F53" s="8">
        <v>1.58</v>
      </c>
      <c r="G53" s="12">
        <v>8</v>
      </c>
      <c r="H53" s="8">
        <v>1.89</v>
      </c>
      <c r="I53" s="12">
        <v>0</v>
      </c>
    </row>
    <row r="54" spans="2:9" ht="15" customHeight="1" x14ac:dyDescent="0.2">
      <c r="B54" t="s">
        <v>129</v>
      </c>
      <c r="C54" s="12">
        <v>19</v>
      </c>
      <c r="D54" s="8">
        <v>1.67</v>
      </c>
      <c r="E54" s="12">
        <v>5</v>
      </c>
      <c r="F54" s="8">
        <v>0.72</v>
      </c>
      <c r="G54" s="12">
        <v>13</v>
      </c>
      <c r="H54" s="8">
        <v>3.07</v>
      </c>
      <c r="I54" s="12">
        <v>1</v>
      </c>
    </row>
    <row r="55" spans="2:9" ht="15" customHeight="1" x14ac:dyDescent="0.2">
      <c r="B55" t="s">
        <v>130</v>
      </c>
      <c r="C55" s="12">
        <v>19</v>
      </c>
      <c r="D55" s="8">
        <v>1.67</v>
      </c>
      <c r="E55" s="12">
        <v>12</v>
      </c>
      <c r="F55" s="8">
        <v>1.72</v>
      </c>
      <c r="G55" s="12">
        <v>7</v>
      </c>
      <c r="H55" s="8">
        <v>1.65</v>
      </c>
      <c r="I55" s="12">
        <v>0</v>
      </c>
    </row>
    <row r="56" spans="2:9" ht="15" customHeight="1" x14ac:dyDescent="0.2">
      <c r="B56" t="s">
        <v>139</v>
      </c>
      <c r="C56" s="12">
        <v>19</v>
      </c>
      <c r="D56" s="8">
        <v>1.67</v>
      </c>
      <c r="E56" s="12">
        <v>17</v>
      </c>
      <c r="F56" s="8">
        <v>2.44</v>
      </c>
      <c r="G56" s="12">
        <v>2</v>
      </c>
      <c r="H56" s="8">
        <v>0.47</v>
      </c>
      <c r="I56" s="12">
        <v>0</v>
      </c>
    </row>
    <row r="57" spans="2:9" ht="15" customHeight="1" x14ac:dyDescent="0.2">
      <c r="B57" t="s">
        <v>121</v>
      </c>
      <c r="C57" s="12">
        <v>16</v>
      </c>
      <c r="D57" s="8">
        <v>1.4</v>
      </c>
      <c r="E57" s="12">
        <v>1</v>
      </c>
      <c r="F57" s="8">
        <v>0.14000000000000001</v>
      </c>
      <c r="G57" s="12">
        <v>15</v>
      </c>
      <c r="H57" s="8">
        <v>3.54</v>
      </c>
      <c r="I57" s="12">
        <v>0</v>
      </c>
    </row>
    <row r="58" spans="2:9" ht="15" customHeight="1" x14ac:dyDescent="0.2">
      <c r="B58" t="s">
        <v>150</v>
      </c>
      <c r="C58" s="12">
        <v>16</v>
      </c>
      <c r="D58" s="8">
        <v>1.4</v>
      </c>
      <c r="E58" s="12">
        <v>9</v>
      </c>
      <c r="F58" s="8">
        <v>1.29</v>
      </c>
      <c r="G58" s="12">
        <v>7</v>
      </c>
      <c r="H58" s="8">
        <v>1.65</v>
      </c>
      <c r="I58" s="12">
        <v>0</v>
      </c>
    </row>
    <row r="59" spans="2:9" ht="15" customHeight="1" x14ac:dyDescent="0.2">
      <c r="B59" t="s">
        <v>127</v>
      </c>
      <c r="C59" s="12">
        <v>16</v>
      </c>
      <c r="D59" s="8">
        <v>1.4</v>
      </c>
      <c r="E59" s="12">
        <v>10</v>
      </c>
      <c r="F59" s="8">
        <v>1.43</v>
      </c>
      <c r="G59" s="12">
        <v>6</v>
      </c>
      <c r="H59" s="8">
        <v>1.42</v>
      </c>
      <c r="I59" s="12">
        <v>0</v>
      </c>
    </row>
    <row r="60" spans="2:9" ht="15" customHeight="1" x14ac:dyDescent="0.2">
      <c r="B60" t="s">
        <v>147</v>
      </c>
      <c r="C60" s="12">
        <v>15</v>
      </c>
      <c r="D60" s="8">
        <v>1.32</v>
      </c>
      <c r="E60" s="12">
        <v>7</v>
      </c>
      <c r="F60" s="8">
        <v>1</v>
      </c>
      <c r="G60" s="12">
        <v>8</v>
      </c>
      <c r="H60" s="8">
        <v>1.89</v>
      </c>
      <c r="I60" s="12">
        <v>0</v>
      </c>
    </row>
    <row r="61" spans="2:9" ht="15" customHeight="1" x14ac:dyDescent="0.2">
      <c r="B61" t="s">
        <v>152</v>
      </c>
      <c r="C61" s="12">
        <v>14</v>
      </c>
      <c r="D61" s="8">
        <v>1.23</v>
      </c>
      <c r="E61" s="12">
        <v>6</v>
      </c>
      <c r="F61" s="8">
        <v>0.86</v>
      </c>
      <c r="G61" s="12">
        <v>8</v>
      </c>
      <c r="H61" s="8">
        <v>1.89</v>
      </c>
      <c r="I61" s="12">
        <v>0</v>
      </c>
    </row>
    <row r="62" spans="2:9" ht="15" customHeight="1" x14ac:dyDescent="0.2">
      <c r="B62" t="s">
        <v>153</v>
      </c>
      <c r="C62" s="12">
        <v>14</v>
      </c>
      <c r="D62" s="8">
        <v>1.23</v>
      </c>
      <c r="E62" s="12">
        <v>11</v>
      </c>
      <c r="F62" s="8">
        <v>1.58</v>
      </c>
      <c r="G62" s="12">
        <v>3</v>
      </c>
      <c r="H62" s="8">
        <v>0.71</v>
      </c>
      <c r="I62" s="12">
        <v>0</v>
      </c>
    </row>
    <row r="63" spans="2:9" ht="15" customHeight="1" x14ac:dyDescent="0.2">
      <c r="B63" t="s">
        <v>132</v>
      </c>
      <c r="C63" s="12">
        <v>14</v>
      </c>
      <c r="D63" s="8">
        <v>1.23</v>
      </c>
      <c r="E63" s="12">
        <v>8</v>
      </c>
      <c r="F63" s="8">
        <v>1.1499999999999999</v>
      </c>
      <c r="G63" s="12">
        <v>4</v>
      </c>
      <c r="H63" s="8">
        <v>0.94</v>
      </c>
      <c r="I63" s="12">
        <v>0</v>
      </c>
    </row>
    <row r="64" spans="2:9" ht="15" customHeight="1" x14ac:dyDescent="0.2">
      <c r="B64" t="s">
        <v>154</v>
      </c>
      <c r="C64" s="12">
        <v>14</v>
      </c>
      <c r="D64" s="8">
        <v>1.23</v>
      </c>
      <c r="E64" s="12">
        <v>8</v>
      </c>
      <c r="F64" s="8">
        <v>1.1499999999999999</v>
      </c>
      <c r="G64" s="12">
        <v>6</v>
      </c>
      <c r="H64" s="8">
        <v>1.42</v>
      </c>
      <c r="I64" s="12">
        <v>0</v>
      </c>
    </row>
    <row r="65" spans="2:9" ht="15" customHeight="1" x14ac:dyDescent="0.2">
      <c r="B65" t="s">
        <v>151</v>
      </c>
      <c r="C65" s="12">
        <v>13</v>
      </c>
      <c r="D65" s="8">
        <v>1.1399999999999999</v>
      </c>
      <c r="E65" s="12">
        <v>8</v>
      </c>
      <c r="F65" s="8">
        <v>1.1499999999999999</v>
      </c>
      <c r="G65" s="12">
        <v>5</v>
      </c>
      <c r="H65" s="8">
        <v>1.18</v>
      </c>
      <c r="I65" s="12">
        <v>0</v>
      </c>
    </row>
    <row r="66" spans="2:9" ht="15" customHeight="1" x14ac:dyDescent="0.2">
      <c r="B66" t="s">
        <v>138</v>
      </c>
      <c r="C66" s="12">
        <v>13</v>
      </c>
      <c r="D66" s="8">
        <v>1.1399999999999999</v>
      </c>
      <c r="E66" s="12">
        <v>11</v>
      </c>
      <c r="F66" s="8">
        <v>1.58</v>
      </c>
      <c r="G66" s="12">
        <v>2</v>
      </c>
      <c r="H66" s="8">
        <v>0.47</v>
      </c>
      <c r="I66" s="12">
        <v>0</v>
      </c>
    </row>
    <row r="67" spans="2:9" ht="15" customHeight="1" x14ac:dyDescent="0.2">
      <c r="B67" t="s">
        <v>140</v>
      </c>
      <c r="C67" s="12">
        <v>13</v>
      </c>
      <c r="D67" s="8">
        <v>1.1399999999999999</v>
      </c>
      <c r="E67" s="12">
        <v>9</v>
      </c>
      <c r="F67" s="8">
        <v>1.29</v>
      </c>
      <c r="G67" s="12">
        <v>4</v>
      </c>
      <c r="H67" s="8">
        <v>0.94</v>
      </c>
      <c r="I67" s="12">
        <v>0</v>
      </c>
    </row>
    <row r="69" spans="2:9" ht="15" customHeight="1" x14ac:dyDescent="0.2">
      <c r="B69" t="s">
        <v>229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30F26-C7D6-457E-8BFF-A48D8605628D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236</v>
      </c>
    </row>
    <row r="4" spans="2:9" ht="33" customHeight="1" x14ac:dyDescent="0.2">
      <c r="B4" t="s">
        <v>225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37</v>
      </c>
      <c r="C6" s="12">
        <v>138</v>
      </c>
      <c r="D6" s="8">
        <v>15.81</v>
      </c>
      <c r="E6" s="12">
        <v>65</v>
      </c>
      <c r="F6" s="8">
        <v>12.7</v>
      </c>
      <c r="G6" s="12">
        <v>73</v>
      </c>
      <c r="H6" s="8">
        <v>21.04</v>
      </c>
      <c r="I6" s="12">
        <v>0</v>
      </c>
    </row>
    <row r="7" spans="2:9" ht="15" customHeight="1" x14ac:dyDescent="0.2">
      <c r="B7" t="s">
        <v>38</v>
      </c>
      <c r="C7" s="12">
        <v>102</v>
      </c>
      <c r="D7" s="8">
        <v>11.68</v>
      </c>
      <c r="E7" s="12">
        <v>41</v>
      </c>
      <c r="F7" s="8">
        <v>8.01</v>
      </c>
      <c r="G7" s="12">
        <v>61</v>
      </c>
      <c r="H7" s="8">
        <v>17.579999999999998</v>
      </c>
      <c r="I7" s="12">
        <v>0</v>
      </c>
    </row>
    <row r="8" spans="2:9" ht="15" customHeight="1" x14ac:dyDescent="0.2">
      <c r="B8" t="s">
        <v>39</v>
      </c>
      <c r="C8" s="12">
        <v>2</v>
      </c>
      <c r="D8" s="8">
        <v>0.23</v>
      </c>
      <c r="E8" s="12">
        <v>0</v>
      </c>
      <c r="F8" s="8">
        <v>0</v>
      </c>
      <c r="G8" s="12">
        <v>2</v>
      </c>
      <c r="H8" s="8">
        <v>0.57999999999999996</v>
      </c>
      <c r="I8" s="12">
        <v>0</v>
      </c>
    </row>
    <row r="9" spans="2:9" ht="15" customHeight="1" x14ac:dyDescent="0.2">
      <c r="B9" t="s">
        <v>40</v>
      </c>
      <c r="C9" s="12">
        <v>4</v>
      </c>
      <c r="D9" s="8">
        <v>0.46</v>
      </c>
      <c r="E9" s="12">
        <v>0</v>
      </c>
      <c r="F9" s="8">
        <v>0</v>
      </c>
      <c r="G9" s="12">
        <v>4</v>
      </c>
      <c r="H9" s="8">
        <v>1.1499999999999999</v>
      </c>
      <c r="I9" s="12">
        <v>0</v>
      </c>
    </row>
    <row r="10" spans="2:9" ht="15" customHeight="1" x14ac:dyDescent="0.2">
      <c r="B10" t="s">
        <v>41</v>
      </c>
      <c r="C10" s="12">
        <v>8</v>
      </c>
      <c r="D10" s="8">
        <v>0.92</v>
      </c>
      <c r="E10" s="12">
        <v>1</v>
      </c>
      <c r="F10" s="8">
        <v>0.2</v>
      </c>
      <c r="G10" s="12">
        <v>7</v>
      </c>
      <c r="H10" s="8">
        <v>2.02</v>
      </c>
      <c r="I10" s="12">
        <v>0</v>
      </c>
    </row>
    <row r="11" spans="2:9" ht="15" customHeight="1" x14ac:dyDescent="0.2">
      <c r="B11" t="s">
        <v>42</v>
      </c>
      <c r="C11" s="12">
        <v>198</v>
      </c>
      <c r="D11" s="8">
        <v>22.68</v>
      </c>
      <c r="E11" s="12">
        <v>115</v>
      </c>
      <c r="F11" s="8">
        <v>22.46</v>
      </c>
      <c r="G11" s="12">
        <v>83</v>
      </c>
      <c r="H11" s="8">
        <v>23.92</v>
      </c>
      <c r="I11" s="12">
        <v>0</v>
      </c>
    </row>
    <row r="12" spans="2:9" ht="15" customHeight="1" x14ac:dyDescent="0.2">
      <c r="B12" t="s">
        <v>43</v>
      </c>
      <c r="C12" s="12">
        <v>1</v>
      </c>
      <c r="D12" s="8">
        <v>0.11</v>
      </c>
      <c r="E12" s="12">
        <v>0</v>
      </c>
      <c r="F12" s="8">
        <v>0</v>
      </c>
      <c r="G12" s="12">
        <v>1</v>
      </c>
      <c r="H12" s="8">
        <v>0.28999999999999998</v>
      </c>
      <c r="I12" s="12">
        <v>0</v>
      </c>
    </row>
    <row r="13" spans="2:9" ht="15" customHeight="1" x14ac:dyDescent="0.2">
      <c r="B13" t="s">
        <v>44</v>
      </c>
      <c r="C13" s="12">
        <v>56</v>
      </c>
      <c r="D13" s="8">
        <v>6.41</v>
      </c>
      <c r="E13" s="12">
        <v>37</v>
      </c>
      <c r="F13" s="8">
        <v>7.23</v>
      </c>
      <c r="G13" s="12">
        <v>19</v>
      </c>
      <c r="H13" s="8">
        <v>5.48</v>
      </c>
      <c r="I13" s="12">
        <v>0</v>
      </c>
    </row>
    <row r="14" spans="2:9" ht="15" customHeight="1" x14ac:dyDescent="0.2">
      <c r="B14" t="s">
        <v>45</v>
      </c>
      <c r="C14" s="12">
        <v>27</v>
      </c>
      <c r="D14" s="8">
        <v>3.09</v>
      </c>
      <c r="E14" s="12">
        <v>10</v>
      </c>
      <c r="F14" s="8">
        <v>1.95</v>
      </c>
      <c r="G14" s="12">
        <v>17</v>
      </c>
      <c r="H14" s="8">
        <v>4.9000000000000004</v>
      </c>
      <c r="I14" s="12">
        <v>0</v>
      </c>
    </row>
    <row r="15" spans="2:9" ht="15" customHeight="1" x14ac:dyDescent="0.2">
      <c r="B15" t="s">
        <v>46</v>
      </c>
      <c r="C15" s="12">
        <v>127</v>
      </c>
      <c r="D15" s="8">
        <v>14.55</v>
      </c>
      <c r="E15" s="12">
        <v>97</v>
      </c>
      <c r="F15" s="8">
        <v>18.95</v>
      </c>
      <c r="G15" s="12">
        <v>29</v>
      </c>
      <c r="H15" s="8">
        <v>8.36</v>
      </c>
      <c r="I15" s="12">
        <v>0</v>
      </c>
    </row>
    <row r="16" spans="2:9" ht="15" customHeight="1" x14ac:dyDescent="0.2">
      <c r="B16" t="s">
        <v>47</v>
      </c>
      <c r="C16" s="12">
        <v>120</v>
      </c>
      <c r="D16" s="8">
        <v>13.75</v>
      </c>
      <c r="E16" s="12">
        <v>105</v>
      </c>
      <c r="F16" s="8">
        <v>20.51</v>
      </c>
      <c r="G16" s="12">
        <v>15</v>
      </c>
      <c r="H16" s="8">
        <v>4.32</v>
      </c>
      <c r="I16" s="12">
        <v>0</v>
      </c>
    </row>
    <row r="17" spans="2:9" ht="15" customHeight="1" x14ac:dyDescent="0.2">
      <c r="B17" t="s">
        <v>48</v>
      </c>
      <c r="C17" s="12">
        <v>26</v>
      </c>
      <c r="D17" s="8">
        <v>2.98</v>
      </c>
      <c r="E17" s="12">
        <v>11</v>
      </c>
      <c r="F17" s="8">
        <v>2.15</v>
      </c>
      <c r="G17" s="12">
        <v>5</v>
      </c>
      <c r="H17" s="8">
        <v>1.44</v>
      </c>
      <c r="I17" s="12">
        <v>7</v>
      </c>
    </row>
    <row r="18" spans="2:9" ht="15" customHeight="1" x14ac:dyDescent="0.2">
      <c r="B18" t="s">
        <v>49</v>
      </c>
      <c r="C18" s="12">
        <v>35</v>
      </c>
      <c r="D18" s="8">
        <v>4.01</v>
      </c>
      <c r="E18" s="12">
        <v>19</v>
      </c>
      <c r="F18" s="8">
        <v>3.71</v>
      </c>
      <c r="G18" s="12">
        <v>15</v>
      </c>
      <c r="H18" s="8">
        <v>4.32</v>
      </c>
      <c r="I18" s="12">
        <v>0</v>
      </c>
    </row>
    <row r="19" spans="2:9" ht="15" customHeight="1" x14ac:dyDescent="0.2">
      <c r="B19" t="s">
        <v>50</v>
      </c>
      <c r="C19" s="12">
        <v>29</v>
      </c>
      <c r="D19" s="8">
        <v>3.32</v>
      </c>
      <c r="E19" s="12">
        <v>11</v>
      </c>
      <c r="F19" s="8">
        <v>2.15</v>
      </c>
      <c r="G19" s="12">
        <v>16</v>
      </c>
      <c r="H19" s="8">
        <v>4.6100000000000003</v>
      </c>
      <c r="I19" s="12">
        <v>1</v>
      </c>
    </row>
    <row r="20" spans="2:9" ht="15" customHeight="1" x14ac:dyDescent="0.2">
      <c r="B20" s="9" t="s">
        <v>226</v>
      </c>
      <c r="C20" s="12">
        <f>SUM(LTBL_06207[総数／事業所数])</f>
        <v>873</v>
      </c>
      <c r="E20" s="12">
        <f>SUBTOTAL(109,LTBL_06207[個人／事業所数])</f>
        <v>512</v>
      </c>
      <c r="G20" s="12">
        <f>SUBTOTAL(109,LTBL_06207[法人／事業所数])</f>
        <v>347</v>
      </c>
      <c r="I20" s="12">
        <f>SUBTOTAL(109,LTBL_06207[法人以外の団体／事業所数])</f>
        <v>8</v>
      </c>
    </row>
    <row r="21" spans="2:9" ht="15" customHeight="1" x14ac:dyDescent="0.2">
      <c r="E21" s="11">
        <f>LTBL_06207[[#Totals],[個人／事業所数]]/LTBL_06207[[#Totals],[総数／事業所数]]</f>
        <v>0.58648339060710197</v>
      </c>
      <c r="G21" s="11">
        <f>LTBL_06207[[#Totals],[法人／事業所数]]/LTBL_06207[[#Totals],[総数／事業所数]]</f>
        <v>0.39747995418098508</v>
      </c>
      <c r="I21" s="11">
        <f>LTBL_06207[[#Totals],[法人以外の団体／事業所数]]/LTBL_06207[[#Totals],[総数／事業所数]]</f>
        <v>9.1638029782359683E-3</v>
      </c>
    </row>
    <row r="23" spans="2:9" ht="33" customHeight="1" x14ac:dyDescent="0.2">
      <c r="B23" t="s">
        <v>227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73</v>
      </c>
      <c r="C24" s="12">
        <v>109</v>
      </c>
      <c r="D24" s="8">
        <v>12.49</v>
      </c>
      <c r="E24" s="12">
        <v>100</v>
      </c>
      <c r="F24" s="8">
        <v>19.53</v>
      </c>
      <c r="G24" s="12">
        <v>9</v>
      </c>
      <c r="H24" s="8">
        <v>2.59</v>
      </c>
      <c r="I24" s="12">
        <v>0</v>
      </c>
    </row>
    <row r="25" spans="2:9" ht="15" customHeight="1" x14ac:dyDescent="0.2">
      <c r="B25" t="s">
        <v>72</v>
      </c>
      <c r="C25" s="12">
        <v>97</v>
      </c>
      <c r="D25" s="8">
        <v>11.11</v>
      </c>
      <c r="E25" s="12">
        <v>80</v>
      </c>
      <c r="F25" s="8">
        <v>15.63</v>
      </c>
      <c r="G25" s="12">
        <v>17</v>
      </c>
      <c r="H25" s="8">
        <v>4.9000000000000004</v>
      </c>
      <c r="I25" s="12">
        <v>0</v>
      </c>
    </row>
    <row r="26" spans="2:9" ht="15" customHeight="1" x14ac:dyDescent="0.2">
      <c r="B26" t="s">
        <v>68</v>
      </c>
      <c r="C26" s="12">
        <v>67</v>
      </c>
      <c r="D26" s="8">
        <v>7.67</v>
      </c>
      <c r="E26" s="12">
        <v>33</v>
      </c>
      <c r="F26" s="8">
        <v>6.45</v>
      </c>
      <c r="G26" s="12">
        <v>34</v>
      </c>
      <c r="H26" s="8">
        <v>9.8000000000000007</v>
      </c>
      <c r="I26" s="12">
        <v>0</v>
      </c>
    </row>
    <row r="27" spans="2:9" ht="15" customHeight="1" x14ac:dyDescent="0.2">
      <c r="B27" t="s">
        <v>59</v>
      </c>
      <c r="C27" s="12">
        <v>63</v>
      </c>
      <c r="D27" s="8">
        <v>7.22</v>
      </c>
      <c r="E27" s="12">
        <v>25</v>
      </c>
      <c r="F27" s="8">
        <v>4.88</v>
      </c>
      <c r="G27" s="12">
        <v>38</v>
      </c>
      <c r="H27" s="8">
        <v>10.95</v>
      </c>
      <c r="I27" s="12">
        <v>0</v>
      </c>
    </row>
    <row r="28" spans="2:9" ht="15" customHeight="1" x14ac:dyDescent="0.2">
      <c r="B28" t="s">
        <v>66</v>
      </c>
      <c r="C28" s="12">
        <v>53</v>
      </c>
      <c r="D28" s="8">
        <v>6.07</v>
      </c>
      <c r="E28" s="12">
        <v>40</v>
      </c>
      <c r="F28" s="8">
        <v>7.81</v>
      </c>
      <c r="G28" s="12">
        <v>13</v>
      </c>
      <c r="H28" s="8">
        <v>3.75</v>
      </c>
      <c r="I28" s="12">
        <v>0</v>
      </c>
    </row>
    <row r="29" spans="2:9" ht="15" customHeight="1" x14ac:dyDescent="0.2">
      <c r="B29" t="s">
        <v>69</v>
      </c>
      <c r="C29" s="12">
        <v>49</v>
      </c>
      <c r="D29" s="8">
        <v>5.61</v>
      </c>
      <c r="E29" s="12">
        <v>37</v>
      </c>
      <c r="F29" s="8">
        <v>7.23</v>
      </c>
      <c r="G29" s="12">
        <v>12</v>
      </c>
      <c r="H29" s="8">
        <v>3.46</v>
      </c>
      <c r="I29" s="12">
        <v>0</v>
      </c>
    </row>
    <row r="30" spans="2:9" ht="15" customHeight="1" x14ac:dyDescent="0.2">
      <c r="B30" t="s">
        <v>60</v>
      </c>
      <c r="C30" s="12">
        <v>47</v>
      </c>
      <c r="D30" s="8">
        <v>5.38</v>
      </c>
      <c r="E30" s="12">
        <v>31</v>
      </c>
      <c r="F30" s="8">
        <v>6.05</v>
      </c>
      <c r="G30" s="12">
        <v>16</v>
      </c>
      <c r="H30" s="8">
        <v>4.6100000000000003</v>
      </c>
      <c r="I30" s="12">
        <v>0</v>
      </c>
    </row>
    <row r="31" spans="2:9" ht="15" customHeight="1" x14ac:dyDescent="0.2">
      <c r="B31" t="s">
        <v>67</v>
      </c>
      <c r="C31" s="12">
        <v>30</v>
      </c>
      <c r="D31" s="8">
        <v>3.44</v>
      </c>
      <c r="E31" s="12">
        <v>16</v>
      </c>
      <c r="F31" s="8">
        <v>3.13</v>
      </c>
      <c r="G31" s="12">
        <v>14</v>
      </c>
      <c r="H31" s="8">
        <v>4.03</v>
      </c>
      <c r="I31" s="12">
        <v>0</v>
      </c>
    </row>
    <row r="32" spans="2:9" ht="15" customHeight="1" x14ac:dyDescent="0.2">
      <c r="B32" t="s">
        <v>61</v>
      </c>
      <c r="C32" s="12">
        <v>28</v>
      </c>
      <c r="D32" s="8">
        <v>3.21</v>
      </c>
      <c r="E32" s="12">
        <v>9</v>
      </c>
      <c r="F32" s="8">
        <v>1.76</v>
      </c>
      <c r="G32" s="12">
        <v>19</v>
      </c>
      <c r="H32" s="8">
        <v>5.48</v>
      </c>
      <c r="I32" s="12">
        <v>0</v>
      </c>
    </row>
    <row r="33" spans="2:9" ht="15" customHeight="1" x14ac:dyDescent="0.2">
      <c r="B33" t="s">
        <v>82</v>
      </c>
      <c r="C33" s="12">
        <v>28</v>
      </c>
      <c r="D33" s="8">
        <v>3.21</v>
      </c>
      <c r="E33" s="12">
        <v>17</v>
      </c>
      <c r="F33" s="8">
        <v>3.32</v>
      </c>
      <c r="G33" s="12">
        <v>10</v>
      </c>
      <c r="H33" s="8">
        <v>2.88</v>
      </c>
      <c r="I33" s="12">
        <v>0</v>
      </c>
    </row>
    <row r="34" spans="2:9" ht="15" customHeight="1" x14ac:dyDescent="0.2">
      <c r="B34" t="s">
        <v>75</v>
      </c>
      <c r="C34" s="12">
        <v>26</v>
      </c>
      <c r="D34" s="8">
        <v>2.98</v>
      </c>
      <c r="E34" s="12">
        <v>11</v>
      </c>
      <c r="F34" s="8">
        <v>2.15</v>
      </c>
      <c r="G34" s="12">
        <v>5</v>
      </c>
      <c r="H34" s="8">
        <v>1.44</v>
      </c>
      <c r="I34" s="12">
        <v>7</v>
      </c>
    </row>
    <row r="35" spans="2:9" ht="15" customHeight="1" x14ac:dyDescent="0.2">
      <c r="B35" t="s">
        <v>76</v>
      </c>
      <c r="C35" s="12">
        <v>21</v>
      </c>
      <c r="D35" s="8">
        <v>2.41</v>
      </c>
      <c r="E35" s="12">
        <v>19</v>
      </c>
      <c r="F35" s="8">
        <v>3.71</v>
      </c>
      <c r="G35" s="12">
        <v>2</v>
      </c>
      <c r="H35" s="8">
        <v>0.57999999999999996</v>
      </c>
      <c r="I35" s="12">
        <v>0</v>
      </c>
    </row>
    <row r="36" spans="2:9" ht="15" customHeight="1" x14ac:dyDescent="0.2">
      <c r="B36" t="s">
        <v>71</v>
      </c>
      <c r="C36" s="12">
        <v>19</v>
      </c>
      <c r="D36" s="8">
        <v>2.1800000000000002</v>
      </c>
      <c r="E36" s="12">
        <v>6</v>
      </c>
      <c r="F36" s="8">
        <v>1.17</v>
      </c>
      <c r="G36" s="12">
        <v>13</v>
      </c>
      <c r="H36" s="8">
        <v>3.75</v>
      </c>
      <c r="I36" s="12">
        <v>0</v>
      </c>
    </row>
    <row r="37" spans="2:9" ht="15" customHeight="1" x14ac:dyDescent="0.2">
      <c r="B37" t="s">
        <v>65</v>
      </c>
      <c r="C37" s="12">
        <v>18</v>
      </c>
      <c r="D37" s="8">
        <v>2.06</v>
      </c>
      <c r="E37" s="12">
        <v>12</v>
      </c>
      <c r="F37" s="8">
        <v>2.34</v>
      </c>
      <c r="G37" s="12">
        <v>6</v>
      </c>
      <c r="H37" s="8">
        <v>1.73</v>
      </c>
      <c r="I37" s="12">
        <v>0</v>
      </c>
    </row>
    <row r="38" spans="2:9" ht="15" customHeight="1" x14ac:dyDescent="0.2">
      <c r="B38" t="s">
        <v>84</v>
      </c>
      <c r="C38" s="12">
        <v>17</v>
      </c>
      <c r="D38" s="8">
        <v>1.95</v>
      </c>
      <c r="E38" s="12">
        <v>9</v>
      </c>
      <c r="F38" s="8">
        <v>1.76</v>
      </c>
      <c r="G38" s="12">
        <v>8</v>
      </c>
      <c r="H38" s="8">
        <v>2.31</v>
      </c>
      <c r="I38" s="12">
        <v>0</v>
      </c>
    </row>
    <row r="39" spans="2:9" ht="15" customHeight="1" x14ac:dyDescent="0.2">
      <c r="B39" t="s">
        <v>62</v>
      </c>
      <c r="C39" s="12">
        <v>15</v>
      </c>
      <c r="D39" s="8">
        <v>1.72</v>
      </c>
      <c r="E39" s="12">
        <v>3</v>
      </c>
      <c r="F39" s="8">
        <v>0.59</v>
      </c>
      <c r="G39" s="12">
        <v>12</v>
      </c>
      <c r="H39" s="8">
        <v>3.46</v>
      </c>
      <c r="I39" s="12">
        <v>0</v>
      </c>
    </row>
    <row r="40" spans="2:9" ht="15" customHeight="1" x14ac:dyDescent="0.2">
      <c r="B40" t="s">
        <v>77</v>
      </c>
      <c r="C40" s="12">
        <v>14</v>
      </c>
      <c r="D40" s="8">
        <v>1.6</v>
      </c>
      <c r="E40" s="12">
        <v>0</v>
      </c>
      <c r="F40" s="8">
        <v>0</v>
      </c>
      <c r="G40" s="12">
        <v>13</v>
      </c>
      <c r="H40" s="8">
        <v>3.75</v>
      </c>
      <c r="I40" s="12">
        <v>0</v>
      </c>
    </row>
    <row r="41" spans="2:9" ht="15" customHeight="1" x14ac:dyDescent="0.2">
      <c r="B41" t="s">
        <v>86</v>
      </c>
      <c r="C41" s="12">
        <v>13</v>
      </c>
      <c r="D41" s="8">
        <v>1.49</v>
      </c>
      <c r="E41" s="12">
        <v>5</v>
      </c>
      <c r="F41" s="8">
        <v>0.98</v>
      </c>
      <c r="G41" s="12">
        <v>8</v>
      </c>
      <c r="H41" s="8">
        <v>2.31</v>
      </c>
      <c r="I41" s="12">
        <v>0</v>
      </c>
    </row>
    <row r="42" spans="2:9" ht="15" customHeight="1" x14ac:dyDescent="0.2">
      <c r="B42" t="s">
        <v>85</v>
      </c>
      <c r="C42" s="12">
        <v>12</v>
      </c>
      <c r="D42" s="8">
        <v>1.37</v>
      </c>
      <c r="E42" s="12">
        <v>1</v>
      </c>
      <c r="F42" s="8">
        <v>0.2</v>
      </c>
      <c r="G42" s="12">
        <v>11</v>
      </c>
      <c r="H42" s="8">
        <v>3.17</v>
      </c>
      <c r="I42" s="12">
        <v>0</v>
      </c>
    </row>
    <row r="43" spans="2:9" ht="15" customHeight="1" x14ac:dyDescent="0.2">
      <c r="B43" t="s">
        <v>78</v>
      </c>
      <c r="C43" s="12">
        <v>12</v>
      </c>
      <c r="D43" s="8">
        <v>1.37</v>
      </c>
      <c r="E43" s="12">
        <v>4</v>
      </c>
      <c r="F43" s="8">
        <v>0.78</v>
      </c>
      <c r="G43" s="12">
        <v>8</v>
      </c>
      <c r="H43" s="8">
        <v>2.31</v>
      </c>
      <c r="I43" s="12">
        <v>0</v>
      </c>
    </row>
    <row r="46" spans="2:9" ht="33" customHeight="1" x14ac:dyDescent="0.2">
      <c r="B46" t="s">
        <v>228</v>
      </c>
      <c r="C46" s="10" t="s">
        <v>52</v>
      </c>
      <c r="D46" s="10" t="s">
        <v>53</v>
      </c>
      <c r="E46" s="10" t="s">
        <v>54</v>
      </c>
      <c r="F46" s="10" t="s">
        <v>55</v>
      </c>
      <c r="G46" s="10" t="s">
        <v>56</v>
      </c>
      <c r="H46" s="10" t="s">
        <v>57</v>
      </c>
      <c r="I46" s="10" t="s">
        <v>58</v>
      </c>
    </row>
    <row r="47" spans="2:9" ht="15" customHeight="1" x14ac:dyDescent="0.2">
      <c r="B47" t="s">
        <v>137</v>
      </c>
      <c r="C47" s="12">
        <v>56</v>
      </c>
      <c r="D47" s="8">
        <v>6.41</v>
      </c>
      <c r="E47" s="12">
        <v>53</v>
      </c>
      <c r="F47" s="8">
        <v>10.35</v>
      </c>
      <c r="G47" s="12">
        <v>3</v>
      </c>
      <c r="H47" s="8">
        <v>0.86</v>
      </c>
      <c r="I47" s="12">
        <v>0</v>
      </c>
    </row>
    <row r="48" spans="2:9" ht="15" customHeight="1" x14ac:dyDescent="0.2">
      <c r="B48" t="s">
        <v>136</v>
      </c>
      <c r="C48" s="12">
        <v>41</v>
      </c>
      <c r="D48" s="8">
        <v>4.7</v>
      </c>
      <c r="E48" s="12">
        <v>39</v>
      </c>
      <c r="F48" s="8">
        <v>7.62</v>
      </c>
      <c r="G48" s="12">
        <v>2</v>
      </c>
      <c r="H48" s="8">
        <v>0.57999999999999996</v>
      </c>
      <c r="I48" s="12">
        <v>0</v>
      </c>
    </row>
    <row r="49" spans="2:9" ht="15" customHeight="1" x14ac:dyDescent="0.2">
      <c r="B49" t="s">
        <v>131</v>
      </c>
      <c r="C49" s="12">
        <v>33</v>
      </c>
      <c r="D49" s="8">
        <v>3.78</v>
      </c>
      <c r="E49" s="12">
        <v>29</v>
      </c>
      <c r="F49" s="8">
        <v>5.66</v>
      </c>
      <c r="G49" s="12">
        <v>4</v>
      </c>
      <c r="H49" s="8">
        <v>1.1499999999999999</v>
      </c>
      <c r="I49" s="12">
        <v>0</v>
      </c>
    </row>
    <row r="50" spans="2:9" ht="15" customHeight="1" x14ac:dyDescent="0.2">
      <c r="B50" t="s">
        <v>155</v>
      </c>
      <c r="C50" s="12">
        <v>26</v>
      </c>
      <c r="D50" s="8">
        <v>2.98</v>
      </c>
      <c r="E50" s="12">
        <v>16</v>
      </c>
      <c r="F50" s="8">
        <v>3.13</v>
      </c>
      <c r="G50" s="12">
        <v>10</v>
      </c>
      <c r="H50" s="8">
        <v>2.88</v>
      </c>
      <c r="I50" s="12">
        <v>0</v>
      </c>
    </row>
    <row r="51" spans="2:9" ht="15" customHeight="1" x14ac:dyDescent="0.2">
      <c r="B51" t="s">
        <v>121</v>
      </c>
      <c r="C51" s="12">
        <v>23</v>
      </c>
      <c r="D51" s="8">
        <v>2.63</v>
      </c>
      <c r="E51" s="12">
        <v>4</v>
      </c>
      <c r="F51" s="8">
        <v>0.78</v>
      </c>
      <c r="G51" s="12">
        <v>19</v>
      </c>
      <c r="H51" s="8">
        <v>5.48</v>
      </c>
      <c r="I51" s="12">
        <v>0</v>
      </c>
    </row>
    <row r="52" spans="2:9" ht="15" customHeight="1" x14ac:dyDescent="0.2">
      <c r="B52" t="s">
        <v>123</v>
      </c>
      <c r="C52" s="12">
        <v>22</v>
      </c>
      <c r="D52" s="8">
        <v>2.52</v>
      </c>
      <c r="E52" s="12">
        <v>16</v>
      </c>
      <c r="F52" s="8">
        <v>3.13</v>
      </c>
      <c r="G52" s="12">
        <v>6</v>
      </c>
      <c r="H52" s="8">
        <v>1.73</v>
      </c>
      <c r="I52" s="12">
        <v>0</v>
      </c>
    </row>
    <row r="53" spans="2:9" ht="15" customHeight="1" x14ac:dyDescent="0.2">
      <c r="B53" t="s">
        <v>133</v>
      </c>
      <c r="C53" s="12">
        <v>22</v>
      </c>
      <c r="D53" s="8">
        <v>2.52</v>
      </c>
      <c r="E53" s="12">
        <v>18</v>
      </c>
      <c r="F53" s="8">
        <v>3.52</v>
      </c>
      <c r="G53" s="12">
        <v>4</v>
      </c>
      <c r="H53" s="8">
        <v>1.1499999999999999</v>
      </c>
      <c r="I53" s="12">
        <v>0</v>
      </c>
    </row>
    <row r="54" spans="2:9" ht="15" customHeight="1" x14ac:dyDescent="0.2">
      <c r="B54" t="s">
        <v>128</v>
      </c>
      <c r="C54" s="12">
        <v>21</v>
      </c>
      <c r="D54" s="8">
        <v>2.41</v>
      </c>
      <c r="E54" s="12">
        <v>11</v>
      </c>
      <c r="F54" s="8">
        <v>2.15</v>
      </c>
      <c r="G54" s="12">
        <v>10</v>
      </c>
      <c r="H54" s="8">
        <v>2.88</v>
      </c>
      <c r="I54" s="12">
        <v>0</v>
      </c>
    </row>
    <row r="55" spans="2:9" ht="15" customHeight="1" x14ac:dyDescent="0.2">
      <c r="B55" t="s">
        <v>135</v>
      </c>
      <c r="C55" s="12">
        <v>20</v>
      </c>
      <c r="D55" s="8">
        <v>2.29</v>
      </c>
      <c r="E55" s="12">
        <v>19</v>
      </c>
      <c r="F55" s="8">
        <v>3.71</v>
      </c>
      <c r="G55" s="12">
        <v>1</v>
      </c>
      <c r="H55" s="8">
        <v>0.28999999999999998</v>
      </c>
      <c r="I55" s="12">
        <v>0</v>
      </c>
    </row>
    <row r="56" spans="2:9" ht="15" customHeight="1" x14ac:dyDescent="0.2">
      <c r="B56" t="s">
        <v>157</v>
      </c>
      <c r="C56" s="12">
        <v>16</v>
      </c>
      <c r="D56" s="8">
        <v>1.83</v>
      </c>
      <c r="E56" s="12">
        <v>9</v>
      </c>
      <c r="F56" s="8">
        <v>1.76</v>
      </c>
      <c r="G56" s="12">
        <v>7</v>
      </c>
      <c r="H56" s="8">
        <v>2.02</v>
      </c>
      <c r="I56" s="12">
        <v>0</v>
      </c>
    </row>
    <row r="57" spans="2:9" ht="15" customHeight="1" x14ac:dyDescent="0.2">
      <c r="B57" t="s">
        <v>122</v>
      </c>
      <c r="C57" s="12">
        <v>15</v>
      </c>
      <c r="D57" s="8">
        <v>1.72</v>
      </c>
      <c r="E57" s="12">
        <v>5</v>
      </c>
      <c r="F57" s="8">
        <v>0.98</v>
      </c>
      <c r="G57" s="12">
        <v>10</v>
      </c>
      <c r="H57" s="8">
        <v>2.88</v>
      </c>
      <c r="I57" s="12">
        <v>0</v>
      </c>
    </row>
    <row r="58" spans="2:9" ht="15" customHeight="1" x14ac:dyDescent="0.2">
      <c r="B58" t="s">
        <v>125</v>
      </c>
      <c r="C58" s="12">
        <v>15</v>
      </c>
      <c r="D58" s="8">
        <v>1.72</v>
      </c>
      <c r="E58" s="12">
        <v>13</v>
      </c>
      <c r="F58" s="8">
        <v>2.54</v>
      </c>
      <c r="G58" s="12">
        <v>2</v>
      </c>
      <c r="H58" s="8">
        <v>0.57999999999999996</v>
      </c>
      <c r="I58" s="12">
        <v>0</v>
      </c>
    </row>
    <row r="59" spans="2:9" ht="15" customHeight="1" x14ac:dyDescent="0.2">
      <c r="B59" t="s">
        <v>129</v>
      </c>
      <c r="C59" s="12">
        <v>15</v>
      </c>
      <c r="D59" s="8">
        <v>1.72</v>
      </c>
      <c r="E59" s="12">
        <v>3</v>
      </c>
      <c r="F59" s="8">
        <v>0.59</v>
      </c>
      <c r="G59" s="12">
        <v>12</v>
      </c>
      <c r="H59" s="8">
        <v>3.46</v>
      </c>
      <c r="I59" s="12">
        <v>0</v>
      </c>
    </row>
    <row r="60" spans="2:9" ht="15" customHeight="1" x14ac:dyDescent="0.2">
      <c r="B60" t="s">
        <v>130</v>
      </c>
      <c r="C60" s="12">
        <v>15</v>
      </c>
      <c r="D60" s="8">
        <v>1.72</v>
      </c>
      <c r="E60" s="12">
        <v>6</v>
      </c>
      <c r="F60" s="8">
        <v>1.17</v>
      </c>
      <c r="G60" s="12">
        <v>9</v>
      </c>
      <c r="H60" s="8">
        <v>2.59</v>
      </c>
      <c r="I60" s="12">
        <v>0</v>
      </c>
    </row>
    <row r="61" spans="2:9" ht="15" customHeight="1" x14ac:dyDescent="0.2">
      <c r="B61" t="s">
        <v>139</v>
      </c>
      <c r="C61" s="12">
        <v>15</v>
      </c>
      <c r="D61" s="8">
        <v>1.72</v>
      </c>
      <c r="E61" s="12">
        <v>14</v>
      </c>
      <c r="F61" s="8">
        <v>2.73</v>
      </c>
      <c r="G61" s="12">
        <v>1</v>
      </c>
      <c r="H61" s="8">
        <v>0.28999999999999998</v>
      </c>
      <c r="I61" s="12">
        <v>0</v>
      </c>
    </row>
    <row r="62" spans="2:9" ht="15" customHeight="1" x14ac:dyDescent="0.2">
      <c r="B62" t="s">
        <v>149</v>
      </c>
      <c r="C62" s="12">
        <v>14</v>
      </c>
      <c r="D62" s="8">
        <v>1.6</v>
      </c>
      <c r="E62" s="12">
        <v>7</v>
      </c>
      <c r="F62" s="8">
        <v>1.37</v>
      </c>
      <c r="G62" s="12">
        <v>7</v>
      </c>
      <c r="H62" s="8">
        <v>2.02</v>
      </c>
      <c r="I62" s="12">
        <v>0</v>
      </c>
    </row>
    <row r="63" spans="2:9" ht="15" customHeight="1" x14ac:dyDescent="0.2">
      <c r="B63" t="s">
        <v>126</v>
      </c>
      <c r="C63" s="12">
        <v>14</v>
      </c>
      <c r="D63" s="8">
        <v>1.6</v>
      </c>
      <c r="E63" s="12">
        <v>8</v>
      </c>
      <c r="F63" s="8">
        <v>1.56</v>
      </c>
      <c r="G63" s="12">
        <v>6</v>
      </c>
      <c r="H63" s="8">
        <v>1.73</v>
      </c>
      <c r="I63" s="12">
        <v>0</v>
      </c>
    </row>
    <row r="64" spans="2:9" ht="15" customHeight="1" x14ac:dyDescent="0.2">
      <c r="B64" t="s">
        <v>127</v>
      </c>
      <c r="C64" s="12">
        <v>13</v>
      </c>
      <c r="D64" s="8">
        <v>1.49</v>
      </c>
      <c r="E64" s="12">
        <v>12</v>
      </c>
      <c r="F64" s="8">
        <v>2.34</v>
      </c>
      <c r="G64" s="12">
        <v>1</v>
      </c>
      <c r="H64" s="8">
        <v>0.28999999999999998</v>
      </c>
      <c r="I64" s="12">
        <v>0</v>
      </c>
    </row>
    <row r="65" spans="2:9" ht="15" customHeight="1" x14ac:dyDescent="0.2">
      <c r="B65" t="s">
        <v>132</v>
      </c>
      <c r="C65" s="12">
        <v>13</v>
      </c>
      <c r="D65" s="8">
        <v>1.49</v>
      </c>
      <c r="E65" s="12">
        <v>4</v>
      </c>
      <c r="F65" s="8">
        <v>0.78</v>
      </c>
      <c r="G65" s="12">
        <v>9</v>
      </c>
      <c r="H65" s="8">
        <v>2.59</v>
      </c>
      <c r="I65" s="12">
        <v>0</v>
      </c>
    </row>
    <row r="66" spans="2:9" ht="15" customHeight="1" x14ac:dyDescent="0.2">
      <c r="B66" t="s">
        <v>146</v>
      </c>
      <c r="C66" s="12">
        <v>13</v>
      </c>
      <c r="D66" s="8">
        <v>1.49</v>
      </c>
      <c r="E66" s="12">
        <v>8</v>
      </c>
      <c r="F66" s="8">
        <v>1.56</v>
      </c>
      <c r="G66" s="12">
        <v>5</v>
      </c>
      <c r="H66" s="8">
        <v>1.44</v>
      </c>
      <c r="I66" s="12">
        <v>0</v>
      </c>
    </row>
    <row r="67" spans="2:9" ht="15" customHeight="1" x14ac:dyDescent="0.2">
      <c r="B67" t="s">
        <v>156</v>
      </c>
      <c r="C67" s="12">
        <v>13</v>
      </c>
      <c r="D67" s="8">
        <v>1.49</v>
      </c>
      <c r="E67" s="12">
        <v>13</v>
      </c>
      <c r="F67" s="8">
        <v>2.54</v>
      </c>
      <c r="G67" s="12">
        <v>0</v>
      </c>
      <c r="H67" s="8">
        <v>0</v>
      </c>
      <c r="I67" s="12">
        <v>0</v>
      </c>
    </row>
    <row r="69" spans="2:9" ht="15" customHeight="1" x14ac:dyDescent="0.2">
      <c r="B69" t="s">
        <v>229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757D-D23F-4AD4-9B38-159C936891A2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237</v>
      </c>
    </row>
    <row r="4" spans="2:9" ht="33" customHeight="1" x14ac:dyDescent="0.2">
      <c r="B4" t="s">
        <v>225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37</v>
      </c>
      <c r="C6" s="12">
        <v>151</v>
      </c>
      <c r="D6" s="8">
        <v>19.79</v>
      </c>
      <c r="E6" s="12">
        <v>107</v>
      </c>
      <c r="F6" s="8">
        <v>20.079999999999998</v>
      </c>
      <c r="G6" s="12">
        <v>44</v>
      </c>
      <c r="H6" s="8">
        <v>20.47</v>
      </c>
      <c r="I6" s="12">
        <v>0</v>
      </c>
    </row>
    <row r="7" spans="2:9" ht="15" customHeight="1" x14ac:dyDescent="0.2">
      <c r="B7" t="s">
        <v>38</v>
      </c>
      <c r="C7" s="12">
        <v>100</v>
      </c>
      <c r="D7" s="8">
        <v>13.11</v>
      </c>
      <c r="E7" s="12">
        <v>64</v>
      </c>
      <c r="F7" s="8">
        <v>12.01</v>
      </c>
      <c r="G7" s="12">
        <v>36</v>
      </c>
      <c r="H7" s="8">
        <v>16.739999999999998</v>
      </c>
      <c r="I7" s="12">
        <v>0</v>
      </c>
    </row>
    <row r="8" spans="2:9" ht="15" customHeight="1" x14ac:dyDescent="0.2">
      <c r="B8" t="s">
        <v>39</v>
      </c>
      <c r="C8" s="12">
        <v>1</v>
      </c>
      <c r="D8" s="8">
        <v>0.13</v>
      </c>
      <c r="E8" s="12">
        <v>0</v>
      </c>
      <c r="F8" s="8">
        <v>0</v>
      </c>
      <c r="G8" s="12">
        <v>1</v>
      </c>
      <c r="H8" s="8">
        <v>0.47</v>
      </c>
      <c r="I8" s="12">
        <v>0</v>
      </c>
    </row>
    <row r="9" spans="2:9" ht="15" customHeight="1" x14ac:dyDescent="0.2">
      <c r="B9" t="s">
        <v>40</v>
      </c>
      <c r="C9" s="12">
        <v>3</v>
      </c>
      <c r="D9" s="8">
        <v>0.39</v>
      </c>
      <c r="E9" s="12">
        <v>0</v>
      </c>
      <c r="F9" s="8">
        <v>0</v>
      </c>
      <c r="G9" s="12">
        <v>3</v>
      </c>
      <c r="H9" s="8">
        <v>1.4</v>
      </c>
      <c r="I9" s="12">
        <v>0</v>
      </c>
    </row>
    <row r="10" spans="2:9" ht="15" customHeight="1" x14ac:dyDescent="0.2">
      <c r="B10" t="s">
        <v>41</v>
      </c>
      <c r="C10" s="12">
        <v>7</v>
      </c>
      <c r="D10" s="8">
        <v>0.92</v>
      </c>
      <c r="E10" s="12">
        <v>2</v>
      </c>
      <c r="F10" s="8">
        <v>0.38</v>
      </c>
      <c r="G10" s="12">
        <v>5</v>
      </c>
      <c r="H10" s="8">
        <v>2.33</v>
      </c>
      <c r="I10" s="12">
        <v>0</v>
      </c>
    </row>
    <row r="11" spans="2:9" ht="15" customHeight="1" x14ac:dyDescent="0.2">
      <c r="B11" t="s">
        <v>42</v>
      </c>
      <c r="C11" s="12">
        <v>175</v>
      </c>
      <c r="D11" s="8">
        <v>22.94</v>
      </c>
      <c r="E11" s="12">
        <v>125</v>
      </c>
      <c r="F11" s="8">
        <v>23.45</v>
      </c>
      <c r="G11" s="12">
        <v>50</v>
      </c>
      <c r="H11" s="8">
        <v>23.26</v>
      </c>
      <c r="I11" s="12">
        <v>0</v>
      </c>
    </row>
    <row r="12" spans="2:9" ht="15" customHeight="1" x14ac:dyDescent="0.2">
      <c r="B12" t="s">
        <v>43</v>
      </c>
      <c r="C12" s="12">
        <v>2</v>
      </c>
      <c r="D12" s="8">
        <v>0.26</v>
      </c>
      <c r="E12" s="12">
        <v>0</v>
      </c>
      <c r="F12" s="8">
        <v>0</v>
      </c>
      <c r="G12" s="12">
        <v>2</v>
      </c>
      <c r="H12" s="8">
        <v>0.93</v>
      </c>
      <c r="I12" s="12">
        <v>0</v>
      </c>
    </row>
    <row r="13" spans="2:9" ht="15" customHeight="1" x14ac:dyDescent="0.2">
      <c r="B13" t="s">
        <v>44</v>
      </c>
      <c r="C13" s="12">
        <v>28</v>
      </c>
      <c r="D13" s="8">
        <v>3.67</v>
      </c>
      <c r="E13" s="12">
        <v>9</v>
      </c>
      <c r="F13" s="8">
        <v>1.69</v>
      </c>
      <c r="G13" s="12">
        <v>19</v>
      </c>
      <c r="H13" s="8">
        <v>8.84</v>
      </c>
      <c r="I13" s="12">
        <v>0</v>
      </c>
    </row>
    <row r="14" spans="2:9" ht="15" customHeight="1" x14ac:dyDescent="0.2">
      <c r="B14" t="s">
        <v>45</v>
      </c>
      <c r="C14" s="12">
        <v>31</v>
      </c>
      <c r="D14" s="8">
        <v>4.0599999999999996</v>
      </c>
      <c r="E14" s="12">
        <v>16</v>
      </c>
      <c r="F14" s="8">
        <v>3</v>
      </c>
      <c r="G14" s="12">
        <v>15</v>
      </c>
      <c r="H14" s="8">
        <v>6.98</v>
      </c>
      <c r="I14" s="12">
        <v>0</v>
      </c>
    </row>
    <row r="15" spans="2:9" ht="15" customHeight="1" x14ac:dyDescent="0.2">
      <c r="B15" t="s">
        <v>46</v>
      </c>
      <c r="C15" s="12">
        <v>76</v>
      </c>
      <c r="D15" s="8">
        <v>9.9600000000000009</v>
      </c>
      <c r="E15" s="12">
        <v>62</v>
      </c>
      <c r="F15" s="8">
        <v>11.63</v>
      </c>
      <c r="G15" s="12">
        <v>12</v>
      </c>
      <c r="H15" s="8">
        <v>5.58</v>
      </c>
      <c r="I15" s="12">
        <v>2</v>
      </c>
    </row>
    <row r="16" spans="2:9" ht="15" customHeight="1" x14ac:dyDescent="0.2">
      <c r="B16" t="s">
        <v>47</v>
      </c>
      <c r="C16" s="12">
        <v>122</v>
      </c>
      <c r="D16" s="8">
        <v>15.99</v>
      </c>
      <c r="E16" s="12">
        <v>112</v>
      </c>
      <c r="F16" s="8">
        <v>21.01</v>
      </c>
      <c r="G16" s="12">
        <v>9</v>
      </c>
      <c r="H16" s="8">
        <v>4.1900000000000004</v>
      </c>
      <c r="I16" s="12">
        <v>1</v>
      </c>
    </row>
    <row r="17" spans="2:9" ht="15" customHeight="1" x14ac:dyDescent="0.2">
      <c r="B17" t="s">
        <v>48</v>
      </c>
      <c r="C17" s="12">
        <v>10</v>
      </c>
      <c r="D17" s="8">
        <v>1.31</v>
      </c>
      <c r="E17" s="12">
        <v>7</v>
      </c>
      <c r="F17" s="8">
        <v>1.31</v>
      </c>
      <c r="G17" s="12">
        <v>1</v>
      </c>
      <c r="H17" s="8">
        <v>0.47</v>
      </c>
      <c r="I17" s="12">
        <v>0</v>
      </c>
    </row>
    <row r="18" spans="2:9" ht="15" customHeight="1" x14ac:dyDescent="0.2">
      <c r="B18" t="s">
        <v>49</v>
      </c>
      <c r="C18" s="12">
        <v>16</v>
      </c>
      <c r="D18" s="8">
        <v>2.1</v>
      </c>
      <c r="E18" s="12">
        <v>11</v>
      </c>
      <c r="F18" s="8">
        <v>2.06</v>
      </c>
      <c r="G18" s="12">
        <v>4</v>
      </c>
      <c r="H18" s="8">
        <v>1.86</v>
      </c>
      <c r="I18" s="12">
        <v>1</v>
      </c>
    </row>
    <row r="19" spans="2:9" ht="15" customHeight="1" x14ac:dyDescent="0.2">
      <c r="B19" t="s">
        <v>50</v>
      </c>
      <c r="C19" s="12">
        <v>41</v>
      </c>
      <c r="D19" s="8">
        <v>5.37</v>
      </c>
      <c r="E19" s="12">
        <v>18</v>
      </c>
      <c r="F19" s="8">
        <v>3.38</v>
      </c>
      <c r="G19" s="12">
        <v>14</v>
      </c>
      <c r="H19" s="8">
        <v>6.51</v>
      </c>
      <c r="I19" s="12">
        <v>0</v>
      </c>
    </row>
    <row r="20" spans="2:9" ht="15" customHeight="1" x14ac:dyDescent="0.2">
      <c r="B20" s="9" t="s">
        <v>226</v>
      </c>
      <c r="C20" s="12">
        <f>SUM(LTBL_06208[総数／事業所数])</f>
        <v>763</v>
      </c>
      <c r="E20" s="12">
        <f>SUBTOTAL(109,LTBL_06208[個人／事業所数])</f>
        <v>533</v>
      </c>
      <c r="G20" s="12">
        <f>SUBTOTAL(109,LTBL_06208[法人／事業所数])</f>
        <v>215</v>
      </c>
      <c r="I20" s="12">
        <f>SUBTOTAL(109,LTBL_06208[法人以外の団体／事業所数])</f>
        <v>4</v>
      </c>
    </row>
    <row r="21" spans="2:9" ht="15" customHeight="1" x14ac:dyDescent="0.2">
      <c r="E21" s="11">
        <f>LTBL_06208[[#Totals],[個人／事業所数]]/LTBL_06208[[#Totals],[総数／事業所数]]</f>
        <v>0.69855832241153337</v>
      </c>
      <c r="G21" s="11">
        <f>LTBL_06208[[#Totals],[法人／事業所数]]/LTBL_06208[[#Totals],[総数／事業所数]]</f>
        <v>0.28178243774574052</v>
      </c>
      <c r="I21" s="11">
        <f>LTBL_06208[[#Totals],[法人以外の団体／事業所数]]/LTBL_06208[[#Totals],[総数／事業所数]]</f>
        <v>5.2424639580602884E-3</v>
      </c>
    </row>
    <row r="23" spans="2:9" ht="33" customHeight="1" x14ac:dyDescent="0.2">
      <c r="B23" t="s">
        <v>227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73</v>
      </c>
      <c r="C24" s="12">
        <v>111</v>
      </c>
      <c r="D24" s="8">
        <v>14.55</v>
      </c>
      <c r="E24" s="12">
        <v>108</v>
      </c>
      <c r="F24" s="8">
        <v>20.260000000000002</v>
      </c>
      <c r="G24" s="12">
        <v>3</v>
      </c>
      <c r="H24" s="8">
        <v>1.4</v>
      </c>
      <c r="I24" s="12">
        <v>0</v>
      </c>
    </row>
    <row r="25" spans="2:9" ht="15" customHeight="1" x14ac:dyDescent="0.2">
      <c r="B25" t="s">
        <v>60</v>
      </c>
      <c r="C25" s="12">
        <v>70</v>
      </c>
      <c r="D25" s="8">
        <v>9.17</v>
      </c>
      <c r="E25" s="12">
        <v>59</v>
      </c>
      <c r="F25" s="8">
        <v>11.07</v>
      </c>
      <c r="G25" s="12">
        <v>11</v>
      </c>
      <c r="H25" s="8">
        <v>5.12</v>
      </c>
      <c r="I25" s="12">
        <v>0</v>
      </c>
    </row>
    <row r="26" spans="2:9" ht="15" customHeight="1" x14ac:dyDescent="0.2">
      <c r="B26" t="s">
        <v>72</v>
      </c>
      <c r="C26" s="12">
        <v>63</v>
      </c>
      <c r="D26" s="8">
        <v>8.26</v>
      </c>
      <c r="E26" s="12">
        <v>57</v>
      </c>
      <c r="F26" s="8">
        <v>10.69</v>
      </c>
      <c r="G26" s="12">
        <v>4</v>
      </c>
      <c r="H26" s="8">
        <v>1.86</v>
      </c>
      <c r="I26" s="12">
        <v>2</v>
      </c>
    </row>
    <row r="27" spans="2:9" ht="15" customHeight="1" x14ac:dyDescent="0.2">
      <c r="B27" t="s">
        <v>59</v>
      </c>
      <c r="C27" s="12">
        <v>61</v>
      </c>
      <c r="D27" s="8">
        <v>7.99</v>
      </c>
      <c r="E27" s="12">
        <v>34</v>
      </c>
      <c r="F27" s="8">
        <v>6.38</v>
      </c>
      <c r="G27" s="12">
        <v>27</v>
      </c>
      <c r="H27" s="8">
        <v>12.56</v>
      </c>
      <c r="I27" s="12">
        <v>0</v>
      </c>
    </row>
    <row r="28" spans="2:9" ht="15" customHeight="1" x14ac:dyDescent="0.2">
      <c r="B28" t="s">
        <v>68</v>
      </c>
      <c r="C28" s="12">
        <v>61</v>
      </c>
      <c r="D28" s="8">
        <v>7.99</v>
      </c>
      <c r="E28" s="12">
        <v>41</v>
      </c>
      <c r="F28" s="8">
        <v>7.69</v>
      </c>
      <c r="G28" s="12">
        <v>20</v>
      </c>
      <c r="H28" s="8">
        <v>9.3000000000000007</v>
      </c>
      <c r="I28" s="12">
        <v>0</v>
      </c>
    </row>
    <row r="29" spans="2:9" ht="15" customHeight="1" x14ac:dyDescent="0.2">
      <c r="B29" t="s">
        <v>66</v>
      </c>
      <c r="C29" s="12">
        <v>57</v>
      </c>
      <c r="D29" s="8">
        <v>7.47</v>
      </c>
      <c r="E29" s="12">
        <v>54</v>
      </c>
      <c r="F29" s="8">
        <v>10.130000000000001</v>
      </c>
      <c r="G29" s="12">
        <v>3</v>
      </c>
      <c r="H29" s="8">
        <v>1.4</v>
      </c>
      <c r="I29" s="12">
        <v>0</v>
      </c>
    </row>
    <row r="30" spans="2:9" ht="15" customHeight="1" x14ac:dyDescent="0.2">
      <c r="B30" t="s">
        <v>67</v>
      </c>
      <c r="C30" s="12">
        <v>24</v>
      </c>
      <c r="D30" s="8">
        <v>3.15</v>
      </c>
      <c r="E30" s="12">
        <v>12</v>
      </c>
      <c r="F30" s="8">
        <v>2.25</v>
      </c>
      <c r="G30" s="12">
        <v>12</v>
      </c>
      <c r="H30" s="8">
        <v>5.58</v>
      </c>
      <c r="I30" s="12">
        <v>0</v>
      </c>
    </row>
    <row r="31" spans="2:9" ht="15" customHeight="1" x14ac:dyDescent="0.2">
      <c r="B31" t="s">
        <v>61</v>
      </c>
      <c r="C31" s="12">
        <v>20</v>
      </c>
      <c r="D31" s="8">
        <v>2.62</v>
      </c>
      <c r="E31" s="12">
        <v>14</v>
      </c>
      <c r="F31" s="8">
        <v>2.63</v>
      </c>
      <c r="G31" s="12">
        <v>6</v>
      </c>
      <c r="H31" s="8">
        <v>2.79</v>
      </c>
      <c r="I31" s="12">
        <v>0</v>
      </c>
    </row>
    <row r="32" spans="2:9" ht="15" customHeight="1" x14ac:dyDescent="0.2">
      <c r="B32" t="s">
        <v>85</v>
      </c>
      <c r="C32" s="12">
        <v>20</v>
      </c>
      <c r="D32" s="8">
        <v>2.62</v>
      </c>
      <c r="E32" s="12">
        <v>9</v>
      </c>
      <c r="F32" s="8">
        <v>1.69</v>
      </c>
      <c r="G32" s="12">
        <v>11</v>
      </c>
      <c r="H32" s="8">
        <v>5.12</v>
      </c>
      <c r="I32" s="12">
        <v>0</v>
      </c>
    </row>
    <row r="33" spans="2:9" ht="15" customHeight="1" x14ac:dyDescent="0.2">
      <c r="B33" t="s">
        <v>87</v>
      </c>
      <c r="C33" s="12">
        <v>18</v>
      </c>
      <c r="D33" s="8">
        <v>2.36</v>
      </c>
      <c r="E33" s="12">
        <v>17</v>
      </c>
      <c r="F33" s="8">
        <v>3.19</v>
      </c>
      <c r="G33" s="12">
        <v>1</v>
      </c>
      <c r="H33" s="8">
        <v>0.47</v>
      </c>
      <c r="I33" s="12">
        <v>0</v>
      </c>
    </row>
    <row r="34" spans="2:9" ht="15" customHeight="1" x14ac:dyDescent="0.2">
      <c r="B34" t="s">
        <v>69</v>
      </c>
      <c r="C34" s="12">
        <v>15</v>
      </c>
      <c r="D34" s="8">
        <v>1.97</v>
      </c>
      <c r="E34" s="12">
        <v>5</v>
      </c>
      <c r="F34" s="8">
        <v>0.94</v>
      </c>
      <c r="G34" s="12">
        <v>10</v>
      </c>
      <c r="H34" s="8">
        <v>4.6500000000000004</v>
      </c>
      <c r="I34" s="12">
        <v>0</v>
      </c>
    </row>
    <row r="35" spans="2:9" ht="15" customHeight="1" x14ac:dyDescent="0.2">
      <c r="B35" t="s">
        <v>70</v>
      </c>
      <c r="C35" s="12">
        <v>15</v>
      </c>
      <c r="D35" s="8">
        <v>1.97</v>
      </c>
      <c r="E35" s="12">
        <v>13</v>
      </c>
      <c r="F35" s="8">
        <v>2.44</v>
      </c>
      <c r="G35" s="12">
        <v>2</v>
      </c>
      <c r="H35" s="8">
        <v>0.93</v>
      </c>
      <c r="I35" s="12">
        <v>0</v>
      </c>
    </row>
    <row r="36" spans="2:9" ht="15" customHeight="1" x14ac:dyDescent="0.2">
      <c r="B36" t="s">
        <v>71</v>
      </c>
      <c r="C36" s="12">
        <v>15</v>
      </c>
      <c r="D36" s="8">
        <v>1.97</v>
      </c>
      <c r="E36" s="12">
        <v>3</v>
      </c>
      <c r="F36" s="8">
        <v>0.56000000000000005</v>
      </c>
      <c r="G36" s="12">
        <v>12</v>
      </c>
      <c r="H36" s="8">
        <v>5.58</v>
      </c>
      <c r="I36" s="12">
        <v>0</v>
      </c>
    </row>
    <row r="37" spans="2:9" ht="15" customHeight="1" x14ac:dyDescent="0.2">
      <c r="B37" t="s">
        <v>78</v>
      </c>
      <c r="C37" s="12">
        <v>15</v>
      </c>
      <c r="D37" s="8">
        <v>1.97</v>
      </c>
      <c r="E37" s="12">
        <v>14</v>
      </c>
      <c r="F37" s="8">
        <v>2.63</v>
      </c>
      <c r="G37" s="12">
        <v>1</v>
      </c>
      <c r="H37" s="8">
        <v>0.47</v>
      </c>
      <c r="I37" s="12">
        <v>0</v>
      </c>
    </row>
    <row r="38" spans="2:9" ht="15" customHeight="1" x14ac:dyDescent="0.2">
      <c r="B38" t="s">
        <v>76</v>
      </c>
      <c r="C38" s="12">
        <v>12</v>
      </c>
      <c r="D38" s="8">
        <v>1.57</v>
      </c>
      <c r="E38" s="12">
        <v>11</v>
      </c>
      <c r="F38" s="8">
        <v>2.06</v>
      </c>
      <c r="G38" s="12">
        <v>1</v>
      </c>
      <c r="H38" s="8">
        <v>0.47</v>
      </c>
      <c r="I38" s="12">
        <v>0</v>
      </c>
    </row>
    <row r="39" spans="2:9" ht="15" customHeight="1" x14ac:dyDescent="0.2">
      <c r="B39" t="s">
        <v>83</v>
      </c>
      <c r="C39" s="12">
        <v>10</v>
      </c>
      <c r="D39" s="8">
        <v>1.31</v>
      </c>
      <c r="E39" s="12">
        <v>8</v>
      </c>
      <c r="F39" s="8">
        <v>1.5</v>
      </c>
      <c r="G39" s="12">
        <v>2</v>
      </c>
      <c r="H39" s="8">
        <v>0.93</v>
      </c>
      <c r="I39" s="12">
        <v>0</v>
      </c>
    </row>
    <row r="40" spans="2:9" ht="15" customHeight="1" x14ac:dyDescent="0.2">
      <c r="B40" t="s">
        <v>86</v>
      </c>
      <c r="C40" s="12">
        <v>10</v>
      </c>
      <c r="D40" s="8">
        <v>1.31</v>
      </c>
      <c r="E40" s="12">
        <v>8</v>
      </c>
      <c r="F40" s="8">
        <v>1.5</v>
      </c>
      <c r="G40" s="12">
        <v>2</v>
      </c>
      <c r="H40" s="8">
        <v>0.93</v>
      </c>
      <c r="I40" s="12">
        <v>0</v>
      </c>
    </row>
    <row r="41" spans="2:9" ht="15" customHeight="1" x14ac:dyDescent="0.2">
      <c r="B41" t="s">
        <v>88</v>
      </c>
      <c r="C41" s="12">
        <v>10</v>
      </c>
      <c r="D41" s="8">
        <v>1.31</v>
      </c>
      <c r="E41" s="12">
        <v>3</v>
      </c>
      <c r="F41" s="8">
        <v>0.56000000000000005</v>
      </c>
      <c r="G41" s="12">
        <v>7</v>
      </c>
      <c r="H41" s="8">
        <v>3.26</v>
      </c>
      <c r="I41" s="12">
        <v>0</v>
      </c>
    </row>
    <row r="42" spans="2:9" ht="15" customHeight="1" x14ac:dyDescent="0.2">
      <c r="B42" t="s">
        <v>75</v>
      </c>
      <c r="C42" s="12">
        <v>10</v>
      </c>
      <c r="D42" s="8">
        <v>1.31</v>
      </c>
      <c r="E42" s="12">
        <v>7</v>
      </c>
      <c r="F42" s="8">
        <v>1.31</v>
      </c>
      <c r="G42" s="12">
        <v>1</v>
      </c>
      <c r="H42" s="8">
        <v>0.47</v>
      </c>
      <c r="I42" s="12">
        <v>0</v>
      </c>
    </row>
    <row r="43" spans="2:9" ht="15" customHeight="1" x14ac:dyDescent="0.2">
      <c r="B43" t="s">
        <v>89</v>
      </c>
      <c r="C43" s="12">
        <v>10</v>
      </c>
      <c r="D43" s="8">
        <v>1.31</v>
      </c>
      <c r="E43" s="12">
        <v>0</v>
      </c>
      <c r="F43" s="8">
        <v>0</v>
      </c>
      <c r="G43" s="12">
        <v>1</v>
      </c>
      <c r="H43" s="8">
        <v>0.47</v>
      </c>
      <c r="I43" s="12">
        <v>0</v>
      </c>
    </row>
    <row r="46" spans="2:9" ht="33" customHeight="1" x14ac:dyDescent="0.2">
      <c r="B46" t="s">
        <v>228</v>
      </c>
      <c r="C46" s="10" t="s">
        <v>52</v>
      </c>
      <c r="D46" s="10" t="s">
        <v>53</v>
      </c>
      <c r="E46" s="10" t="s">
        <v>54</v>
      </c>
      <c r="F46" s="10" t="s">
        <v>55</v>
      </c>
      <c r="G46" s="10" t="s">
        <v>56</v>
      </c>
      <c r="H46" s="10" t="s">
        <v>57</v>
      </c>
      <c r="I46" s="10" t="s">
        <v>58</v>
      </c>
    </row>
    <row r="47" spans="2:9" ht="15" customHeight="1" x14ac:dyDescent="0.2">
      <c r="B47" t="s">
        <v>137</v>
      </c>
      <c r="C47" s="12">
        <v>56</v>
      </c>
      <c r="D47" s="8">
        <v>7.34</v>
      </c>
      <c r="E47" s="12">
        <v>56</v>
      </c>
      <c r="F47" s="8">
        <v>10.51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136</v>
      </c>
      <c r="C48" s="12">
        <v>47</v>
      </c>
      <c r="D48" s="8">
        <v>6.16</v>
      </c>
      <c r="E48" s="12">
        <v>47</v>
      </c>
      <c r="F48" s="8">
        <v>8.82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123</v>
      </c>
      <c r="C49" s="12">
        <v>26</v>
      </c>
      <c r="D49" s="8">
        <v>3.41</v>
      </c>
      <c r="E49" s="12">
        <v>22</v>
      </c>
      <c r="F49" s="8">
        <v>4.13</v>
      </c>
      <c r="G49" s="12">
        <v>4</v>
      </c>
      <c r="H49" s="8">
        <v>1.86</v>
      </c>
      <c r="I49" s="12">
        <v>0</v>
      </c>
    </row>
    <row r="50" spans="2:9" ht="15" customHeight="1" x14ac:dyDescent="0.2">
      <c r="B50" t="s">
        <v>125</v>
      </c>
      <c r="C50" s="12">
        <v>23</v>
      </c>
      <c r="D50" s="8">
        <v>3.01</v>
      </c>
      <c r="E50" s="12">
        <v>22</v>
      </c>
      <c r="F50" s="8">
        <v>4.13</v>
      </c>
      <c r="G50" s="12">
        <v>1</v>
      </c>
      <c r="H50" s="8">
        <v>0.47</v>
      </c>
      <c r="I50" s="12">
        <v>0</v>
      </c>
    </row>
    <row r="51" spans="2:9" ht="15" customHeight="1" x14ac:dyDescent="0.2">
      <c r="B51" t="s">
        <v>121</v>
      </c>
      <c r="C51" s="12">
        <v>20</v>
      </c>
      <c r="D51" s="8">
        <v>2.62</v>
      </c>
      <c r="E51" s="12">
        <v>6</v>
      </c>
      <c r="F51" s="8">
        <v>1.1299999999999999</v>
      </c>
      <c r="G51" s="12">
        <v>14</v>
      </c>
      <c r="H51" s="8">
        <v>6.51</v>
      </c>
      <c r="I51" s="12">
        <v>0</v>
      </c>
    </row>
    <row r="52" spans="2:9" ht="15" customHeight="1" x14ac:dyDescent="0.2">
      <c r="B52" t="s">
        <v>148</v>
      </c>
      <c r="C52" s="12">
        <v>17</v>
      </c>
      <c r="D52" s="8">
        <v>2.23</v>
      </c>
      <c r="E52" s="12">
        <v>16</v>
      </c>
      <c r="F52" s="8">
        <v>3</v>
      </c>
      <c r="G52" s="12">
        <v>1</v>
      </c>
      <c r="H52" s="8">
        <v>0.47</v>
      </c>
      <c r="I52" s="12">
        <v>0</v>
      </c>
    </row>
    <row r="53" spans="2:9" ht="15" customHeight="1" x14ac:dyDescent="0.2">
      <c r="B53" t="s">
        <v>130</v>
      </c>
      <c r="C53" s="12">
        <v>17</v>
      </c>
      <c r="D53" s="8">
        <v>2.23</v>
      </c>
      <c r="E53" s="12">
        <v>14</v>
      </c>
      <c r="F53" s="8">
        <v>2.63</v>
      </c>
      <c r="G53" s="12">
        <v>3</v>
      </c>
      <c r="H53" s="8">
        <v>1.4</v>
      </c>
      <c r="I53" s="12">
        <v>0</v>
      </c>
    </row>
    <row r="54" spans="2:9" ht="15" customHeight="1" x14ac:dyDescent="0.2">
      <c r="B54" t="s">
        <v>133</v>
      </c>
      <c r="C54" s="12">
        <v>17</v>
      </c>
      <c r="D54" s="8">
        <v>2.23</v>
      </c>
      <c r="E54" s="12">
        <v>16</v>
      </c>
      <c r="F54" s="8">
        <v>3</v>
      </c>
      <c r="G54" s="12">
        <v>1</v>
      </c>
      <c r="H54" s="8">
        <v>0.47</v>
      </c>
      <c r="I54" s="12">
        <v>0</v>
      </c>
    </row>
    <row r="55" spans="2:9" ht="15" customHeight="1" x14ac:dyDescent="0.2">
      <c r="B55" t="s">
        <v>151</v>
      </c>
      <c r="C55" s="12">
        <v>16</v>
      </c>
      <c r="D55" s="8">
        <v>2.1</v>
      </c>
      <c r="E55" s="12">
        <v>14</v>
      </c>
      <c r="F55" s="8">
        <v>2.63</v>
      </c>
      <c r="G55" s="12">
        <v>2</v>
      </c>
      <c r="H55" s="8">
        <v>0.93</v>
      </c>
      <c r="I55" s="12">
        <v>0</v>
      </c>
    </row>
    <row r="56" spans="2:9" ht="15" customHeight="1" x14ac:dyDescent="0.2">
      <c r="B56" t="s">
        <v>128</v>
      </c>
      <c r="C56" s="12">
        <v>15</v>
      </c>
      <c r="D56" s="8">
        <v>1.97</v>
      </c>
      <c r="E56" s="12">
        <v>7</v>
      </c>
      <c r="F56" s="8">
        <v>1.31</v>
      </c>
      <c r="G56" s="12">
        <v>8</v>
      </c>
      <c r="H56" s="8">
        <v>3.72</v>
      </c>
      <c r="I56" s="12">
        <v>0</v>
      </c>
    </row>
    <row r="57" spans="2:9" ht="15" customHeight="1" x14ac:dyDescent="0.2">
      <c r="B57" t="s">
        <v>134</v>
      </c>
      <c r="C57" s="12">
        <v>15</v>
      </c>
      <c r="D57" s="8">
        <v>1.97</v>
      </c>
      <c r="E57" s="12">
        <v>14</v>
      </c>
      <c r="F57" s="8">
        <v>2.63</v>
      </c>
      <c r="G57" s="12">
        <v>1</v>
      </c>
      <c r="H57" s="8">
        <v>0.47</v>
      </c>
      <c r="I57" s="12">
        <v>0</v>
      </c>
    </row>
    <row r="58" spans="2:9" ht="15" customHeight="1" x14ac:dyDescent="0.2">
      <c r="B58" t="s">
        <v>140</v>
      </c>
      <c r="C58" s="12">
        <v>15</v>
      </c>
      <c r="D58" s="8">
        <v>1.97</v>
      </c>
      <c r="E58" s="12">
        <v>14</v>
      </c>
      <c r="F58" s="8">
        <v>2.63</v>
      </c>
      <c r="G58" s="12">
        <v>1</v>
      </c>
      <c r="H58" s="8">
        <v>0.47</v>
      </c>
      <c r="I58" s="12">
        <v>0</v>
      </c>
    </row>
    <row r="59" spans="2:9" ht="15" customHeight="1" x14ac:dyDescent="0.2">
      <c r="B59" t="s">
        <v>127</v>
      </c>
      <c r="C59" s="12">
        <v>14</v>
      </c>
      <c r="D59" s="8">
        <v>1.83</v>
      </c>
      <c r="E59" s="12">
        <v>14</v>
      </c>
      <c r="F59" s="8">
        <v>2.63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158</v>
      </c>
      <c r="C60" s="12">
        <v>11</v>
      </c>
      <c r="D60" s="8">
        <v>1.44</v>
      </c>
      <c r="E60" s="12">
        <v>8</v>
      </c>
      <c r="F60" s="8">
        <v>1.5</v>
      </c>
      <c r="G60" s="12">
        <v>3</v>
      </c>
      <c r="H60" s="8">
        <v>1.4</v>
      </c>
      <c r="I60" s="12">
        <v>0</v>
      </c>
    </row>
    <row r="61" spans="2:9" ht="15" customHeight="1" x14ac:dyDescent="0.2">
      <c r="B61" t="s">
        <v>150</v>
      </c>
      <c r="C61" s="12">
        <v>11</v>
      </c>
      <c r="D61" s="8">
        <v>1.44</v>
      </c>
      <c r="E61" s="12">
        <v>9</v>
      </c>
      <c r="F61" s="8">
        <v>1.69</v>
      </c>
      <c r="G61" s="12">
        <v>2</v>
      </c>
      <c r="H61" s="8">
        <v>0.93</v>
      </c>
      <c r="I61" s="12">
        <v>0</v>
      </c>
    </row>
    <row r="62" spans="2:9" ht="15" customHeight="1" x14ac:dyDescent="0.2">
      <c r="B62" t="s">
        <v>124</v>
      </c>
      <c r="C62" s="12">
        <v>11</v>
      </c>
      <c r="D62" s="8">
        <v>1.44</v>
      </c>
      <c r="E62" s="12">
        <v>7</v>
      </c>
      <c r="F62" s="8">
        <v>1.31</v>
      </c>
      <c r="G62" s="12">
        <v>4</v>
      </c>
      <c r="H62" s="8">
        <v>1.86</v>
      </c>
      <c r="I62" s="12">
        <v>0</v>
      </c>
    </row>
    <row r="63" spans="2:9" ht="15" customHeight="1" x14ac:dyDescent="0.2">
      <c r="B63" t="s">
        <v>132</v>
      </c>
      <c r="C63" s="12">
        <v>11</v>
      </c>
      <c r="D63" s="8">
        <v>1.44</v>
      </c>
      <c r="E63" s="12">
        <v>2</v>
      </c>
      <c r="F63" s="8">
        <v>0.38</v>
      </c>
      <c r="G63" s="12">
        <v>9</v>
      </c>
      <c r="H63" s="8">
        <v>4.1900000000000004</v>
      </c>
      <c r="I63" s="12">
        <v>0</v>
      </c>
    </row>
    <row r="64" spans="2:9" ht="15" customHeight="1" x14ac:dyDescent="0.2">
      <c r="B64" t="s">
        <v>156</v>
      </c>
      <c r="C64" s="12">
        <v>11</v>
      </c>
      <c r="D64" s="8">
        <v>1.44</v>
      </c>
      <c r="E64" s="12">
        <v>10</v>
      </c>
      <c r="F64" s="8">
        <v>1.88</v>
      </c>
      <c r="G64" s="12">
        <v>0</v>
      </c>
      <c r="H64" s="8">
        <v>0</v>
      </c>
      <c r="I64" s="12">
        <v>1</v>
      </c>
    </row>
    <row r="65" spans="2:9" ht="15" customHeight="1" x14ac:dyDescent="0.2">
      <c r="B65" t="s">
        <v>139</v>
      </c>
      <c r="C65" s="12">
        <v>10</v>
      </c>
      <c r="D65" s="8">
        <v>1.31</v>
      </c>
      <c r="E65" s="12">
        <v>9</v>
      </c>
      <c r="F65" s="8">
        <v>1.69</v>
      </c>
      <c r="G65" s="12">
        <v>1</v>
      </c>
      <c r="H65" s="8">
        <v>0.47</v>
      </c>
      <c r="I65" s="12">
        <v>0</v>
      </c>
    </row>
    <row r="66" spans="2:9" ht="15" customHeight="1" x14ac:dyDescent="0.2">
      <c r="B66" t="s">
        <v>159</v>
      </c>
      <c r="C66" s="12">
        <v>10</v>
      </c>
      <c r="D66" s="8">
        <v>1.31</v>
      </c>
      <c r="E66" s="12">
        <v>0</v>
      </c>
      <c r="F66" s="8">
        <v>0</v>
      </c>
      <c r="G66" s="12">
        <v>1</v>
      </c>
      <c r="H66" s="8">
        <v>0.47</v>
      </c>
      <c r="I66" s="12">
        <v>0</v>
      </c>
    </row>
    <row r="68" spans="2:9" ht="15" customHeight="1" x14ac:dyDescent="0.2">
      <c r="B68" t="s">
        <v>229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31BA4-FB91-4FC0-8FED-88BF0E161481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238</v>
      </c>
    </row>
    <row r="4" spans="2:9" ht="33" customHeight="1" x14ac:dyDescent="0.2">
      <c r="B4" t="s">
        <v>225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37</v>
      </c>
      <c r="C6" s="12">
        <v>149</v>
      </c>
      <c r="D6" s="8">
        <v>15.92</v>
      </c>
      <c r="E6" s="12">
        <v>94</v>
      </c>
      <c r="F6" s="8">
        <v>15.69</v>
      </c>
      <c r="G6" s="12">
        <v>55</v>
      </c>
      <c r="H6" s="8">
        <v>16.77</v>
      </c>
      <c r="I6" s="12">
        <v>0</v>
      </c>
    </row>
    <row r="7" spans="2:9" ht="15" customHeight="1" x14ac:dyDescent="0.2">
      <c r="B7" t="s">
        <v>38</v>
      </c>
      <c r="C7" s="12">
        <v>105</v>
      </c>
      <c r="D7" s="8">
        <v>11.22</v>
      </c>
      <c r="E7" s="12">
        <v>49</v>
      </c>
      <c r="F7" s="8">
        <v>8.18</v>
      </c>
      <c r="G7" s="12">
        <v>56</v>
      </c>
      <c r="H7" s="8">
        <v>17.07</v>
      </c>
      <c r="I7" s="12">
        <v>0</v>
      </c>
    </row>
    <row r="8" spans="2:9" ht="15" customHeight="1" x14ac:dyDescent="0.2">
      <c r="B8" t="s">
        <v>39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40</v>
      </c>
      <c r="C9" s="12">
        <v>7</v>
      </c>
      <c r="D9" s="8">
        <v>0.75</v>
      </c>
      <c r="E9" s="12">
        <v>2</v>
      </c>
      <c r="F9" s="8">
        <v>0.33</v>
      </c>
      <c r="G9" s="12">
        <v>5</v>
      </c>
      <c r="H9" s="8">
        <v>1.52</v>
      </c>
      <c r="I9" s="12">
        <v>0</v>
      </c>
    </row>
    <row r="10" spans="2:9" ht="15" customHeight="1" x14ac:dyDescent="0.2">
      <c r="B10" t="s">
        <v>41</v>
      </c>
      <c r="C10" s="12">
        <v>4</v>
      </c>
      <c r="D10" s="8">
        <v>0.43</v>
      </c>
      <c r="E10" s="12">
        <v>1</v>
      </c>
      <c r="F10" s="8">
        <v>0.17</v>
      </c>
      <c r="G10" s="12">
        <v>2</v>
      </c>
      <c r="H10" s="8">
        <v>0.61</v>
      </c>
      <c r="I10" s="12">
        <v>0</v>
      </c>
    </row>
    <row r="11" spans="2:9" ht="15" customHeight="1" x14ac:dyDescent="0.2">
      <c r="B11" t="s">
        <v>42</v>
      </c>
      <c r="C11" s="12">
        <v>219</v>
      </c>
      <c r="D11" s="8">
        <v>23.4</v>
      </c>
      <c r="E11" s="12">
        <v>122</v>
      </c>
      <c r="F11" s="8">
        <v>20.37</v>
      </c>
      <c r="G11" s="12">
        <v>97</v>
      </c>
      <c r="H11" s="8">
        <v>29.57</v>
      </c>
      <c r="I11" s="12">
        <v>0</v>
      </c>
    </row>
    <row r="12" spans="2:9" ht="15" customHeight="1" x14ac:dyDescent="0.2">
      <c r="B12" t="s">
        <v>43</v>
      </c>
      <c r="C12" s="12">
        <v>11</v>
      </c>
      <c r="D12" s="8">
        <v>1.18</v>
      </c>
      <c r="E12" s="12">
        <v>2</v>
      </c>
      <c r="F12" s="8">
        <v>0.33</v>
      </c>
      <c r="G12" s="12">
        <v>9</v>
      </c>
      <c r="H12" s="8">
        <v>2.74</v>
      </c>
      <c r="I12" s="12">
        <v>0</v>
      </c>
    </row>
    <row r="13" spans="2:9" ht="15" customHeight="1" x14ac:dyDescent="0.2">
      <c r="B13" t="s">
        <v>44</v>
      </c>
      <c r="C13" s="12">
        <v>54</v>
      </c>
      <c r="D13" s="8">
        <v>5.77</v>
      </c>
      <c r="E13" s="12">
        <v>21</v>
      </c>
      <c r="F13" s="8">
        <v>3.51</v>
      </c>
      <c r="G13" s="12">
        <v>33</v>
      </c>
      <c r="H13" s="8">
        <v>10.06</v>
      </c>
      <c r="I13" s="12">
        <v>0</v>
      </c>
    </row>
    <row r="14" spans="2:9" ht="15" customHeight="1" x14ac:dyDescent="0.2">
      <c r="B14" t="s">
        <v>45</v>
      </c>
      <c r="C14" s="12">
        <v>44</v>
      </c>
      <c r="D14" s="8">
        <v>4.7</v>
      </c>
      <c r="E14" s="12">
        <v>28</v>
      </c>
      <c r="F14" s="8">
        <v>4.67</v>
      </c>
      <c r="G14" s="12">
        <v>14</v>
      </c>
      <c r="H14" s="8">
        <v>4.2699999999999996</v>
      </c>
      <c r="I14" s="12">
        <v>0</v>
      </c>
    </row>
    <row r="15" spans="2:9" ht="15" customHeight="1" x14ac:dyDescent="0.2">
      <c r="B15" t="s">
        <v>46</v>
      </c>
      <c r="C15" s="12">
        <v>125</v>
      </c>
      <c r="D15" s="8">
        <v>13.35</v>
      </c>
      <c r="E15" s="12">
        <v>111</v>
      </c>
      <c r="F15" s="8">
        <v>18.53</v>
      </c>
      <c r="G15" s="12">
        <v>14</v>
      </c>
      <c r="H15" s="8">
        <v>4.2699999999999996</v>
      </c>
      <c r="I15" s="12">
        <v>0</v>
      </c>
    </row>
    <row r="16" spans="2:9" ht="15" customHeight="1" x14ac:dyDescent="0.2">
      <c r="B16" t="s">
        <v>47</v>
      </c>
      <c r="C16" s="12">
        <v>141</v>
      </c>
      <c r="D16" s="8">
        <v>15.06</v>
      </c>
      <c r="E16" s="12">
        <v>117</v>
      </c>
      <c r="F16" s="8">
        <v>19.53</v>
      </c>
      <c r="G16" s="12">
        <v>24</v>
      </c>
      <c r="H16" s="8">
        <v>7.32</v>
      </c>
      <c r="I16" s="12">
        <v>0</v>
      </c>
    </row>
    <row r="17" spans="2:9" ht="15" customHeight="1" x14ac:dyDescent="0.2">
      <c r="B17" t="s">
        <v>48</v>
      </c>
      <c r="C17" s="12">
        <v>25</v>
      </c>
      <c r="D17" s="8">
        <v>2.67</v>
      </c>
      <c r="E17" s="12">
        <v>15</v>
      </c>
      <c r="F17" s="8">
        <v>2.5</v>
      </c>
      <c r="G17" s="12">
        <v>6</v>
      </c>
      <c r="H17" s="8">
        <v>1.83</v>
      </c>
      <c r="I17" s="12">
        <v>4</v>
      </c>
    </row>
    <row r="18" spans="2:9" ht="15" customHeight="1" x14ac:dyDescent="0.2">
      <c r="B18" t="s">
        <v>49</v>
      </c>
      <c r="C18" s="12">
        <v>29</v>
      </c>
      <c r="D18" s="8">
        <v>3.1</v>
      </c>
      <c r="E18" s="12">
        <v>18</v>
      </c>
      <c r="F18" s="8">
        <v>3.01</v>
      </c>
      <c r="G18" s="12">
        <v>9</v>
      </c>
      <c r="H18" s="8">
        <v>2.74</v>
      </c>
      <c r="I18" s="12">
        <v>0</v>
      </c>
    </row>
    <row r="19" spans="2:9" ht="15" customHeight="1" x14ac:dyDescent="0.2">
      <c r="B19" t="s">
        <v>50</v>
      </c>
      <c r="C19" s="12">
        <v>23</v>
      </c>
      <c r="D19" s="8">
        <v>2.46</v>
      </c>
      <c r="E19" s="12">
        <v>19</v>
      </c>
      <c r="F19" s="8">
        <v>3.17</v>
      </c>
      <c r="G19" s="12">
        <v>4</v>
      </c>
      <c r="H19" s="8">
        <v>1.22</v>
      </c>
      <c r="I19" s="12">
        <v>0</v>
      </c>
    </row>
    <row r="20" spans="2:9" ht="15" customHeight="1" x14ac:dyDescent="0.2">
      <c r="B20" s="9" t="s">
        <v>226</v>
      </c>
      <c r="C20" s="12">
        <f>SUM(LTBL_06209[総数／事業所数])</f>
        <v>936</v>
      </c>
      <c r="E20" s="12">
        <f>SUBTOTAL(109,LTBL_06209[個人／事業所数])</f>
        <v>599</v>
      </c>
      <c r="G20" s="12">
        <f>SUBTOTAL(109,LTBL_06209[法人／事業所数])</f>
        <v>328</v>
      </c>
      <c r="I20" s="12">
        <f>SUBTOTAL(109,LTBL_06209[法人以外の団体／事業所数])</f>
        <v>4</v>
      </c>
    </row>
    <row r="21" spans="2:9" ht="15" customHeight="1" x14ac:dyDescent="0.2">
      <c r="E21" s="11">
        <f>LTBL_06209[[#Totals],[個人／事業所数]]/LTBL_06209[[#Totals],[総数／事業所数]]</f>
        <v>0.6399572649572649</v>
      </c>
      <c r="G21" s="11">
        <f>LTBL_06209[[#Totals],[法人／事業所数]]/LTBL_06209[[#Totals],[総数／事業所数]]</f>
        <v>0.3504273504273504</v>
      </c>
      <c r="I21" s="11">
        <f>LTBL_06209[[#Totals],[法人以外の団体／事業所数]]/LTBL_06209[[#Totals],[総数／事業所数]]</f>
        <v>4.2735042735042739E-3</v>
      </c>
    </row>
    <row r="23" spans="2:9" ht="33" customHeight="1" x14ac:dyDescent="0.2">
      <c r="B23" t="s">
        <v>227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73</v>
      </c>
      <c r="C24" s="12">
        <v>123</v>
      </c>
      <c r="D24" s="8">
        <v>13.14</v>
      </c>
      <c r="E24" s="12">
        <v>109</v>
      </c>
      <c r="F24" s="8">
        <v>18.2</v>
      </c>
      <c r="G24" s="12">
        <v>14</v>
      </c>
      <c r="H24" s="8">
        <v>4.2699999999999996</v>
      </c>
      <c r="I24" s="12">
        <v>0</v>
      </c>
    </row>
    <row r="25" spans="2:9" ht="15" customHeight="1" x14ac:dyDescent="0.2">
      <c r="B25" t="s">
        <v>72</v>
      </c>
      <c r="C25" s="12">
        <v>110</v>
      </c>
      <c r="D25" s="8">
        <v>11.75</v>
      </c>
      <c r="E25" s="12">
        <v>103</v>
      </c>
      <c r="F25" s="8">
        <v>17.2</v>
      </c>
      <c r="G25" s="12">
        <v>7</v>
      </c>
      <c r="H25" s="8">
        <v>2.13</v>
      </c>
      <c r="I25" s="12">
        <v>0</v>
      </c>
    </row>
    <row r="26" spans="2:9" ht="15" customHeight="1" x14ac:dyDescent="0.2">
      <c r="B26" t="s">
        <v>68</v>
      </c>
      <c r="C26" s="12">
        <v>77</v>
      </c>
      <c r="D26" s="8">
        <v>8.23</v>
      </c>
      <c r="E26" s="12">
        <v>40</v>
      </c>
      <c r="F26" s="8">
        <v>6.68</v>
      </c>
      <c r="G26" s="12">
        <v>37</v>
      </c>
      <c r="H26" s="8">
        <v>11.28</v>
      </c>
      <c r="I26" s="12">
        <v>0</v>
      </c>
    </row>
    <row r="27" spans="2:9" ht="15" customHeight="1" x14ac:dyDescent="0.2">
      <c r="B27" t="s">
        <v>60</v>
      </c>
      <c r="C27" s="12">
        <v>67</v>
      </c>
      <c r="D27" s="8">
        <v>7.16</v>
      </c>
      <c r="E27" s="12">
        <v>55</v>
      </c>
      <c r="F27" s="8">
        <v>9.18</v>
      </c>
      <c r="G27" s="12">
        <v>12</v>
      </c>
      <c r="H27" s="8">
        <v>3.66</v>
      </c>
      <c r="I27" s="12">
        <v>0</v>
      </c>
    </row>
    <row r="28" spans="2:9" ht="15" customHeight="1" x14ac:dyDescent="0.2">
      <c r="B28" t="s">
        <v>59</v>
      </c>
      <c r="C28" s="12">
        <v>61</v>
      </c>
      <c r="D28" s="8">
        <v>6.52</v>
      </c>
      <c r="E28" s="12">
        <v>34</v>
      </c>
      <c r="F28" s="8">
        <v>5.68</v>
      </c>
      <c r="G28" s="12">
        <v>27</v>
      </c>
      <c r="H28" s="8">
        <v>8.23</v>
      </c>
      <c r="I28" s="12">
        <v>0</v>
      </c>
    </row>
    <row r="29" spans="2:9" ht="15" customHeight="1" x14ac:dyDescent="0.2">
      <c r="B29" t="s">
        <v>66</v>
      </c>
      <c r="C29" s="12">
        <v>54</v>
      </c>
      <c r="D29" s="8">
        <v>5.77</v>
      </c>
      <c r="E29" s="12">
        <v>43</v>
      </c>
      <c r="F29" s="8">
        <v>7.18</v>
      </c>
      <c r="G29" s="12">
        <v>11</v>
      </c>
      <c r="H29" s="8">
        <v>3.35</v>
      </c>
      <c r="I29" s="12">
        <v>0</v>
      </c>
    </row>
    <row r="30" spans="2:9" ht="15" customHeight="1" x14ac:dyDescent="0.2">
      <c r="B30" t="s">
        <v>69</v>
      </c>
      <c r="C30" s="12">
        <v>36</v>
      </c>
      <c r="D30" s="8">
        <v>3.85</v>
      </c>
      <c r="E30" s="12">
        <v>18</v>
      </c>
      <c r="F30" s="8">
        <v>3.01</v>
      </c>
      <c r="G30" s="12">
        <v>18</v>
      </c>
      <c r="H30" s="8">
        <v>5.49</v>
      </c>
      <c r="I30" s="12">
        <v>0</v>
      </c>
    </row>
    <row r="31" spans="2:9" ht="15" customHeight="1" x14ac:dyDescent="0.2">
      <c r="B31" t="s">
        <v>71</v>
      </c>
      <c r="C31" s="12">
        <v>27</v>
      </c>
      <c r="D31" s="8">
        <v>2.88</v>
      </c>
      <c r="E31" s="12">
        <v>14</v>
      </c>
      <c r="F31" s="8">
        <v>2.34</v>
      </c>
      <c r="G31" s="12">
        <v>11</v>
      </c>
      <c r="H31" s="8">
        <v>3.35</v>
      </c>
      <c r="I31" s="12">
        <v>0</v>
      </c>
    </row>
    <row r="32" spans="2:9" ht="15" customHeight="1" x14ac:dyDescent="0.2">
      <c r="B32" t="s">
        <v>67</v>
      </c>
      <c r="C32" s="12">
        <v>25</v>
      </c>
      <c r="D32" s="8">
        <v>2.67</v>
      </c>
      <c r="E32" s="12">
        <v>12</v>
      </c>
      <c r="F32" s="8">
        <v>2</v>
      </c>
      <c r="G32" s="12">
        <v>13</v>
      </c>
      <c r="H32" s="8">
        <v>3.96</v>
      </c>
      <c r="I32" s="12">
        <v>0</v>
      </c>
    </row>
    <row r="33" spans="2:9" ht="15" customHeight="1" x14ac:dyDescent="0.2">
      <c r="B33" t="s">
        <v>75</v>
      </c>
      <c r="C33" s="12">
        <v>25</v>
      </c>
      <c r="D33" s="8">
        <v>2.67</v>
      </c>
      <c r="E33" s="12">
        <v>15</v>
      </c>
      <c r="F33" s="8">
        <v>2.5</v>
      </c>
      <c r="G33" s="12">
        <v>6</v>
      </c>
      <c r="H33" s="8">
        <v>1.83</v>
      </c>
      <c r="I33" s="12">
        <v>4</v>
      </c>
    </row>
    <row r="34" spans="2:9" ht="15" customHeight="1" x14ac:dyDescent="0.2">
      <c r="B34" t="s">
        <v>61</v>
      </c>
      <c r="C34" s="12">
        <v>21</v>
      </c>
      <c r="D34" s="8">
        <v>2.2400000000000002</v>
      </c>
      <c r="E34" s="12">
        <v>5</v>
      </c>
      <c r="F34" s="8">
        <v>0.83</v>
      </c>
      <c r="G34" s="12">
        <v>16</v>
      </c>
      <c r="H34" s="8">
        <v>4.88</v>
      </c>
      <c r="I34" s="12">
        <v>0</v>
      </c>
    </row>
    <row r="35" spans="2:9" ht="15" customHeight="1" x14ac:dyDescent="0.2">
      <c r="B35" t="s">
        <v>62</v>
      </c>
      <c r="C35" s="12">
        <v>19</v>
      </c>
      <c r="D35" s="8">
        <v>2.0299999999999998</v>
      </c>
      <c r="E35" s="12">
        <v>7</v>
      </c>
      <c r="F35" s="8">
        <v>1.17</v>
      </c>
      <c r="G35" s="12">
        <v>12</v>
      </c>
      <c r="H35" s="8">
        <v>3.66</v>
      </c>
      <c r="I35" s="12">
        <v>0</v>
      </c>
    </row>
    <row r="36" spans="2:9" ht="15" customHeight="1" x14ac:dyDescent="0.2">
      <c r="B36" t="s">
        <v>65</v>
      </c>
      <c r="C36" s="12">
        <v>19</v>
      </c>
      <c r="D36" s="8">
        <v>2.0299999999999998</v>
      </c>
      <c r="E36" s="12">
        <v>11</v>
      </c>
      <c r="F36" s="8">
        <v>1.84</v>
      </c>
      <c r="G36" s="12">
        <v>8</v>
      </c>
      <c r="H36" s="8">
        <v>2.44</v>
      </c>
      <c r="I36" s="12">
        <v>0</v>
      </c>
    </row>
    <row r="37" spans="2:9" ht="15" customHeight="1" x14ac:dyDescent="0.2">
      <c r="B37" t="s">
        <v>70</v>
      </c>
      <c r="C37" s="12">
        <v>17</v>
      </c>
      <c r="D37" s="8">
        <v>1.82</v>
      </c>
      <c r="E37" s="12">
        <v>14</v>
      </c>
      <c r="F37" s="8">
        <v>2.34</v>
      </c>
      <c r="G37" s="12">
        <v>3</v>
      </c>
      <c r="H37" s="8">
        <v>0.91</v>
      </c>
      <c r="I37" s="12">
        <v>0</v>
      </c>
    </row>
    <row r="38" spans="2:9" ht="15" customHeight="1" x14ac:dyDescent="0.2">
      <c r="B38" t="s">
        <v>76</v>
      </c>
      <c r="C38" s="12">
        <v>17</v>
      </c>
      <c r="D38" s="8">
        <v>1.82</v>
      </c>
      <c r="E38" s="12">
        <v>17</v>
      </c>
      <c r="F38" s="8">
        <v>2.84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84</v>
      </c>
      <c r="C39" s="12">
        <v>16</v>
      </c>
      <c r="D39" s="8">
        <v>1.71</v>
      </c>
      <c r="E39" s="12">
        <v>6</v>
      </c>
      <c r="F39" s="8">
        <v>1</v>
      </c>
      <c r="G39" s="12">
        <v>10</v>
      </c>
      <c r="H39" s="8">
        <v>3.05</v>
      </c>
      <c r="I39" s="12">
        <v>0</v>
      </c>
    </row>
    <row r="40" spans="2:9" ht="15" customHeight="1" x14ac:dyDescent="0.2">
      <c r="B40" t="s">
        <v>90</v>
      </c>
      <c r="C40" s="12">
        <v>16</v>
      </c>
      <c r="D40" s="8">
        <v>1.71</v>
      </c>
      <c r="E40" s="12">
        <v>6</v>
      </c>
      <c r="F40" s="8">
        <v>1</v>
      </c>
      <c r="G40" s="12">
        <v>10</v>
      </c>
      <c r="H40" s="8">
        <v>3.05</v>
      </c>
      <c r="I40" s="12">
        <v>0</v>
      </c>
    </row>
    <row r="41" spans="2:9" ht="15" customHeight="1" x14ac:dyDescent="0.2">
      <c r="B41" t="s">
        <v>78</v>
      </c>
      <c r="C41" s="12">
        <v>15</v>
      </c>
      <c r="D41" s="8">
        <v>1.6</v>
      </c>
      <c r="E41" s="12">
        <v>13</v>
      </c>
      <c r="F41" s="8">
        <v>2.17</v>
      </c>
      <c r="G41" s="12">
        <v>2</v>
      </c>
      <c r="H41" s="8">
        <v>0.61</v>
      </c>
      <c r="I41" s="12">
        <v>0</v>
      </c>
    </row>
    <row r="42" spans="2:9" ht="15" customHeight="1" x14ac:dyDescent="0.2">
      <c r="B42" t="s">
        <v>85</v>
      </c>
      <c r="C42" s="12">
        <v>14</v>
      </c>
      <c r="D42" s="8">
        <v>1.5</v>
      </c>
      <c r="E42" s="12">
        <v>5</v>
      </c>
      <c r="F42" s="8">
        <v>0.83</v>
      </c>
      <c r="G42" s="12">
        <v>9</v>
      </c>
      <c r="H42" s="8">
        <v>2.74</v>
      </c>
      <c r="I42" s="12">
        <v>0</v>
      </c>
    </row>
    <row r="43" spans="2:9" ht="15" customHeight="1" x14ac:dyDescent="0.2">
      <c r="B43" t="s">
        <v>74</v>
      </c>
      <c r="C43" s="12">
        <v>14</v>
      </c>
      <c r="D43" s="8">
        <v>1.5</v>
      </c>
      <c r="E43" s="12">
        <v>5</v>
      </c>
      <c r="F43" s="8">
        <v>0.83</v>
      </c>
      <c r="G43" s="12">
        <v>9</v>
      </c>
      <c r="H43" s="8">
        <v>2.74</v>
      </c>
      <c r="I43" s="12">
        <v>0</v>
      </c>
    </row>
    <row r="46" spans="2:9" ht="33" customHeight="1" x14ac:dyDescent="0.2">
      <c r="B46" t="s">
        <v>228</v>
      </c>
      <c r="C46" s="10" t="s">
        <v>52</v>
      </c>
      <c r="D46" s="10" t="s">
        <v>53</v>
      </c>
      <c r="E46" s="10" t="s">
        <v>54</v>
      </c>
      <c r="F46" s="10" t="s">
        <v>55</v>
      </c>
      <c r="G46" s="10" t="s">
        <v>56</v>
      </c>
      <c r="H46" s="10" t="s">
        <v>57</v>
      </c>
      <c r="I46" s="10" t="s">
        <v>58</v>
      </c>
    </row>
    <row r="47" spans="2:9" ht="15" customHeight="1" x14ac:dyDescent="0.2">
      <c r="B47" t="s">
        <v>137</v>
      </c>
      <c r="C47" s="12">
        <v>65</v>
      </c>
      <c r="D47" s="8">
        <v>6.94</v>
      </c>
      <c r="E47" s="12">
        <v>59</v>
      </c>
      <c r="F47" s="8">
        <v>9.85</v>
      </c>
      <c r="G47" s="12">
        <v>6</v>
      </c>
      <c r="H47" s="8">
        <v>1.83</v>
      </c>
      <c r="I47" s="12">
        <v>0</v>
      </c>
    </row>
    <row r="48" spans="2:9" ht="15" customHeight="1" x14ac:dyDescent="0.2">
      <c r="B48" t="s">
        <v>136</v>
      </c>
      <c r="C48" s="12">
        <v>45</v>
      </c>
      <c r="D48" s="8">
        <v>4.8099999999999996</v>
      </c>
      <c r="E48" s="12">
        <v>43</v>
      </c>
      <c r="F48" s="8">
        <v>7.18</v>
      </c>
      <c r="G48" s="12">
        <v>2</v>
      </c>
      <c r="H48" s="8">
        <v>0.61</v>
      </c>
      <c r="I48" s="12">
        <v>0</v>
      </c>
    </row>
    <row r="49" spans="2:9" ht="15" customHeight="1" x14ac:dyDescent="0.2">
      <c r="B49" t="s">
        <v>133</v>
      </c>
      <c r="C49" s="12">
        <v>35</v>
      </c>
      <c r="D49" s="8">
        <v>3.74</v>
      </c>
      <c r="E49" s="12">
        <v>33</v>
      </c>
      <c r="F49" s="8">
        <v>5.51</v>
      </c>
      <c r="G49" s="12">
        <v>2</v>
      </c>
      <c r="H49" s="8">
        <v>0.61</v>
      </c>
      <c r="I49" s="12">
        <v>0</v>
      </c>
    </row>
    <row r="50" spans="2:9" ht="15" customHeight="1" x14ac:dyDescent="0.2">
      <c r="B50" t="s">
        <v>135</v>
      </c>
      <c r="C50" s="12">
        <v>32</v>
      </c>
      <c r="D50" s="8">
        <v>3.42</v>
      </c>
      <c r="E50" s="12">
        <v>32</v>
      </c>
      <c r="F50" s="8">
        <v>5.34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123</v>
      </c>
      <c r="C51" s="12">
        <v>27</v>
      </c>
      <c r="D51" s="8">
        <v>2.88</v>
      </c>
      <c r="E51" s="12">
        <v>24</v>
      </c>
      <c r="F51" s="8">
        <v>4.01</v>
      </c>
      <c r="G51" s="12">
        <v>3</v>
      </c>
      <c r="H51" s="8">
        <v>0.91</v>
      </c>
      <c r="I51" s="12">
        <v>0</v>
      </c>
    </row>
    <row r="52" spans="2:9" ht="15" customHeight="1" x14ac:dyDescent="0.2">
      <c r="B52" t="s">
        <v>130</v>
      </c>
      <c r="C52" s="12">
        <v>24</v>
      </c>
      <c r="D52" s="8">
        <v>2.56</v>
      </c>
      <c r="E52" s="12">
        <v>15</v>
      </c>
      <c r="F52" s="8">
        <v>2.5</v>
      </c>
      <c r="G52" s="12">
        <v>9</v>
      </c>
      <c r="H52" s="8">
        <v>2.74</v>
      </c>
      <c r="I52" s="12">
        <v>0</v>
      </c>
    </row>
    <row r="53" spans="2:9" ht="15" customHeight="1" x14ac:dyDescent="0.2">
      <c r="B53" t="s">
        <v>131</v>
      </c>
      <c r="C53" s="12">
        <v>21</v>
      </c>
      <c r="D53" s="8">
        <v>2.2400000000000002</v>
      </c>
      <c r="E53" s="12">
        <v>12</v>
      </c>
      <c r="F53" s="8">
        <v>2</v>
      </c>
      <c r="G53" s="12">
        <v>9</v>
      </c>
      <c r="H53" s="8">
        <v>2.74</v>
      </c>
      <c r="I53" s="12">
        <v>0</v>
      </c>
    </row>
    <row r="54" spans="2:9" ht="15" customHeight="1" x14ac:dyDescent="0.2">
      <c r="B54" t="s">
        <v>134</v>
      </c>
      <c r="C54" s="12">
        <v>19</v>
      </c>
      <c r="D54" s="8">
        <v>2.0299999999999998</v>
      </c>
      <c r="E54" s="12">
        <v>18</v>
      </c>
      <c r="F54" s="8">
        <v>3.01</v>
      </c>
      <c r="G54" s="12">
        <v>1</v>
      </c>
      <c r="H54" s="8">
        <v>0.3</v>
      </c>
      <c r="I54" s="12">
        <v>0</v>
      </c>
    </row>
    <row r="55" spans="2:9" ht="15" customHeight="1" x14ac:dyDescent="0.2">
      <c r="B55" t="s">
        <v>122</v>
      </c>
      <c r="C55" s="12">
        <v>16</v>
      </c>
      <c r="D55" s="8">
        <v>1.71</v>
      </c>
      <c r="E55" s="12">
        <v>5</v>
      </c>
      <c r="F55" s="8">
        <v>0.83</v>
      </c>
      <c r="G55" s="12">
        <v>11</v>
      </c>
      <c r="H55" s="8">
        <v>3.35</v>
      </c>
      <c r="I55" s="12">
        <v>0</v>
      </c>
    </row>
    <row r="56" spans="2:9" ht="15" customHeight="1" x14ac:dyDescent="0.2">
      <c r="B56" t="s">
        <v>132</v>
      </c>
      <c r="C56" s="12">
        <v>16</v>
      </c>
      <c r="D56" s="8">
        <v>1.71</v>
      </c>
      <c r="E56" s="12">
        <v>9</v>
      </c>
      <c r="F56" s="8">
        <v>1.5</v>
      </c>
      <c r="G56" s="12">
        <v>5</v>
      </c>
      <c r="H56" s="8">
        <v>1.52</v>
      </c>
      <c r="I56" s="12">
        <v>0</v>
      </c>
    </row>
    <row r="57" spans="2:9" ht="15" customHeight="1" x14ac:dyDescent="0.2">
      <c r="B57" t="s">
        <v>148</v>
      </c>
      <c r="C57" s="12">
        <v>15</v>
      </c>
      <c r="D57" s="8">
        <v>1.6</v>
      </c>
      <c r="E57" s="12">
        <v>14</v>
      </c>
      <c r="F57" s="8">
        <v>2.34</v>
      </c>
      <c r="G57" s="12">
        <v>1</v>
      </c>
      <c r="H57" s="8">
        <v>0.3</v>
      </c>
      <c r="I57" s="12">
        <v>0</v>
      </c>
    </row>
    <row r="58" spans="2:9" ht="15" customHeight="1" x14ac:dyDescent="0.2">
      <c r="B58" t="s">
        <v>127</v>
      </c>
      <c r="C58" s="12">
        <v>15</v>
      </c>
      <c r="D58" s="8">
        <v>1.6</v>
      </c>
      <c r="E58" s="12">
        <v>11</v>
      </c>
      <c r="F58" s="8">
        <v>1.84</v>
      </c>
      <c r="G58" s="12">
        <v>4</v>
      </c>
      <c r="H58" s="8">
        <v>1.22</v>
      </c>
      <c r="I58" s="12">
        <v>0</v>
      </c>
    </row>
    <row r="59" spans="2:9" ht="15" customHeight="1" x14ac:dyDescent="0.2">
      <c r="B59" t="s">
        <v>129</v>
      </c>
      <c r="C59" s="12">
        <v>15</v>
      </c>
      <c r="D59" s="8">
        <v>1.6</v>
      </c>
      <c r="E59" s="12">
        <v>6</v>
      </c>
      <c r="F59" s="8">
        <v>1</v>
      </c>
      <c r="G59" s="12">
        <v>9</v>
      </c>
      <c r="H59" s="8">
        <v>2.74</v>
      </c>
      <c r="I59" s="12">
        <v>0</v>
      </c>
    </row>
    <row r="60" spans="2:9" ht="15" customHeight="1" x14ac:dyDescent="0.2">
      <c r="B60" t="s">
        <v>138</v>
      </c>
      <c r="C60" s="12">
        <v>15</v>
      </c>
      <c r="D60" s="8">
        <v>1.6</v>
      </c>
      <c r="E60" s="12">
        <v>12</v>
      </c>
      <c r="F60" s="8">
        <v>2</v>
      </c>
      <c r="G60" s="12">
        <v>2</v>
      </c>
      <c r="H60" s="8">
        <v>0.61</v>
      </c>
      <c r="I60" s="12">
        <v>1</v>
      </c>
    </row>
    <row r="61" spans="2:9" ht="15" customHeight="1" x14ac:dyDescent="0.2">
      <c r="B61" t="s">
        <v>140</v>
      </c>
      <c r="C61" s="12">
        <v>15</v>
      </c>
      <c r="D61" s="8">
        <v>1.6</v>
      </c>
      <c r="E61" s="12">
        <v>13</v>
      </c>
      <c r="F61" s="8">
        <v>2.17</v>
      </c>
      <c r="G61" s="12">
        <v>2</v>
      </c>
      <c r="H61" s="8">
        <v>0.61</v>
      </c>
      <c r="I61" s="12">
        <v>0</v>
      </c>
    </row>
    <row r="62" spans="2:9" ht="15" customHeight="1" x14ac:dyDescent="0.2">
      <c r="B62" t="s">
        <v>121</v>
      </c>
      <c r="C62" s="12">
        <v>14</v>
      </c>
      <c r="D62" s="8">
        <v>1.5</v>
      </c>
      <c r="E62" s="12">
        <v>5</v>
      </c>
      <c r="F62" s="8">
        <v>0.83</v>
      </c>
      <c r="G62" s="12">
        <v>9</v>
      </c>
      <c r="H62" s="8">
        <v>2.74</v>
      </c>
      <c r="I62" s="12">
        <v>0</v>
      </c>
    </row>
    <row r="63" spans="2:9" ht="15" customHeight="1" x14ac:dyDescent="0.2">
      <c r="B63" t="s">
        <v>150</v>
      </c>
      <c r="C63" s="12">
        <v>14</v>
      </c>
      <c r="D63" s="8">
        <v>1.5</v>
      </c>
      <c r="E63" s="12">
        <v>12</v>
      </c>
      <c r="F63" s="8">
        <v>2</v>
      </c>
      <c r="G63" s="12">
        <v>2</v>
      </c>
      <c r="H63" s="8">
        <v>0.61</v>
      </c>
      <c r="I63" s="12">
        <v>0</v>
      </c>
    </row>
    <row r="64" spans="2:9" ht="15" customHeight="1" x14ac:dyDescent="0.2">
      <c r="B64" t="s">
        <v>126</v>
      </c>
      <c r="C64" s="12">
        <v>14</v>
      </c>
      <c r="D64" s="8">
        <v>1.5</v>
      </c>
      <c r="E64" s="12">
        <v>11</v>
      </c>
      <c r="F64" s="8">
        <v>1.84</v>
      </c>
      <c r="G64" s="12">
        <v>3</v>
      </c>
      <c r="H64" s="8">
        <v>0.91</v>
      </c>
      <c r="I64" s="12">
        <v>0</v>
      </c>
    </row>
    <row r="65" spans="2:9" ht="15" customHeight="1" x14ac:dyDescent="0.2">
      <c r="B65" t="s">
        <v>128</v>
      </c>
      <c r="C65" s="12">
        <v>13</v>
      </c>
      <c r="D65" s="8">
        <v>1.39</v>
      </c>
      <c r="E65" s="12">
        <v>6</v>
      </c>
      <c r="F65" s="8">
        <v>1</v>
      </c>
      <c r="G65" s="12">
        <v>7</v>
      </c>
      <c r="H65" s="8">
        <v>2.13</v>
      </c>
      <c r="I65" s="12">
        <v>0</v>
      </c>
    </row>
    <row r="66" spans="2:9" ht="15" customHeight="1" x14ac:dyDescent="0.2">
      <c r="B66" t="s">
        <v>151</v>
      </c>
      <c r="C66" s="12">
        <v>12</v>
      </c>
      <c r="D66" s="8">
        <v>1.28</v>
      </c>
      <c r="E66" s="12">
        <v>10</v>
      </c>
      <c r="F66" s="8">
        <v>1.67</v>
      </c>
      <c r="G66" s="12">
        <v>2</v>
      </c>
      <c r="H66" s="8">
        <v>0.61</v>
      </c>
      <c r="I66" s="12">
        <v>0</v>
      </c>
    </row>
    <row r="67" spans="2:9" ht="15" customHeight="1" x14ac:dyDescent="0.2">
      <c r="B67" t="s">
        <v>125</v>
      </c>
      <c r="C67" s="12">
        <v>12</v>
      </c>
      <c r="D67" s="8">
        <v>1.28</v>
      </c>
      <c r="E67" s="12">
        <v>10</v>
      </c>
      <c r="F67" s="8">
        <v>1.67</v>
      </c>
      <c r="G67" s="12">
        <v>2</v>
      </c>
      <c r="H67" s="8">
        <v>0.61</v>
      </c>
      <c r="I67" s="12">
        <v>0</v>
      </c>
    </row>
    <row r="68" spans="2:9" ht="15" customHeight="1" x14ac:dyDescent="0.2">
      <c r="B68" t="s">
        <v>139</v>
      </c>
      <c r="C68" s="12">
        <v>12</v>
      </c>
      <c r="D68" s="8">
        <v>1.28</v>
      </c>
      <c r="E68" s="12">
        <v>12</v>
      </c>
      <c r="F68" s="8">
        <v>2</v>
      </c>
      <c r="G68" s="12">
        <v>0</v>
      </c>
      <c r="H68" s="8">
        <v>0</v>
      </c>
      <c r="I68" s="12">
        <v>0</v>
      </c>
    </row>
    <row r="70" spans="2:9" ht="15" customHeight="1" x14ac:dyDescent="0.2">
      <c r="B70" t="s">
        <v>229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40052-0921-4B0A-9973-EF6C18036A40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239</v>
      </c>
    </row>
    <row r="4" spans="2:9" ht="33" customHeight="1" x14ac:dyDescent="0.2">
      <c r="B4" t="s">
        <v>225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37</v>
      </c>
      <c r="C6" s="12">
        <v>238</v>
      </c>
      <c r="D6" s="8">
        <v>13.9</v>
      </c>
      <c r="E6" s="12">
        <v>90</v>
      </c>
      <c r="F6" s="8">
        <v>9.2200000000000006</v>
      </c>
      <c r="G6" s="12">
        <v>148</v>
      </c>
      <c r="H6" s="8">
        <v>20.87</v>
      </c>
      <c r="I6" s="12">
        <v>0</v>
      </c>
    </row>
    <row r="7" spans="2:9" ht="15" customHeight="1" x14ac:dyDescent="0.2">
      <c r="B7" t="s">
        <v>38</v>
      </c>
      <c r="C7" s="12">
        <v>139</v>
      </c>
      <c r="D7" s="8">
        <v>8.1199999999999992</v>
      </c>
      <c r="E7" s="12">
        <v>55</v>
      </c>
      <c r="F7" s="8">
        <v>5.64</v>
      </c>
      <c r="G7" s="12">
        <v>84</v>
      </c>
      <c r="H7" s="8">
        <v>11.85</v>
      </c>
      <c r="I7" s="12">
        <v>0</v>
      </c>
    </row>
    <row r="8" spans="2:9" ht="15" customHeight="1" x14ac:dyDescent="0.2">
      <c r="B8" t="s">
        <v>39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40</v>
      </c>
      <c r="C9" s="12">
        <v>7</v>
      </c>
      <c r="D9" s="8">
        <v>0.41</v>
      </c>
      <c r="E9" s="12">
        <v>2</v>
      </c>
      <c r="F9" s="8">
        <v>0.2</v>
      </c>
      <c r="G9" s="12">
        <v>4</v>
      </c>
      <c r="H9" s="8">
        <v>0.56000000000000005</v>
      </c>
      <c r="I9" s="12">
        <v>1</v>
      </c>
    </row>
    <row r="10" spans="2:9" ht="15" customHeight="1" x14ac:dyDescent="0.2">
      <c r="B10" t="s">
        <v>41</v>
      </c>
      <c r="C10" s="12">
        <v>16</v>
      </c>
      <c r="D10" s="8">
        <v>0.93</v>
      </c>
      <c r="E10" s="12">
        <v>5</v>
      </c>
      <c r="F10" s="8">
        <v>0.51</v>
      </c>
      <c r="G10" s="12">
        <v>11</v>
      </c>
      <c r="H10" s="8">
        <v>1.55</v>
      </c>
      <c r="I10" s="12">
        <v>0</v>
      </c>
    </row>
    <row r="11" spans="2:9" ht="15" customHeight="1" x14ac:dyDescent="0.2">
      <c r="B11" t="s">
        <v>42</v>
      </c>
      <c r="C11" s="12">
        <v>401</v>
      </c>
      <c r="D11" s="8">
        <v>23.42</v>
      </c>
      <c r="E11" s="12">
        <v>173</v>
      </c>
      <c r="F11" s="8">
        <v>17.73</v>
      </c>
      <c r="G11" s="12">
        <v>228</v>
      </c>
      <c r="H11" s="8">
        <v>32.159999999999997</v>
      </c>
      <c r="I11" s="12">
        <v>0</v>
      </c>
    </row>
    <row r="12" spans="2:9" ht="15" customHeight="1" x14ac:dyDescent="0.2">
      <c r="B12" t="s">
        <v>43</v>
      </c>
      <c r="C12" s="12">
        <v>13</v>
      </c>
      <c r="D12" s="8">
        <v>0.76</v>
      </c>
      <c r="E12" s="12">
        <v>2</v>
      </c>
      <c r="F12" s="8">
        <v>0.2</v>
      </c>
      <c r="G12" s="12">
        <v>11</v>
      </c>
      <c r="H12" s="8">
        <v>1.55</v>
      </c>
      <c r="I12" s="12">
        <v>0</v>
      </c>
    </row>
    <row r="13" spans="2:9" ht="15" customHeight="1" x14ac:dyDescent="0.2">
      <c r="B13" t="s">
        <v>44</v>
      </c>
      <c r="C13" s="12">
        <v>143</v>
      </c>
      <c r="D13" s="8">
        <v>8.35</v>
      </c>
      <c r="E13" s="12">
        <v>88</v>
      </c>
      <c r="F13" s="8">
        <v>9.02</v>
      </c>
      <c r="G13" s="12">
        <v>55</v>
      </c>
      <c r="H13" s="8">
        <v>7.76</v>
      </c>
      <c r="I13" s="12">
        <v>0</v>
      </c>
    </row>
    <row r="14" spans="2:9" ht="15" customHeight="1" x14ac:dyDescent="0.2">
      <c r="B14" t="s">
        <v>45</v>
      </c>
      <c r="C14" s="12">
        <v>64</v>
      </c>
      <c r="D14" s="8">
        <v>3.74</v>
      </c>
      <c r="E14" s="12">
        <v>39</v>
      </c>
      <c r="F14" s="8">
        <v>4</v>
      </c>
      <c r="G14" s="12">
        <v>24</v>
      </c>
      <c r="H14" s="8">
        <v>3.39</v>
      </c>
      <c r="I14" s="12">
        <v>0</v>
      </c>
    </row>
    <row r="15" spans="2:9" ht="15" customHeight="1" x14ac:dyDescent="0.2">
      <c r="B15" t="s">
        <v>46</v>
      </c>
      <c r="C15" s="12">
        <v>224</v>
      </c>
      <c r="D15" s="8">
        <v>13.08</v>
      </c>
      <c r="E15" s="12">
        <v>189</v>
      </c>
      <c r="F15" s="8">
        <v>19.36</v>
      </c>
      <c r="G15" s="12">
        <v>35</v>
      </c>
      <c r="H15" s="8">
        <v>4.9400000000000004</v>
      </c>
      <c r="I15" s="12">
        <v>0</v>
      </c>
    </row>
    <row r="16" spans="2:9" ht="15" customHeight="1" x14ac:dyDescent="0.2">
      <c r="B16" t="s">
        <v>47</v>
      </c>
      <c r="C16" s="12">
        <v>257</v>
      </c>
      <c r="D16" s="8">
        <v>15.01</v>
      </c>
      <c r="E16" s="12">
        <v>214</v>
      </c>
      <c r="F16" s="8">
        <v>21.93</v>
      </c>
      <c r="G16" s="12">
        <v>42</v>
      </c>
      <c r="H16" s="8">
        <v>5.92</v>
      </c>
      <c r="I16" s="12">
        <v>0</v>
      </c>
    </row>
    <row r="17" spans="2:9" ht="15" customHeight="1" x14ac:dyDescent="0.2">
      <c r="B17" t="s">
        <v>48</v>
      </c>
      <c r="C17" s="12">
        <v>69</v>
      </c>
      <c r="D17" s="8">
        <v>4.03</v>
      </c>
      <c r="E17" s="12">
        <v>44</v>
      </c>
      <c r="F17" s="8">
        <v>4.51</v>
      </c>
      <c r="G17" s="12">
        <v>11</v>
      </c>
      <c r="H17" s="8">
        <v>1.55</v>
      </c>
      <c r="I17" s="12">
        <v>0</v>
      </c>
    </row>
    <row r="18" spans="2:9" ht="15" customHeight="1" x14ac:dyDescent="0.2">
      <c r="B18" t="s">
        <v>49</v>
      </c>
      <c r="C18" s="12">
        <v>80</v>
      </c>
      <c r="D18" s="8">
        <v>4.67</v>
      </c>
      <c r="E18" s="12">
        <v>46</v>
      </c>
      <c r="F18" s="8">
        <v>4.71</v>
      </c>
      <c r="G18" s="12">
        <v>25</v>
      </c>
      <c r="H18" s="8">
        <v>3.53</v>
      </c>
      <c r="I18" s="12">
        <v>9</v>
      </c>
    </row>
    <row r="19" spans="2:9" ht="15" customHeight="1" x14ac:dyDescent="0.2">
      <c r="B19" t="s">
        <v>50</v>
      </c>
      <c r="C19" s="12">
        <v>61</v>
      </c>
      <c r="D19" s="8">
        <v>3.56</v>
      </c>
      <c r="E19" s="12">
        <v>29</v>
      </c>
      <c r="F19" s="8">
        <v>2.97</v>
      </c>
      <c r="G19" s="12">
        <v>31</v>
      </c>
      <c r="H19" s="8">
        <v>4.37</v>
      </c>
      <c r="I19" s="12">
        <v>0</v>
      </c>
    </row>
    <row r="20" spans="2:9" ht="15" customHeight="1" x14ac:dyDescent="0.2">
      <c r="B20" s="9" t="s">
        <v>226</v>
      </c>
      <c r="C20" s="12">
        <f>SUM(LTBL_06210[総数／事業所数])</f>
        <v>1712</v>
      </c>
      <c r="E20" s="12">
        <f>SUBTOTAL(109,LTBL_06210[個人／事業所数])</f>
        <v>976</v>
      </c>
      <c r="G20" s="12">
        <f>SUBTOTAL(109,LTBL_06210[法人／事業所数])</f>
        <v>709</v>
      </c>
      <c r="I20" s="12">
        <f>SUBTOTAL(109,LTBL_06210[法人以外の団体／事業所数])</f>
        <v>10</v>
      </c>
    </row>
    <row r="21" spans="2:9" ht="15" customHeight="1" x14ac:dyDescent="0.2">
      <c r="E21" s="11">
        <f>LTBL_06210[[#Totals],[個人／事業所数]]/LTBL_06210[[#Totals],[総数／事業所数]]</f>
        <v>0.57009345794392519</v>
      </c>
      <c r="G21" s="11">
        <f>LTBL_06210[[#Totals],[法人／事業所数]]/LTBL_06210[[#Totals],[総数／事業所数]]</f>
        <v>0.41413551401869159</v>
      </c>
      <c r="I21" s="11">
        <f>LTBL_06210[[#Totals],[法人以外の団体／事業所数]]/LTBL_06210[[#Totals],[総数／事業所数]]</f>
        <v>5.8411214953271026E-3</v>
      </c>
    </row>
    <row r="23" spans="2:9" ht="33" customHeight="1" x14ac:dyDescent="0.2">
      <c r="B23" t="s">
        <v>227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73</v>
      </c>
      <c r="C24" s="12">
        <v>220</v>
      </c>
      <c r="D24" s="8">
        <v>12.85</v>
      </c>
      <c r="E24" s="12">
        <v>199</v>
      </c>
      <c r="F24" s="8">
        <v>20.39</v>
      </c>
      <c r="G24" s="12">
        <v>21</v>
      </c>
      <c r="H24" s="8">
        <v>2.96</v>
      </c>
      <c r="I24" s="12">
        <v>0</v>
      </c>
    </row>
    <row r="25" spans="2:9" ht="15" customHeight="1" x14ac:dyDescent="0.2">
      <c r="B25" t="s">
        <v>72</v>
      </c>
      <c r="C25" s="12">
        <v>206</v>
      </c>
      <c r="D25" s="8">
        <v>12.03</v>
      </c>
      <c r="E25" s="12">
        <v>185</v>
      </c>
      <c r="F25" s="8">
        <v>18.95</v>
      </c>
      <c r="G25" s="12">
        <v>21</v>
      </c>
      <c r="H25" s="8">
        <v>2.96</v>
      </c>
      <c r="I25" s="12">
        <v>0</v>
      </c>
    </row>
    <row r="26" spans="2:9" ht="15" customHeight="1" x14ac:dyDescent="0.2">
      <c r="B26" t="s">
        <v>68</v>
      </c>
      <c r="C26" s="12">
        <v>121</v>
      </c>
      <c r="D26" s="8">
        <v>7.07</v>
      </c>
      <c r="E26" s="12">
        <v>51</v>
      </c>
      <c r="F26" s="8">
        <v>5.23</v>
      </c>
      <c r="G26" s="12">
        <v>70</v>
      </c>
      <c r="H26" s="8">
        <v>9.8699999999999992</v>
      </c>
      <c r="I26" s="12">
        <v>0</v>
      </c>
    </row>
    <row r="27" spans="2:9" ht="15" customHeight="1" x14ac:dyDescent="0.2">
      <c r="B27" t="s">
        <v>69</v>
      </c>
      <c r="C27" s="12">
        <v>117</v>
      </c>
      <c r="D27" s="8">
        <v>6.83</v>
      </c>
      <c r="E27" s="12">
        <v>81</v>
      </c>
      <c r="F27" s="8">
        <v>8.3000000000000007</v>
      </c>
      <c r="G27" s="12">
        <v>36</v>
      </c>
      <c r="H27" s="8">
        <v>5.08</v>
      </c>
      <c r="I27" s="12">
        <v>0</v>
      </c>
    </row>
    <row r="28" spans="2:9" ht="15" customHeight="1" x14ac:dyDescent="0.2">
      <c r="B28" t="s">
        <v>59</v>
      </c>
      <c r="C28" s="12">
        <v>101</v>
      </c>
      <c r="D28" s="8">
        <v>5.9</v>
      </c>
      <c r="E28" s="12">
        <v>32</v>
      </c>
      <c r="F28" s="8">
        <v>3.28</v>
      </c>
      <c r="G28" s="12">
        <v>69</v>
      </c>
      <c r="H28" s="8">
        <v>9.73</v>
      </c>
      <c r="I28" s="12">
        <v>0</v>
      </c>
    </row>
    <row r="29" spans="2:9" ht="15" customHeight="1" x14ac:dyDescent="0.2">
      <c r="B29" t="s">
        <v>60</v>
      </c>
      <c r="C29" s="12">
        <v>83</v>
      </c>
      <c r="D29" s="8">
        <v>4.8499999999999996</v>
      </c>
      <c r="E29" s="12">
        <v>42</v>
      </c>
      <c r="F29" s="8">
        <v>4.3</v>
      </c>
      <c r="G29" s="12">
        <v>41</v>
      </c>
      <c r="H29" s="8">
        <v>5.78</v>
      </c>
      <c r="I29" s="12">
        <v>0</v>
      </c>
    </row>
    <row r="30" spans="2:9" ht="15" customHeight="1" x14ac:dyDescent="0.2">
      <c r="B30" t="s">
        <v>66</v>
      </c>
      <c r="C30" s="12">
        <v>78</v>
      </c>
      <c r="D30" s="8">
        <v>4.5599999999999996</v>
      </c>
      <c r="E30" s="12">
        <v>58</v>
      </c>
      <c r="F30" s="8">
        <v>5.94</v>
      </c>
      <c r="G30" s="12">
        <v>20</v>
      </c>
      <c r="H30" s="8">
        <v>2.82</v>
      </c>
      <c r="I30" s="12">
        <v>0</v>
      </c>
    </row>
    <row r="31" spans="2:9" ht="15" customHeight="1" x14ac:dyDescent="0.2">
      <c r="B31" t="s">
        <v>75</v>
      </c>
      <c r="C31" s="12">
        <v>69</v>
      </c>
      <c r="D31" s="8">
        <v>4.03</v>
      </c>
      <c r="E31" s="12">
        <v>44</v>
      </c>
      <c r="F31" s="8">
        <v>4.51</v>
      </c>
      <c r="G31" s="12">
        <v>11</v>
      </c>
      <c r="H31" s="8">
        <v>1.55</v>
      </c>
      <c r="I31" s="12">
        <v>0</v>
      </c>
    </row>
    <row r="32" spans="2:9" ht="15" customHeight="1" x14ac:dyDescent="0.2">
      <c r="B32" t="s">
        <v>65</v>
      </c>
      <c r="C32" s="12">
        <v>63</v>
      </c>
      <c r="D32" s="8">
        <v>3.68</v>
      </c>
      <c r="E32" s="12">
        <v>22</v>
      </c>
      <c r="F32" s="8">
        <v>2.25</v>
      </c>
      <c r="G32" s="12">
        <v>41</v>
      </c>
      <c r="H32" s="8">
        <v>5.78</v>
      </c>
      <c r="I32" s="12">
        <v>0</v>
      </c>
    </row>
    <row r="33" spans="2:9" ht="15" customHeight="1" x14ac:dyDescent="0.2">
      <c r="B33" t="s">
        <v>61</v>
      </c>
      <c r="C33" s="12">
        <v>54</v>
      </c>
      <c r="D33" s="8">
        <v>3.15</v>
      </c>
      <c r="E33" s="12">
        <v>16</v>
      </c>
      <c r="F33" s="8">
        <v>1.64</v>
      </c>
      <c r="G33" s="12">
        <v>38</v>
      </c>
      <c r="H33" s="8">
        <v>5.36</v>
      </c>
      <c r="I33" s="12">
        <v>0</v>
      </c>
    </row>
    <row r="34" spans="2:9" ht="15" customHeight="1" x14ac:dyDescent="0.2">
      <c r="B34" t="s">
        <v>67</v>
      </c>
      <c r="C34" s="12">
        <v>54</v>
      </c>
      <c r="D34" s="8">
        <v>3.15</v>
      </c>
      <c r="E34" s="12">
        <v>29</v>
      </c>
      <c r="F34" s="8">
        <v>2.97</v>
      </c>
      <c r="G34" s="12">
        <v>25</v>
      </c>
      <c r="H34" s="8">
        <v>3.53</v>
      </c>
      <c r="I34" s="12">
        <v>0</v>
      </c>
    </row>
    <row r="35" spans="2:9" ht="15" customHeight="1" x14ac:dyDescent="0.2">
      <c r="B35" t="s">
        <v>76</v>
      </c>
      <c r="C35" s="12">
        <v>49</v>
      </c>
      <c r="D35" s="8">
        <v>2.86</v>
      </c>
      <c r="E35" s="12">
        <v>46</v>
      </c>
      <c r="F35" s="8">
        <v>4.71</v>
      </c>
      <c r="G35" s="12">
        <v>3</v>
      </c>
      <c r="H35" s="8">
        <v>0.42</v>
      </c>
      <c r="I35" s="12">
        <v>0</v>
      </c>
    </row>
    <row r="36" spans="2:9" ht="15" customHeight="1" x14ac:dyDescent="0.2">
      <c r="B36" t="s">
        <v>70</v>
      </c>
      <c r="C36" s="12">
        <v>34</v>
      </c>
      <c r="D36" s="8">
        <v>1.99</v>
      </c>
      <c r="E36" s="12">
        <v>25</v>
      </c>
      <c r="F36" s="8">
        <v>2.56</v>
      </c>
      <c r="G36" s="12">
        <v>9</v>
      </c>
      <c r="H36" s="8">
        <v>1.27</v>
      </c>
      <c r="I36" s="12">
        <v>0</v>
      </c>
    </row>
    <row r="37" spans="2:9" ht="15" customHeight="1" x14ac:dyDescent="0.2">
      <c r="B37" t="s">
        <v>77</v>
      </c>
      <c r="C37" s="12">
        <v>31</v>
      </c>
      <c r="D37" s="8">
        <v>1.81</v>
      </c>
      <c r="E37" s="12">
        <v>0</v>
      </c>
      <c r="F37" s="8">
        <v>0</v>
      </c>
      <c r="G37" s="12">
        <v>22</v>
      </c>
      <c r="H37" s="8">
        <v>3.1</v>
      </c>
      <c r="I37" s="12">
        <v>9</v>
      </c>
    </row>
    <row r="38" spans="2:9" ht="15" customHeight="1" x14ac:dyDescent="0.2">
      <c r="B38" t="s">
        <v>71</v>
      </c>
      <c r="C38" s="12">
        <v>30</v>
      </c>
      <c r="D38" s="8">
        <v>1.75</v>
      </c>
      <c r="E38" s="12">
        <v>14</v>
      </c>
      <c r="F38" s="8">
        <v>1.43</v>
      </c>
      <c r="G38" s="12">
        <v>15</v>
      </c>
      <c r="H38" s="8">
        <v>2.12</v>
      </c>
      <c r="I38" s="12">
        <v>0</v>
      </c>
    </row>
    <row r="39" spans="2:9" ht="15" customHeight="1" x14ac:dyDescent="0.2">
      <c r="B39" t="s">
        <v>78</v>
      </c>
      <c r="C39" s="12">
        <v>30</v>
      </c>
      <c r="D39" s="8">
        <v>1.75</v>
      </c>
      <c r="E39" s="12">
        <v>21</v>
      </c>
      <c r="F39" s="8">
        <v>2.15</v>
      </c>
      <c r="G39" s="12">
        <v>9</v>
      </c>
      <c r="H39" s="8">
        <v>1.27</v>
      </c>
      <c r="I39" s="12">
        <v>0</v>
      </c>
    </row>
    <row r="40" spans="2:9" ht="15" customHeight="1" x14ac:dyDescent="0.2">
      <c r="B40" t="s">
        <v>90</v>
      </c>
      <c r="C40" s="12">
        <v>28</v>
      </c>
      <c r="D40" s="8">
        <v>1.64</v>
      </c>
      <c r="E40" s="12">
        <v>5</v>
      </c>
      <c r="F40" s="8">
        <v>0.51</v>
      </c>
      <c r="G40" s="12">
        <v>23</v>
      </c>
      <c r="H40" s="8">
        <v>3.24</v>
      </c>
      <c r="I40" s="12">
        <v>0</v>
      </c>
    </row>
    <row r="41" spans="2:9" ht="15" customHeight="1" x14ac:dyDescent="0.2">
      <c r="B41" t="s">
        <v>74</v>
      </c>
      <c r="C41" s="12">
        <v>25</v>
      </c>
      <c r="D41" s="8">
        <v>1.46</v>
      </c>
      <c r="E41" s="12">
        <v>11</v>
      </c>
      <c r="F41" s="8">
        <v>1.1299999999999999</v>
      </c>
      <c r="G41" s="12">
        <v>13</v>
      </c>
      <c r="H41" s="8">
        <v>1.83</v>
      </c>
      <c r="I41" s="12">
        <v>0</v>
      </c>
    </row>
    <row r="42" spans="2:9" ht="15" customHeight="1" x14ac:dyDescent="0.2">
      <c r="B42" t="s">
        <v>62</v>
      </c>
      <c r="C42" s="12">
        <v>20</v>
      </c>
      <c r="D42" s="8">
        <v>1.17</v>
      </c>
      <c r="E42" s="12">
        <v>2</v>
      </c>
      <c r="F42" s="8">
        <v>0.2</v>
      </c>
      <c r="G42" s="12">
        <v>18</v>
      </c>
      <c r="H42" s="8">
        <v>2.54</v>
      </c>
      <c r="I42" s="12">
        <v>0</v>
      </c>
    </row>
    <row r="43" spans="2:9" ht="15" customHeight="1" x14ac:dyDescent="0.2">
      <c r="B43" t="s">
        <v>63</v>
      </c>
      <c r="C43" s="12">
        <v>18</v>
      </c>
      <c r="D43" s="8">
        <v>1.05</v>
      </c>
      <c r="E43" s="12">
        <v>1</v>
      </c>
      <c r="F43" s="8">
        <v>0.1</v>
      </c>
      <c r="G43" s="12">
        <v>17</v>
      </c>
      <c r="H43" s="8">
        <v>2.4</v>
      </c>
      <c r="I43" s="12">
        <v>0</v>
      </c>
    </row>
    <row r="44" spans="2:9" ht="15" customHeight="1" x14ac:dyDescent="0.2">
      <c r="B44" t="s">
        <v>80</v>
      </c>
      <c r="C44" s="12">
        <v>18</v>
      </c>
      <c r="D44" s="8">
        <v>1.05</v>
      </c>
      <c r="E44" s="12">
        <v>6</v>
      </c>
      <c r="F44" s="8">
        <v>0.61</v>
      </c>
      <c r="G44" s="12">
        <v>12</v>
      </c>
      <c r="H44" s="8">
        <v>1.69</v>
      </c>
      <c r="I44" s="12">
        <v>0</v>
      </c>
    </row>
    <row r="47" spans="2:9" ht="33" customHeight="1" x14ac:dyDescent="0.2">
      <c r="B47" t="s">
        <v>228</v>
      </c>
      <c r="C47" s="10" t="s">
        <v>52</v>
      </c>
      <c r="D47" s="10" t="s">
        <v>53</v>
      </c>
      <c r="E47" s="10" t="s">
        <v>54</v>
      </c>
      <c r="F47" s="10" t="s">
        <v>55</v>
      </c>
      <c r="G47" s="10" t="s">
        <v>56</v>
      </c>
      <c r="H47" s="10" t="s">
        <v>57</v>
      </c>
      <c r="I47" s="10" t="s">
        <v>58</v>
      </c>
    </row>
    <row r="48" spans="2:9" ht="15" customHeight="1" x14ac:dyDescent="0.2">
      <c r="B48" t="s">
        <v>137</v>
      </c>
      <c r="C48" s="12">
        <v>112</v>
      </c>
      <c r="D48" s="8">
        <v>6.54</v>
      </c>
      <c r="E48" s="12">
        <v>106</v>
      </c>
      <c r="F48" s="8">
        <v>10.86</v>
      </c>
      <c r="G48" s="12">
        <v>6</v>
      </c>
      <c r="H48" s="8">
        <v>0.85</v>
      </c>
      <c r="I48" s="12">
        <v>0</v>
      </c>
    </row>
    <row r="49" spans="2:9" ht="15" customHeight="1" x14ac:dyDescent="0.2">
      <c r="B49" t="s">
        <v>131</v>
      </c>
      <c r="C49" s="12">
        <v>91</v>
      </c>
      <c r="D49" s="8">
        <v>5.32</v>
      </c>
      <c r="E49" s="12">
        <v>72</v>
      </c>
      <c r="F49" s="8">
        <v>7.38</v>
      </c>
      <c r="G49" s="12">
        <v>19</v>
      </c>
      <c r="H49" s="8">
        <v>2.68</v>
      </c>
      <c r="I49" s="12">
        <v>0</v>
      </c>
    </row>
    <row r="50" spans="2:9" ht="15" customHeight="1" x14ac:dyDescent="0.2">
      <c r="B50" t="s">
        <v>136</v>
      </c>
      <c r="C50" s="12">
        <v>77</v>
      </c>
      <c r="D50" s="8">
        <v>4.5</v>
      </c>
      <c r="E50" s="12">
        <v>75</v>
      </c>
      <c r="F50" s="8">
        <v>7.68</v>
      </c>
      <c r="G50" s="12">
        <v>2</v>
      </c>
      <c r="H50" s="8">
        <v>0.28000000000000003</v>
      </c>
      <c r="I50" s="12">
        <v>0</v>
      </c>
    </row>
    <row r="51" spans="2:9" ht="15" customHeight="1" x14ac:dyDescent="0.2">
      <c r="B51" t="s">
        <v>135</v>
      </c>
      <c r="C51" s="12">
        <v>66</v>
      </c>
      <c r="D51" s="8">
        <v>3.86</v>
      </c>
      <c r="E51" s="12">
        <v>66</v>
      </c>
      <c r="F51" s="8">
        <v>6.76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133</v>
      </c>
      <c r="C52" s="12">
        <v>48</v>
      </c>
      <c r="D52" s="8">
        <v>2.8</v>
      </c>
      <c r="E52" s="12">
        <v>39</v>
      </c>
      <c r="F52" s="8">
        <v>4</v>
      </c>
      <c r="G52" s="12">
        <v>9</v>
      </c>
      <c r="H52" s="8">
        <v>1.27</v>
      </c>
      <c r="I52" s="12">
        <v>0</v>
      </c>
    </row>
    <row r="53" spans="2:9" ht="15" customHeight="1" x14ac:dyDescent="0.2">
      <c r="B53" t="s">
        <v>123</v>
      </c>
      <c r="C53" s="12">
        <v>42</v>
      </c>
      <c r="D53" s="8">
        <v>2.4500000000000002</v>
      </c>
      <c r="E53" s="12">
        <v>22</v>
      </c>
      <c r="F53" s="8">
        <v>2.25</v>
      </c>
      <c r="G53" s="12">
        <v>20</v>
      </c>
      <c r="H53" s="8">
        <v>2.82</v>
      </c>
      <c r="I53" s="12">
        <v>0</v>
      </c>
    </row>
    <row r="54" spans="2:9" ht="15" customHeight="1" x14ac:dyDescent="0.2">
      <c r="B54" t="s">
        <v>139</v>
      </c>
      <c r="C54" s="12">
        <v>42</v>
      </c>
      <c r="D54" s="8">
        <v>2.4500000000000002</v>
      </c>
      <c r="E54" s="12">
        <v>39</v>
      </c>
      <c r="F54" s="8">
        <v>4</v>
      </c>
      <c r="G54" s="12">
        <v>3</v>
      </c>
      <c r="H54" s="8">
        <v>0.42</v>
      </c>
      <c r="I54" s="12">
        <v>0</v>
      </c>
    </row>
    <row r="55" spans="2:9" ht="15" customHeight="1" x14ac:dyDescent="0.2">
      <c r="B55" t="s">
        <v>134</v>
      </c>
      <c r="C55" s="12">
        <v>40</v>
      </c>
      <c r="D55" s="8">
        <v>2.34</v>
      </c>
      <c r="E55" s="12">
        <v>37</v>
      </c>
      <c r="F55" s="8">
        <v>3.79</v>
      </c>
      <c r="G55" s="12">
        <v>3</v>
      </c>
      <c r="H55" s="8">
        <v>0.42</v>
      </c>
      <c r="I55" s="12">
        <v>0</v>
      </c>
    </row>
    <row r="56" spans="2:9" ht="15" customHeight="1" x14ac:dyDescent="0.2">
      <c r="B56" t="s">
        <v>138</v>
      </c>
      <c r="C56" s="12">
        <v>36</v>
      </c>
      <c r="D56" s="8">
        <v>2.1</v>
      </c>
      <c r="E56" s="12">
        <v>31</v>
      </c>
      <c r="F56" s="8">
        <v>3.18</v>
      </c>
      <c r="G56" s="12">
        <v>5</v>
      </c>
      <c r="H56" s="8">
        <v>0.71</v>
      </c>
      <c r="I56" s="12">
        <v>0</v>
      </c>
    </row>
    <row r="57" spans="2:9" ht="15" customHeight="1" x14ac:dyDescent="0.2">
      <c r="B57" t="s">
        <v>130</v>
      </c>
      <c r="C57" s="12">
        <v>33</v>
      </c>
      <c r="D57" s="8">
        <v>1.93</v>
      </c>
      <c r="E57" s="12">
        <v>16</v>
      </c>
      <c r="F57" s="8">
        <v>1.64</v>
      </c>
      <c r="G57" s="12">
        <v>17</v>
      </c>
      <c r="H57" s="8">
        <v>2.4</v>
      </c>
      <c r="I57" s="12">
        <v>0</v>
      </c>
    </row>
    <row r="58" spans="2:9" ht="15" customHeight="1" x14ac:dyDescent="0.2">
      <c r="B58" t="s">
        <v>121</v>
      </c>
      <c r="C58" s="12">
        <v>32</v>
      </c>
      <c r="D58" s="8">
        <v>1.87</v>
      </c>
      <c r="E58" s="12">
        <v>7</v>
      </c>
      <c r="F58" s="8">
        <v>0.72</v>
      </c>
      <c r="G58" s="12">
        <v>25</v>
      </c>
      <c r="H58" s="8">
        <v>3.53</v>
      </c>
      <c r="I58" s="12">
        <v>0</v>
      </c>
    </row>
    <row r="59" spans="2:9" ht="15" customHeight="1" x14ac:dyDescent="0.2">
      <c r="B59" t="s">
        <v>140</v>
      </c>
      <c r="C59" s="12">
        <v>30</v>
      </c>
      <c r="D59" s="8">
        <v>1.75</v>
      </c>
      <c r="E59" s="12">
        <v>21</v>
      </c>
      <c r="F59" s="8">
        <v>2.15</v>
      </c>
      <c r="G59" s="12">
        <v>9</v>
      </c>
      <c r="H59" s="8">
        <v>1.27</v>
      </c>
      <c r="I59" s="12">
        <v>0</v>
      </c>
    </row>
    <row r="60" spans="2:9" ht="15" customHeight="1" x14ac:dyDescent="0.2">
      <c r="B60" t="s">
        <v>127</v>
      </c>
      <c r="C60" s="12">
        <v>29</v>
      </c>
      <c r="D60" s="8">
        <v>1.69</v>
      </c>
      <c r="E60" s="12">
        <v>22</v>
      </c>
      <c r="F60" s="8">
        <v>2.25</v>
      </c>
      <c r="G60" s="12">
        <v>7</v>
      </c>
      <c r="H60" s="8">
        <v>0.99</v>
      </c>
      <c r="I60" s="12">
        <v>0</v>
      </c>
    </row>
    <row r="61" spans="2:9" ht="15" customHeight="1" x14ac:dyDescent="0.2">
      <c r="B61" t="s">
        <v>128</v>
      </c>
      <c r="C61" s="12">
        <v>28</v>
      </c>
      <c r="D61" s="8">
        <v>1.64</v>
      </c>
      <c r="E61" s="12">
        <v>16</v>
      </c>
      <c r="F61" s="8">
        <v>1.64</v>
      </c>
      <c r="G61" s="12">
        <v>12</v>
      </c>
      <c r="H61" s="8">
        <v>1.69</v>
      </c>
      <c r="I61" s="12">
        <v>0</v>
      </c>
    </row>
    <row r="62" spans="2:9" ht="15" customHeight="1" x14ac:dyDescent="0.2">
      <c r="B62" t="s">
        <v>124</v>
      </c>
      <c r="C62" s="12">
        <v>26</v>
      </c>
      <c r="D62" s="8">
        <v>1.52</v>
      </c>
      <c r="E62" s="12">
        <v>6</v>
      </c>
      <c r="F62" s="8">
        <v>0.61</v>
      </c>
      <c r="G62" s="12">
        <v>20</v>
      </c>
      <c r="H62" s="8">
        <v>2.82</v>
      </c>
      <c r="I62" s="12">
        <v>0</v>
      </c>
    </row>
    <row r="63" spans="2:9" ht="15" customHeight="1" x14ac:dyDescent="0.2">
      <c r="B63" t="s">
        <v>141</v>
      </c>
      <c r="C63" s="12">
        <v>26</v>
      </c>
      <c r="D63" s="8">
        <v>1.52</v>
      </c>
      <c r="E63" s="12">
        <v>9</v>
      </c>
      <c r="F63" s="8">
        <v>0.92</v>
      </c>
      <c r="G63" s="12">
        <v>17</v>
      </c>
      <c r="H63" s="8">
        <v>2.4</v>
      </c>
      <c r="I63" s="12">
        <v>0</v>
      </c>
    </row>
    <row r="64" spans="2:9" ht="15" customHeight="1" x14ac:dyDescent="0.2">
      <c r="B64" t="s">
        <v>129</v>
      </c>
      <c r="C64" s="12">
        <v>26</v>
      </c>
      <c r="D64" s="8">
        <v>1.52</v>
      </c>
      <c r="E64" s="12">
        <v>8</v>
      </c>
      <c r="F64" s="8">
        <v>0.82</v>
      </c>
      <c r="G64" s="12">
        <v>18</v>
      </c>
      <c r="H64" s="8">
        <v>2.54</v>
      </c>
      <c r="I64" s="12">
        <v>0</v>
      </c>
    </row>
    <row r="65" spans="2:9" ht="15" customHeight="1" x14ac:dyDescent="0.2">
      <c r="B65" t="s">
        <v>126</v>
      </c>
      <c r="C65" s="12">
        <v>22</v>
      </c>
      <c r="D65" s="8">
        <v>1.29</v>
      </c>
      <c r="E65" s="12">
        <v>16</v>
      </c>
      <c r="F65" s="8">
        <v>1.64</v>
      </c>
      <c r="G65" s="12">
        <v>6</v>
      </c>
      <c r="H65" s="8">
        <v>0.85</v>
      </c>
      <c r="I65" s="12">
        <v>0</v>
      </c>
    </row>
    <row r="66" spans="2:9" ht="15" customHeight="1" x14ac:dyDescent="0.2">
      <c r="B66" t="s">
        <v>147</v>
      </c>
      <c r="C66" s="12">
        <v>21</v>
      </c>
      <c r="D66" s="8">
        <v>1.23</v>
      </c>
      <c r="E66" s="12">
        <v>10</v>
      </c>
      <c r="F66" s="8">
        <v>1.02</v>
      </c>
      <c r="G66" s="12">
        <v>11</v>
      </c>
      <c r="H66" s="8">
        <v>1.55</v>
      </c>
      <c r="I66" s="12">
        <v>0</v>
      </c>
    </row>
    <row r="67" spans="2:9" ht="15" customHeight="1" x14ac:dyDescent="0.2">
      <c r="B67" t="s">
        <v>149</v>
      </c>
      <c r="C67" s="12">
        <v>20</v>
      </c>
      <c r="D67" s="8">
        <v>1.17</v>
      </c>
      <c r="E67" s="12">
        <v>10</v>
      </c>
      <c r="F67" s="8">
        <v>1.02</v>
      </c>
      <c r="G67" s="12">
        <v>10</v>
      </c>
      <c r="H67" s="8">
        <v>1.41</v>
      </c>
      <c r="I67" s="12">
        <v>0</v>
      </c>
    </row>
    <row r="68" spans="2:9" ht="15" customHeight="1" x14ac:dyDescent="0.2">
      <c r="B68" t="s">
        <v>160</v>
      </c>
      <c r="C68" s="12">
        <v>20</v>
      </c>
      <c r="D68" s="8">
        <v>1.17</v>
      </c>
      <c r="E68" s="12">
        <v>3</v>
      </c>
      <c r="F68" s="8">
        <v>0.31</v>
      </c>
      <c r="G68" s="12">
        <v>17</v>
      </c>
      <c r="H68" s="8">
        <v>2.4</v>
      </c>
      <c r="I68" s="12">
        <v>0</v>
      </c>
    </row>
    <row r="69" spans="2:9" ht="15" customHeight="1" x14ac:dyDescent="0.2">
      <c r="B69" t="s">
        <v>145</v>
      </c>
      <c r="C69" s="12">
        <v>20</v>
      </c>
      <c r="D69" s="8">
        <v>1.17</v>
      </c>
      <c r="E69" s="12">
        <v>8</v>
      </c>
      <c r="F69" s="8">
        <v>0.82</v>
      </c>
      <c r="G69" s="12">
        <v>12</v>
      </c>
      <c r="H69" s="8">
        <v>1.69</v>
      </c>
      <c r="I69" s="12">
        <v>0</v>
      </c>
    </row>
    <row r="71" spans="2:9" ht="15" customHeight="1" x14ac:dyDescent="0.2">
      <c r="B71" t="s">
        <v>229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9BDBF-B229-413E-A789-154FB438B741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240</v>
      </c>
    </row>
    <row r="4" spans="2:9" ht="33" customHeight="1" x14ac:dyDescent="0.2">
      <c r="B4" t="s">
        <v>225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37</v>
      </c>
      <c r="C6" s="12">
        <v>133</v>
      </c>
      <c r="D6" s="8">
        <v>13.39</v>
      </c>
      <c r="E6" s="12">
        <v>71</v>
      </c>
      <c r="F6" s="8">
        <v>11.23</v>
      </c>
      <c r="G6" s="12">
        <v>62</v>
      </c>
      <c r="H6" s="8">
        <v>17.87</v>
      </c>
      <c r="I6" s="12">
        <v>0</v>
      </c>
    </row>
    <row r="7" spans="2:9" ht="15" customHeight="1" x14ac:dyDescent="0.2">
      <c r="B7" t="s">
        <v>38</v>
      </c>
      <c r="C7" s="12">
        <v>86</v>
      </c>
      <c r="D7" s="8">
        <v>8.66</v>
      </c>
      <c r="E7" s="12">
        <v>38</v>
      </c>
      <c r="F7" s="8">
        <v>6.01</v>
      </c>
      <c r="G7" s="12">
        <v>48</v>
      </c>
      <c r="H7" s="8">
        <v>13.83</v>
      </c>
      <c r="I7" s="12">
        <v>0</v>
      </c>
    </row>
    <row r="8" spans="2:9" ht="15" customHeight="1" x14ac:dyDescent="0.2">
      <c r="B8" t="s">
        <v>39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40</v>
      </c>
      <c r="C9" s="12">
        <v>2</v>
      </c>
      <c r="D9" s="8">
        <v>0.2</v>
      </c>
      <c r="E9" s="12">
        <v>0</v>
      </c>
      <c r="F9" s="8">
        <v>0</v>
      </c>
      <c r="G9" s="12">
        <v>2</v>
      </c>
      <c r="H9" s="8">
        <v>0.57999999999999996</v>
      </c>
      <c r="I9" s="12">
        <v>0</v>
      </c>
    </row>
    <row r="10" spans="2:9" ht="15" customHeight="1" x14ac:dyDescent="0.2">
      <c r="B10" t="s">
        <v>41</v>
      </c>
      <c r="C10" s="12">
        <v>8</v>
      </c>
      <c r="D10" s="8">
        <v>0.81</v>
      </c>
      <c r="E10" s="12">
        <v>0</v>
      </c>
      <c r="F10" s="8">
        <v>0</v>
      </c>
      <c r="G10" s="12">
        <v>8</v>
      </c>
      <c r="H10" s="8">
        <v>2.31</v>
      </c>
      <c r="I10" s="12">
        <v>0</v>
      </c>
    </row>
    <row r="11" spans="2:9" ht="15" customHeight="1" x14ac:dyDescent="0.2">
      <c r="B11" t="s">
        <v>42</v>
      </c>
      <c r="C11" s="12">
        <v>261</v>
      </c>
      <c r="D11" s="8">
        <v>26.28</v>
      </c>
      <c r="E11" s="12">
        <v>152</v>
      </c>
      <c r="F11" s="8">
        <v>24.05</v>
      </c>
      <c r="G11" s="12">
        <v>109</v>
      </c>
      <c r="H11" s="8">
        <v>31.41</v>
      </c>
      <c r="I11" s="12">
        <v>0</v>
      </c>
    </row>
    <row r="12" spans="2:9" ht="15" customHeight="1" x14ac:dyDescent="0.2">
      <c r="B12" t="s">
        <v>43</v>
      </c>
      <c r="C12" s="12">
        <v>5</v>
      </c>
      <c r="D12" s="8">
        <v>0.5</v>
      </c>
      <c r="E12" s="12">
        <v>0</v>
      </c>
      <c r="F12" s="8">
        <v>0</v>
      </c>
      <c r="G12" s="12">
        <v>5</v>
      </c>
      <c r="H12" s="8">
        <v>1.44</v>
      </c>
      <c r="I12" s="12">
        <v>0</v>
      </c>
    </row>
    <row r="13" spans="2:9" ht="15" customHeight="1" x14ac:dyDescent="0.2">
      <c r="B13" t="s">
        <v>44</v>
      </c>
      <c r="C13" s="12">
        <v>70</v>
      </c>
      <c r="D13" s="8">
        <v>7.05</v>
      </c>
      <c r="E13" s="12">
        <v>38</v>
      </c>
      <c r="F13" s="8">
        <v>6.01</v>
      </c>
      <c r="G13" s="12">
        <v>30</v>
      </c>
      <c r="H13" s="8">
        <v>8.65</v>
      </c>
      <c r="I13" s="12">
        <v>0</v>
      </c>
    </row>
    <row r="14" spans="2:9" ht="15" customHeight="1" x14ac:dyDescent="0.2">
      <c r="B14" t="s">
        <v>45</v>
      </c>
      <c r="C14" s="12">
        <v>36</v>
      </c>
      <c r="D14" s="8">
        <v>3.63</v>
      </c>
      <c r="E14" s="12">
        <v>24</v>
      </c>
      <c r="F14" s="8">
        <v>3.8</v>
      </c>
      <c r="G14" s="12">
        <v>12</v>
      </c>
      <c r="H14" s="8">
        <v>3.46</v>
      </c>
      <c r="I14" s="12">
        <v>0</v>
      </c>
    </row>
    <row r="15" spans="2:9" ht="15" customHeight="1" x14ac:dyDescent="0.2">
      <c r="B15" t="s">
        <v>46</v>
      </c>
      <c r="C15" s="12">
        <v>120</v>
      </c>
      <c r="D15" s="8">
        <v>12.08</v>
      </c>
      <c r="E15" s="12">
        <v>94</v>
      </c>
      <c r="F15" s="8">
        <v>14.87</v>
      </c>
      <c r="G15" s="12">
        <v>25</v>
      </c>
      <c r="H15" s="8">
        <v>7.2</v>
      </c>
      <c r="I15" s="12">
        <v>0</v>
      </c>
    </row>
    <row r="16" spans="2:9" ht="15" customHeight="1" x14ac:dyDescent="0.2">
      <c r="B16" t="s">
        <v>47</v>
      </c>
      <c r="C16" s="12">
        <v>167</v>
      </c>
      <c r="D16" s="8">
        <v>16.82</v>
      </c>
      <c r="E16" s="12">
        <v>150</v>
      </c>
      <c r="F16" s="8">
        <v>23.73</v>
      </c>
      <c r="G16" s="12">
        <v>17</v>
      </c>
      <c r="H16" s="8">
        <v>4.9000000000000004</v>
      </c>
      <c r="I16" s="12">
        <v>0</v>
      </c>
    </row>
    <row r="17" spans="2:9" ht="15" customHeight="1" x14ac:dyDescent="0.2">
      <c r="B17" t="s">
        <v>48</v>
      </c>
      <c r="C17" s="12">
        <v>36</v>
      </c>
      <c r="D17" s="8">
        <v>3.63</v>
      </c>
      <c r="E17" s="12">
        <v>17</v>
      </c>
      <c r="F17" s="8">
        <v>2.69</v>
      </c>
      <c r="G17" s="12">
        <v>11</v>
      </c>
      <c r="H17" s="8">
        <v>3.17</v>
      </c>
      <c r="I17" s="12">
        <v>0</v>
      </c>
    </row>
    <row r="18" spans="2:9" ht="15" customHeight="1" x14ac:dyDescent="0.2">
      <c r="B18" t="s">
        <v>49</v>
      </c>
      <c r="C18" s="12">
        <v>42</v>
      </c>
      <c r="D18" s="8">
        <v>4.2300000000000004</v>
      </c>
      <c r="E18" s="12">
        <v>28</v>
      </c>
      <c r="F18" s="8">
        <v>4.43</v>
      </c>
      <c r="G18" s="12">
        <v>12</v>
      </c>
      <c r="H18" s="8">
        <v>3.46</v>
      </c>
      <c r="I18" s="12">
        <v>1</v>
      </c>
    </row>
    <row r="19" spans="2:9" ht="15" customHeight="1" x14ac:dyDescent="0.2">
      <c r="B19" t="s">
        <v>50</v>
      </c>
      <c r="C19" s="12">
        <v>27</v>
      </c>
      <c r="D19" s="8">
        <v>2.72</v>
      </c>
      <c r="E19" s="12">
        <v>20</v>
      </c>
      <c r="F19" s="8">
        <v>3.16</v>
      </c>
      <c r="G19" s="12">
        <v>6</v>
      </c>
      <c r="H19" s="8">
        <v>1.73</v>
      </c>
      <c r="I19" s="12">
        <v>0</v>
      </c>
    </row>
    <row r="20" spans="2:9" ht="15" customHeight="1" x14ac:dyDescent="0.2">
      <c r="B20" s="9" t="s">
        <v>226</v>
      </c>
      <c r="C20" s="12">
        <f>SUM(LTBL_06211[総数／事業所数])</f>
        <v>993</v>
      </c>
      <c r="E20" s="12">
        <f>SUBTOTAL(109,LTBL_06211[個人／事業所数])</f>
        <v>632</v>
      </c>
      <c r="G20" s="12">
        <f>SUBTOTAL(109,LTBL_06211[法人／事業所数])</f>
        <v>347</v>
      </c>
      <c r="I20" s="12">
        <f>SUBTOTAL(109,LTBL_06211[法人以外の団体／事業所数])</f>
        <v>1</v>
      </c>
    </row>
    <row r="21" spans="2:9" ht="15" customHeight="1" x14ac:dyDescent="0.2">
      <c r="E21" s="11">
        <f>LTBL_06211[[#Totals],[個人／事業所数]]/LTBL_06211[[#Totals],[総数／事業所数]]</f>
        <v>0.63645518630412889</v>
      </c>
      <c r="G21" s="11">
        <f>LTBL_06211[[#Totals],[法人／事業所数]]/LTBL_06211[[#Totals],[総数／事業所数]]</f>
        <v>0.34944612286002014</v>
      </c>
      <c r="I21" s="11">
        <f>LTBL_06211[[#Totals],[法人以外の団体／事業所数]]/LTBL_06211[[#Totals],[総数／事業所数]]</f>
        <v>1.0070493454179255E-3</v>
      </c>
    </row>
    <row r="23" spans="2:9" ht="33" customHeight="1" x14ac:dyDescent="0.2">
      <c r="B23" t="s">
        <v>227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73</v>
      </c>
      <c r="C24" s="12">
        <v>154</v>
      </c>
      <c r="D24" s="8">
        <v>15.51</v>
      </c>
      <c r="E24" s="12">
        <v>143</v>
      </c>
      <c r="F24" s="8">
        <v>22.63</v>
      </c>
      <c r="G24" s="12">
        <v>11</v>
      </c>
      <c r="H24" s="8">
        <v>3.17</v>
      </c>
      <c r="I24" s="12">
        <v>0</v>
      </c>
    </row>
    <row r="25" spans="2:9" ht="15" customHeight="1" x14ac:dyDescent="0.2">
      <c r="B25" t="s">
        <v>72</v>
      </c>
      <c r="C25" s="12">
        <v>100</v>
      </c>
      <c r="D25" s="8">
        <v>10.07</v>
      </c>
      <c r="E25" s="12">
        <v>90</v>
      </c>
      <c r="F25" s="8">
        <v>14.24</v>
      </c>
      <c r="G25" s="12">
        <v>10</v>
      </c>
      <c r="H25" s="8">
        <v>2.88</v>
      </c>
      <c r="I25" s="12">
        <v>0</v>
      </c>
    </row>
    <row r="26" spans="2:9" ht="15" customHeight="1" x14ac:dyDescent="0.2">
      <c r="B26" t="s">
        <v>68</v>
      </c>
      <c r="C26" s="12">
        <v>88</v>
      </c>
      <c r="D26" s="8">
        <v>8.86</v>
      </c>
      <c r="E26" s="12">
        <v>55</v>
      </c>
      <c r="F26" s="8">
        <v>8.6999999999999993</v>
      </c>
      <c r="G26" s="12">
        <v>33</v>
      </c>
      <c r="H26" s="8">
        <v>9.51</v>
      </c>
      <c r="I26" s="12">
        <v>0</v>
      </c>
    </row>
    <row r="27" spans="2:9" ht="15" customHeight="1" x14ac:dyDescent="0.2">
      <c r="B27" t="s">
        <v>59</v>
      </c>
      <c r="C27" s="12">
        <v>69</v>
      </c>
      <c r="D27" s="8">
        <v>6.95</v>
      </c>
      <c r="E27" s="12">
        <v>33</v>
      </c>
      <c r="F27" s="8">
        <v>5.22</v>
      </c>
      <c r="G27" s="12">
        <v>36</v>
      </c>
      <c r="H27" s="8">
        <v>10.37</v>
      </c>
      <c r="I27" s="12">
        <v>0</v>
      </c>
    </row>
    <row r="28" spans="2:9" ht="15" customHeight="1" x14ac:dyDescent="0.2">
      <c r="B28" t="s">
        <v>66</v>
      </c>
      <c r="C28" s="12">
        <v>63</v>
      </c>
      <c r="D28" s="8">
        <v>6.34</v>
      </c>
      <c r="E28" s="12">
        <v>53</v>
      </c>
      <c r="F28" s="8">
        <v>8.39</v>
      </c>
      <c r="G28" s="12">
        <v>10</v>
      </c>
      <c r="H28" s="8">
        <v>2.88</v>
      </c>
      <c r="I28" s="12">
        <v>0</v>
      </c>
    </row>
    <row r="29" spans="2:9" ht="15" customHeight="1" x14ac:dyDescent="0.2">
      <c r="B29" t="s">
        <v>69</v>
      </c>
      <c r="C29" s="12">
        <v>56</v>
      </c>
      <c r="D29" s="8">
        <v>5.64</v>
      </c>
      <c r="E29" s="12">
        <v>36</v>
      </c>
      <c r="F29" s="8">
        <v>5.7</v>
      </c>
      <c r="G29" s="12">
        <v>18</v>
      </c>
      <c r="H29" s="8">
        <v>5.19</v>
      </c>
      <c r="I29" s="12">
        <v>0</v>
      </c>
    </row>
    <row r="30" spans="2:9" ht="15" customHeight="1" x14ac:dyDescent="0.2">
      <c r="B30" t="s">
        <v>60</v>
      </c>
      <c r="C30" s="12">
        <v>37</v>
      </c>
      <c r="D30" s="8">
        <v>3.73</v>
      </c>
      <c r="E30" s="12">
        <v>23</v>
      </c>
      <c r="F30" s="8">
        <v>3.64</v>
      </c>
      <c r="G30" s="12">
        <v>14</v>
      </c>
      <c r="H30" s="8">
        <v>4.03</v>
      </c>
      <c r="I30" s="12">
        <v>0</v>
      </c>
    </row>
    <row r="31" spans="2:9" ht="15" customHeight="1" x14ac:dyDescent="0.2">
      <c r="B31" t="s">
        <v>75</v>
      </c>
      <c r="C31" s="12">
        <v>36</v>
      </c>
      <c r="D31" s="8">
        <v>3.63</v>
      </c>
      <c r="E31" s="12">
        <v>17</v>
      </c>
      <c r="F31" s="8">
        <v>2.69</v>
      </c>
      <c r="G31" s="12">
        <v>11</v>
      </c>
      <c r="H31" s="8">
        <v>3.17</v>
      </c>
      <c r="I31" s="12">
        <v>0</v>
      </c>
    </row>
    <row r="32" spans="2:9" ht="15" customHeight="1" x14ac:dyDescent="0.2">
      <c r="B32" t="s">
        <v>67</v>
      </c>
      <c r="C32" s="12">
        <v>34</v>
      </c>
      <c r="D32" s="8">
        <v>3.42</v>
      </c>
      <c r="E32" s="12">
        <v>24</v>
      </c>
      <c r="F32" s="8">
        <v>3.8</v>
      </c>
      <c r="G32" s="12">
        <v>10</v>
      </c>
      <c r="H32" s="8">
        <v>2.88</v>
      </c>
      <c r="I32" s="12">
        <v>0</v>
      </c>
    </row>
    <row r="33" spans="2:9" ht="15" customHeight="1" x14ac:dyDescent="0.2">
      <c r="B33" t="s">
        <v>76</v>
      </c>
      <c r="C33" s="12">
        <v>30</v>
      </c>
      <c r="D33" s="8">
        <v>3.02</v>
      </c>
      <c r="E33" s="12">
        <v>27</v>
      </c>
      <c r="F33" s="8">
        <v>4.2699999999999996</v>
      </c>
      <c r="G33" s="12">
        <v>3</v>
      </c>
      <c r="H33" s="8">
        <v>0.86</v>
      </c>
      <c r="I33" s="12">
        <v>0</v>
      </c>
    </row>
    <row r="34" spans="2:9" ht="15" customHeight="1" x14ac:dyDescent="0.2">
      <c r="B34" t="s">
        <v>61</v>
      </c>
      <c r="C34" s="12">
        <v>27</v>
      </c>
      <c r="D34" s="8">
        <v>2.72</v>
      </c>
      <c r="E34" s="12">
        <v>15</v>
      </c>
      <c r="F34" s="8">
        <v>2.37</v>
      </c>
      <c r="G34" s="12">
        <v>12</v>
      </c>
      <c r="H34" s="8">
        <v>3.46</v>
      </c>
      <c r="I34" s="12">
        <v>0</v>
      </c>
    </row>
    <row r="35" spans="2:9" ht="15" customHeight="1" x14ac:dyDescent="0.2">
      <c r="B35" t="s">
        <v>65</v>
      </c>
      <c r="C35" s="12">
        <v>26</v>
      </c>
      <c r="D35" s="8">
        <v>2.62</v>
      </c>
      <c r="E35" s="12">
        <v>8</v>
      </c>
      <c r="F35" s="8">
        <v>1.27</v>
      </c>
      <c r="G35" s="12">
        <v>18</v>
      </c>
      <c r="H35" s="8">
        <v>5.19</v>
      </c>
      <c r="I35" s="12">
        <v>0</v>
      </c>
    </row>
    <row r="36" spans="2:9" ht="15" customHeight="1" x14ac:dyDescent="0.2">
      <c r="B36" t="s">
        <v>78</v>
      </c>
      <c r="C36" s="12">
        <v>19</v>
      </c>
      <c r="D36" s="8">
        <v>1.91</v>
      </c>
      <c r="E36" s="12">
        <v>16</v>
      </c>
      <c r="F36" s="8">
        <v>2.5299999999999998</v>
      </c>
      <c r="G36" s="12">
        <v>3</v>
      </c>
      <c r="H36" s="8">
        <v>0.86</v>
      </c>
      <c r="I36" s="12">
        <v>0</v>
      </c>
    </row>
    <row r="37" spans="2:9" ht="15" customHeight="1" x14ac:dyDescent="0.2">
      <c r="B37" t="s">
        <v>70</v>
      </c>
      <c r="C37" s="12">
        <v>18</v>
      </c>
      <c r="D37" s="8">
        <v>1.81</v>
      </c>
      <c r="E37" s="12">
        <v>17</v>
      </c>
      <c r="F37" s="8">
        <v>2.69</v>
      </c>
      <c r="G37" s="12">
        <v>1</v>
      </c>
      <c r="H37" s="8">
        <v>0.28999999999999998</v>
      </c>
      <c r="I37" s="12">
        <v>0</v>
      </c>
    </row>
    <row r="38" spans="2:9" ht="15" customHeight="1" x14ac:dyDescent="0.2">
      <c r="B38" t="s">
        <v>62</v>
      </c>
      <c r="C38" s="12">
        <v>17</v>
      </c>
      <c r="D38" s="8">
        <v>1.71</v>
      </c>
      <c r="E38" s="12">
        <v>9</v>
      </c>
      <c r="F38" s="8">
        <v>1.42</v>
      </c>
      <c r="G38" s="12">
        <v>8</v>
      </c>
      <c r="H38" s="8">
        <v>2.31</v>
      </c>
      <c r="I38" s="12">
        <v>0</v>
      </c>
    </row>
    <row r="39" spans="2:9" ht="15" customHeight="1" x14ac:dyDescent="0.2">
      <c r="B39" t="s">
        <v>90</v>
      </c>
      <c r="C39" s="12">
        <v>17</v>
      </c>
      <c r="D39" s="8">
        <v>1.71</v>
      </c>
      <c r="E39" s="12">
        <v>7</v>
      </c>
      <c r="F39" s="8">
        <v>1.1100000000000001</v>
      </c>
      <c r="G39" s="12">
        <v>10</v>
      </c>
      <c r="H39" s="8">
        <v>2.88</v>
      </c>
      <c r="I39" s="12">
        <v>0</v>
      </c>
    </row>
    <row r="40" spans="2:9" ht="15" customHeight="1" x14ac:dyDescent="0.2">
      <c r="B40" t="s">
        <v>71</v>
      </c>
      <c r="C40" s="12">
        <v>17</v>
      </c>
      <c r="D40" s="8">
        <v>1.71</v>
      </c>
      <c r="E40" s="12">
        <v>7</v>
      </c>
      <c r="F40" s="8">
        <v>1.1100000000000001</v>
      </c>
      <c r="G40" s="12">
        <v>10</v>
      </c>
      <c r="H40" s="8">
        <v>2.88</v>
      </c>
      <c r="I40" s="12">
        <v>0</v>
      </c>
    </row>
    <row r="41" spans="2:9" ht="15" customHeight="1" x14ac:dyDescent="0.2">
      <c r="B41" t="s">
        <v>85</v>
      </c>
      <c r="C41" s="12">
        <v>14</v>
      </c>
      <c r="D41" s="8">
        <v>1.41</v>
      </c>
      <c r="E41" s="12">
        <v>6</v>
      </c>
      <c r="F41" s="8">
        <v>0.95</v>
      </c>
      <c r="G41" s="12">
        <v>8</v>
      </c>
      <c r="H41" s="8">
        <v>2.31</v>
      </c>
      <c r="I41" s="12">
        <v>0</v>
      </c>
    </row>
    <row r="42" spans="2:9" ht="15" customHeight="1" x14ac:dyDescent="0.2">
      <c r="B42" t="s">
        <v>88</v>
      </c>
      <c r="C42" s="12">
        <v>13</v>
      </c>
      <c r="D42" s="8">
        <v>1.31</v>
      </c>
      <c r="E42" s="12">
        <v>1</v>
      </c>
      <c r="F42" s="8">
        <v>0.16</v>
      </c>
      <c r="G42" s="12">
        <v>11</v>
      </c>
      <c r="H42" s="8">
        <v>3.17</v>
      </c>
      <c r="I42" s="12">
        <v>0</v>
      </c>
    </row>
    <row r="43" spans="2:9" ht="15" customHeight="1" x14ac:dyDescent="0.2">
      <c r="B43" t="s">
        <v>77</v>
      </c>
      <c r="C43" s="12">
        <v>12</v>
      </c>
      <c r="D43" s="8">
        <v>1.21</v>
      </c>
      <c r="E43" s="12">
        <v>1</v>
      </c>
      <c r="F43" s="8">
        <v>0.16</v>
      </c>
      <c r="G43" s="12">
        <v>9</v>
      </c>
      <c r="H43" s="8">
        <v>2.59</v>
      </c>
      <c r="I43" s="12">
        <v>1</v>
      </c>
    </row>
    <row r="46" spans="2:9" ht="33" customHeight="1" x14ac:dyDescent="0.2">
      <c r="B46" t="s">
        <v>228</v>
      </c>
      <c r="C46" s="10" t="s">
        <v>52</v>
      </c>
      <c r="D46" s="10" t="s">
        <v>53</v>
      </c>
      <c r="E46" s="10" t="s">
        <v>54</v>
      </c>
      <c r="F46" s="10" t="s">
        <v>55</v>
      </c>
      <c r="G46" s="10" t="s">
        <v>56</v>
      </c>
      <c r="H46" s="10" t="s">
        <v>57</v>
      </c>
      <c r="I46" s="10" t="s">
        <v>58</v>
      </c>
    </row>
    <row r="47" spans="2:9" ht="15" customHeight="1" x14ac:dyDescent="0.2">
      <c r="B47" t="s">
        <v>137</v>
      </c>
      <c r="C47" s="12">
        <v>79</v>
      </c>
      <c r="D47" s="8">
        <v>7.96</v>
      </c>
      <c r="E47" s="12">
        <v>77</v>
      </c>
      <c r="F47" s="8">
        <v>12.18</v>
      </c>
      <c r="G47" s="12">
        <v>2</v>
      </c>
      <c r="H47" s="8">
        <v>0.57999999999999996</v>
      </c>
      <c r="I47" s="12">
        <v>0</v>
      </c>
    </row>
    <row r="48" spans="2:9" ht="15" customHeight="1" x14ac:dyDescent="0.2">
      <c r="B48" t="s">
        <v>136</v>
      </c>
      <c r="C48" s="12">
        <v>61</v>
      </c>
      <c r="D48" s="8">
        <v>6.14</v>
      </c>
      <c r="E48" s="12">
        <v>60</v>
      </c>
      <c r="F48" s="8">
        <v>9.49</v>
      </c>
      <c r="G48" s="12">
        <v>1</v>
      </c>
      <c r="H48" s="8">
        <v>0.28999999999999998</v>
      </c>
      <c r="I48" s="12">
        <v>0</v>
      </c>
    </row>
    <row r="49" spans="2:9" ht="15" customHeight="1" x14ac:dyDescent="0.2">
      <c r="B49" t="s">
        <v>131</v>
      </c>
      <c r="C49" s="12">
        <v>47</v>
      </c>
      <c r="D49" s="8">
        <v>4.7300000000000004</v>
      </c>
      <c r="E49" s="12">
        <v>34</v>
      </c>
      <c r="F49" s="8">
        <v>5.38</v>
      </c>
      <c r="G49" s="12">
        <v>12</v>
      </c>
      <c r="H49" s="8">
        <v>3.46</v>
      </c>
      <c r="I49" s="12">
        <v>0</v>
      </c>
    </row>
    <row r="50" spans="2:9" ht="15" customHeight="1" x14ac:dyDescent="0.2">
      <c r="B50" t="s">
        <v>123</v>
      </c>
      <c r="C50" s="12">
        <v>29</v>
      </c>
      <c r="D50" s="8">
        <v>2.92</v>
      </c>
      <c r="E50" s="12">
        <v>23</v>
      </c>
      <c r="F50" s="8">
        <v>3.64</v>
      </c>
      <c r="G50" s="12">
        <v>6</v>
      </c>
      <c r="H50" s="8">
        <v>1.73</v>
      </c>
      <c r="I50" s="12">
        <v>0</v>
      </c>
    </row>
    <row r="51" spans="2:9" ht="15" customHeight="1" x14ac:dyDescent="0.2">
      <c r="B51" t="s">
        <v>134</v>
      </c>
      <c r="C51" s="12">
        <v>27</v>
      </c>
      <c r="D51" s="8">
        <v>2.72</v>
      </c>
      <c r="E51" s="12">
        <v>23</v>
      </c>
      <c r="F51" s="8">
        <v>3.64</v>
      </c>
      <c r="G51" s="12">
        <v>4</v>
      </c>
      <c r="H51" s="8">
        <v>1.1499999999999999</v>
      </c>
      <c r="I51" s="12">
        <v>0</v>
      </c>
    </row>
    <row r="52" spans="2:9" ht="15" customHeight="1" x14ac:dyDescent="0.2">
      <c r="B52" t="s">
        <v>139</v>
      </c>
      <c r="C52" s="12">
        <v>27</v>
      </c>
      <c r="D52" s="8">
        <v>2.72</v>
      </c>
      <c r="E52" s="12">
        <v>25</v>
      </c>
      <c r="F52" s="8">
        <v>3.96</v>
      </c>
      <c r="G52" s="12">
        <v>2</v>
      </c>
      <c r="H52" s="8">
        <v>0.57999999999999996</v>
      </c>
      <c r="I52" s="12">
        <v>0</v>
      </c>
    </row>
    <row r="53" spans="2:9" ht="15" customHeight="1" x14ac:dyDescent="0.2">
      <c r="B53" t="s">
        <v>133</v>
      </c>
      <c r="C53" s="12">
        <v>25</v>
      </c>
      <c r="D53" s="8">
        <v>2.52</v>
      </c>
      <c r="E53" s="12">
        <v>23</v>
      </c>
      <c r="F53" s="8">
        <v>3.64</v>
      </c>
      <c r="G53" s="12">
        <v>2</v>
      </c>
      <c r="H53" s="8">
        <v>0.57999999999999996</v>
      </c>
      <c r="I53" s="12">
        <v>0</v>
      </c>
    </row>
    <row r="54" spans="2:9" ht="15" customHeight="1" x14ac:dyDescent="0.2">
      <c r="B54" t="s">
        <v>135</v>
      </c>
      <c r="C54" s="12">
        <v>23</v>
      </c>
      <c r="D54" s="8">
        <v>2.3199999999999998</v>
      </c>
      <c r="E54" s="12">
        <v>23</v>
      </c>
      <c r="F54" s="8">
        <v>3.64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126</v>
      </c>
      <c r="C55" s="12">
        <v>21</v>
      </c>
      <c r="D55" s="8">
        <v>2.11</v>
      </c>
      <c r="E55" s="12">
        <v>17</v>
      </c>
      <c r="F55" s="8">
        <v>2.69</v>
      </c>
      <c r="G55" s="12">
        <v>4</v>
      </c>
      <c r="H55" s="8">
        <v>1.1499999999999999</v>
      </c>
      <c r="I55" s="12">
        <v>0</v>
      </c>
    </row>
    <row r="56" spans="2:9" ht="15" customHeight="1" x14ac:dyDescent="0.2">
      <c r="B56" t="s">
        <v>128</v>
      </c>
      <c r="C56" s="12">
        <v>19</v>
      </c>
      <c r="D56" s="8">
        <v>1.91</v>
      </c>
      <c r="E56" s="12">
        <v>13</v>
      </c>
      <c r="F56" s="8">
        <v>2.06</v>
      </c>
      <c r="G56" s="12">
        <v>6</v>
      </c>
      <c r="H56" s="8">
        <v>1.73</v>
      </c>
      <c r="I56" s="12">
        <v>0</v>
      </c>
    </row>
    <row r="57" spans="2:9" ht="15" customHeight="1" x14ac:dyDescent="0.2">
      <c r="B57" t="s">
        <v>138</v>
      </c>
      <c r="C57" s="12">
        <v>19</v>
      </c>
      <c r="D57" s="8">
        <v>1.91</v>
      </c>
      <c r="E57" s="12">
        <v>13</v>
      </c>
      <c r="F57" s="8">
        <v>2.06</v>
      </c>
      <c r="G57" s="12">
        <v>6</v>
      </c>
      <c r="H57" s="8">
        <v>1.73</v>
      </c>
      <c r="I57" s="12">
        <v>0</v>
      </c>
    </row>
    <row r="58" spans="2:9" ht="15" customHeight="1" x14ac:dyDescent="0.2">
      <c r="B58" t="s">
        <v>140</v>
      </c>
      <c r="C58" s="12">
        <v>19</v>
      </c>
      <c r="D58" s="8">
        <v>1.91</v>
      </c>
      <c r="E58" s="12">
        <v>16</v>
      </c>
      <c r="F58" s="8">
        <v>2.5299999999999998</v>
      </c>
      <c r="G58" s="12">
        <v>3</v>
      </c>
      <c r="H58" s="8">
        <v>0.86</v>
      </c>
      <c r="I58" s="12">
        <v>0</v>
      </c>
    </row>
    <row r="59" spans="2:9" ht="15" customHeight="1" x14ac:dyDescent="0.2">
      <c r="B59" t="s">
        <v>162</v>
      </c>
      <c r="C59" s="12">
        <v>17</v>
      </c>
      <c r="D59" s="8">
        <v>1.71</v>
      </c>
      <c r="E59" s="12">
        <v>9</v>
      </c>
      <c r="F59" s="8">
        <v>1.42</v>
      </c>
      <c r="G59" s="12">
        <v>8</v>
      </c>
      <c r="H59" s="8">
        <v>2.31</v>
      </c>
      <c r="I59" s="12">
        <v>0</v>
      </c>
    </row>
    <row r="60" spans="2:9" ht="15" customHeight="1" x14ac:dyDescent="0.2">
      <c r="B60" t="s">
        <v>121</v>
      </c>
      <c r="C60" s="12">
        <v>15</v>
      </c>
      <c r="D60" s="8">
        <v>1.51</v>
      </c>
      <c r="E60" s="12">
        <v>4</v>
      </c>
      <c r="F60" s="8">
        <v>0.63</v>
      </c>
      <c r="G60" s="12">
        <v>11</v>
      </c>
      <c r="H60" s="8">
        <v>3.17</v>
      </c>
      <c r="I60" s="12">
        <v>0</v>
      </c>
    </row>
    <row r="61" spans="2:9" ht="15" customHeight="1" x14ac:dyDescent="0.2">
      <c r="B61" t="s">
        <v>130</v>
      </c>
      <c r="C61" s="12">
        <v>15</v>
      </c>
      <c r="D61" s="8">
        <v>1.51</v>
      </c>
      <c r="E61" s="12">
        <v>12</v>
      </c>
      <c r="F61" s="8">
        <v>1.9</v>
      </c>
      <c r="G61" s="12">
        <v>3</v>
      </c>
      <c r="H61" s="8">
        <v>0.86</v>
      </c>
      <c r="I61" s="12">
        <v>0</v>
      </c>
    </row>
    <row r="62" spans="2:9" ht="15" customHeight="1" x14ac:dyDescent="0.2">
      <c r="B62" t="s">
        <v>160</v>
      </c>
      <c r="C62" s="12">
        <v>14</v>
      </c>
      <c r="D62" s="8">
        <v>1.41</v>
      </c>
      <c r="E62" s="12">
        <v>7</v>
      </c>
      <c r="F62" s="8">
        <v>1.1100000000000001</v>
      </c>
      <c r="G62" s="12">
        <v>7</v>
      </c>
      <c r="H62" s="8">
        <v>2.02</v>
      </c>
      <c r="I62" s="12">
        <v>0</v>
      </c>
    </row>
    <row r="63" spans="2:9" ht="15" customHeight="1" x14ac:dyDescent="0.2">
      <c r="B63" t="s">
        <v>122</v>
      </c>
      <c r="C63" s="12">
        <v>13</v>
      </c>
      <c r="D63" s="8">
        <v>1.31</v>
      </c>
      <c r="E63" s="12">
        <v>5</v>
      </c>
      <c r="F63" s="8">
        <v>0.79</v>
      </c>
      <c r="G63" s="12">
        <v>8</v>
      </c>
      <c r="H63" s="8">
        <v>2.31</v>
      </c>
      <c r="I63" s="12">
        <v>0</v>
      </c>
    </row>
    <row r="64" spans="2:9" ht="15" customHeight="1" x14ac:dyDescent="0.2">
      <c r="B64" t="s">
        <v>124</v>
      </c>
      <c r="C64" s="12">
        <v>13</v>
      </c>
      <c r="D64" s="8">
        <v>1.31</v>
      </c>
      <c r="E64" s="12">
        <v>7</v>
      </c>
      <c r="F64" s="8">
        <v>1.1100000000000001</v>
      </c>
      <c r="G64" s="12">
        <v>6</v>
      </c>
      <c r="H64" s="8">
        <v>1.73</v>
      </c>
      <c r="I64" s="12">
        <v>0</v>
      </c>
    </row>
    <row r="65" spans="2:9" ht="15" customHeight="1" x14ac:dyDescent="0.2">
      <c r="B65" t="s">
        <v>161</v>
      </c>
      <c r="C65" s="12">
        <v>13</v>
      </c>
      <c r="D65" s="8">
        <v>1.31</v>
      </c>
      <c r="E65" s="12">
        <v>7</v>
      </c>
      <c r="F65" s="8">
        <v>1.1100000000000001</v>
      </c>
      <c r="G65" s="12">
        <v>6</v>
      </c>
      <c r="H65" s="8">
        <v>1.73</v>
      </c>
      <c r="I65" s="12">
        <v>0</v>
      </c>
    </row>
    <row r="66" spans="2:9" ht="15" customHeight="1" x14ac:dyDescent="0.2">
      <c r="B66" t="s">
        <v>132</v>
      </c>
      <c r="C66" s="12">
        <v>13</v>
      </c>
      <c r="D66" s="8">
        <v>1.31</v>
      </c>
      <c r="E66" s="12">
        <v>4</v>
      </c>
      <c r="F66" s="8">
        <v>0.63</v>
      </c>
      <c r="G66" s="12">
        <v>9</v>
      </c>
      <c r="H66" s="8">
        <v>2.59</v>
      </c>
      <c r="I66" s="12">
        <v>0</v>
      </c>
    </row>
    <row r="68" spans="2:9" ht="15" customHeight="1" x14ac:dyDescent="0.2">
      <c r="B68" t="s">
        <v>229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5A9F3-4D43-407A-9085-ADF98B01B0B8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241</v>
      </c>
    </row>
    <row r="4" spans="2:9" ht="33" customHeight="1" x14ac:dyDescent="0.2">
      <c r="B4" t="s">
        <v>225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37</v>
      </c>
      <c r="C6" s="12">
        <v>98</v>
      </c>
      <c r="D6" s="8">
        <v>18.850000000000001</v>
      </c>
      <c r="E6" s="12">
        <v>70</v>
      </c>
      <c r="F6" s="8">
        <v>19.28</v>
      </c>
      <c r="G6" s="12">
        <v>28</v>
      </c>
      <c r="H6" s="8">
        <v>19.18</v>
      </c>
      <c r="I6" s="12">
        <v>0</v>
      </c>
    </row>
    <row r="7" spans="2:9" ht="15" customHeight="1" x14ac:dyDescent="0.2">
      <c r="B7" t="s">
        <v>38</v>
      </c>
      <c r="C7" s="12">
        <v>58</v>
      </c>
      <c r="D7" s="8">
        <v>11.15</v>
      </c>
      <c r="E7" s="12">
        <v>35</v>
      </c>
      <c r="F7" s="8">
        <v>9.64</v>
      </c>
      <c r="G7" s="12">
        <v>22</v>
      </c>
      <c r="H7" s="8">
        <v>15.07</v>
      </c>
      <c r="I7" s="12">
        <v>1</v>
      </c>
    </row>
    <row r="8" spans="2:9" ht="15" customHeight="1" x14ac:dyDescent="0.2">
      <c r="B8" t="s">
        <v>39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40</v>
      </c>
      <c r="C9" s="12">
        <v>4</v>
      </c>
      <c r="D9" s="8">
        <v>0.77</v>
      </c>
      <c r="E9" s="12">
        <v>0</v>
      </c>
      <c r="F9" s="8">
        <v>0</v>
      </c>
      <c r="G9" s="12">
        <v>4</v>
      </c>
      <c r="H9" s="8">
        <v>2.74</v>
      </c>
      <c r="I9" s="12">
        <v>0</v>
      </c>
    </row>
    <row r="10" spans="2:9" ht="15" customHeight="1" x14ac:dyDescent="0.2">
      <c r="B10" t="s">
        <v>41</v>
      </c>
      <c r="C10" s="12">
        <v>6</v>
      </c>
      <c r="D10" s="8">
        <v>1.1499999999999999</v>
      </c>
      <c r="E10" s="12">
        <v>1</v>
      </c>
      <c r="F10" s="8">
        <v>0.28000000000000003</v>
      </c>
      <c r="G10" s="12">
        <v>5</v>
      </c>
      <c r="H10" s="8">
        <v>3.42</v>
      </c>
      <c r="I10" s="12">
        <v>0</v>
      </c>
    </row>
    <row r="11" spans="2:9" ht="15" customHeight="1" x14ac:dyDescent="0.2">
      <c r="B11" t="s">
        <v>42</v>
      </c>
      <c r="C11" s="12">
        <v>148</v>
      </c>
      <c r="D11" s="8">
        <v>28.46</v>
      </c>
      <c r="E11" s="12">
        <v>101</v>
      </c>
      <c r="F11" s="8">
        <v>27.82</v>
      </c>
      <c r="G11" s="12">
        <v>47</v>
      </c>
      <c r="H11" s="8">
        <v>32.19</v>
      </c>
      <c r="I11" s="12">
        <v>0</v>
      </c>
    </row>
    <row r="12" spans="2:9" ht="15" customHeight="1" x14ac:dyDescent="0.2">
      <c r="B12" t="s">
        <v>43</v>
      </c>
      <c r="C12" s="12">
        <v>4</v>
      </c>
      <c r="D12" s="8">
        <v>0.77</v>
      </c>
      <c r="E12" s="12">
        <v>1</v>
      </c>
      <c r="F12" s="8">
        <v>0.28000000000000003</v>
      </c>
      <c r="G12" s="12">
        <v>3</v>
      </c>
      <c r="H12" s="8">
        <v>2.0499999999999998</v>
      </c>
      <c r="I12" s="12">
        <v>0</v>
      </c>
    </row>
    <row r="13" spans="2:9" ht="15" customHeight="1" x14ac:dyDescent="0.2">
      <c r="B13" t="s">
        <v>44</v>
      </c>
      <c r="C13" s="12">
        <v>14</v>
      </c>
      <c r="D13" s="8">
        <v>2.69</v>
      </c>
      <c r="E13" s="12">
        <v>9</v>
      </c>
      <c r="F13" s="8">
        <v>2.48</v>
      </c>
      <c r="G13" s="12">
        <v>5</v>
      </c>
      <c r="H13" s="8">
        <v>3.42</v>
      </c>
      <c r="I13" s="12">
        <v>0</v>
      </c>
    </row>
    <row r="14" spans="2:9" ht="15" customHeight="1" x14ac:dyDescent="0.2">
      <c r="B14" t="s">
        <v>45</v>
      </c>
      <c r="C14" s="12">
        <v>15</v>
      </c>
      <c r="D14" s="8">
        <v>2.88</v>
      </c>
      <c r="E14" s="12">
        <v>10</v>
      </c>
      <c r="F14" s="8">
        <v>2.75</v>
      </c>
      <c r="G14" s="12">
        <v>5</v>
      </c>
      <c r="H14" s="8">
        <v>3.42</v>
      </c>
      <c r="I14" s="12">
        <v>0</v>
      </c>
    </row>
    <row r="15" spans="2:9" ht="15" customHeight="1" x14ac:dyDescent="0.2">
      <c r="B15" t="s">
        <v>46</v>
      </c>
      <c r="C15" s="12">
        <v>48</v>
      </c>
      <c r="D15" s="8">
        <v>9.23</v>
      </c>
      <c r="E15" s="12">
        <v>39</v>
      </c>
      <c r="F15" s="8">
        <v>10.74</v>
      </c>
      <c r="G15" s="12">
        <v>8</v>
      </c>
      <c r="H15" s="8">
        <v>5.48</v>
      </c>
      <c r="I15" s="12">
        <v>0</v>
      </c>
    </row>
    <row r="16" spans="2:9" ht="15" customHeight="1" x14ac:dyDescent="0.2">
      <c r="B16" t="s">
        <v>47</v>
      </c>
      <c r="C16" s="12">
        <v>82</v>
      </c>
      <c r="D16" s="8">
        <v>15.77</v>
      </c>
      <c r="E16" s="12">
        <v>73</v>
      </c>
      <c r="F16" s="8">
        <v>20.11</v>
      </c>
      <c r="G16" s="12">
        <v>9</v>
      </c>
      <c r="H16" s="8">
        <v>6.16</v>
      </c>
      <c r="I16" s="12">
        <v>0</v>
      </c>
    </row>
    <row r="17" spans="2:9" ht="15" customHeight="1" x14ac:dyDescent="0.2">
      <c r="B17" t="s">
        <v>48</v>
      </c>
      <c r="C17" s="12">
        <v>11</v>
      </c>
      <c r="D17" s="8">
        <v>2.12</v>
      </c>
      <c r="E17" s="12">
        <v>3</v>
      </c>
      <c r="F17" s="8">
        <v>0.83</v>
      </c>
      <c r="G17" s="12">
        <v>1</v>
      </c>
      <c r="H17" s="8">
        <v>0.68</v>
      </c>
      <c r="I17" s="12">
        <v>0</v>
      </c>
    </row>
    <row r="18" spans="2:9" ht="15" customHeight="1" x14ac:dyDescent="0.2">
      <c r="B18" t="s">
        <v>49</v>
      </c>
      <c r="C18" s="12">
        <v>16</v>
      </c>
      <c r="D18" s="8">
        <v>3.08</v>
      </c>
      <c r="E18" s="12">
        <v>8</v>
      </c>
      <c r="F18" s="8">
        <v>2.2000000000000002</v>
      </c>
      <c r="G18" s="12">
        <v>7</v>
      </c>
      <c r="H18" s="8">
        <v>4.79</v>
      </c>
      <c r="I18" s="12">
        <v>0</v>
      </c>
    </row>
    <row r="19" spans="2:9" ht="15" customHeight="1" x14ac:dyDescent="0.2">
      <c r="B19" t="s">
        <v>50</v>
      </c>
      <c r="C19" s="12">
        <v>16</v>
      </c>
      <c r="D19" s="8">
        <v>3.08</v>
      </c>
      <c r="E19" s="12">
        <v>13</v>
      </c>
      <c r="F19" s="8">
        <v>3.58</v>
      </c>
      <c r="G19" s="12">
        <v>2</v>
      </c>
      <c r="H19" s="8">
        <v>1.37</v>
      </c>
      <c r="I19" s="12">
        <v>0</v>
      </c>
    </row>
    <row r="20" spans="2:9" ht="15" customHeight="1" x14ac:dyDescent="0.2">
      <c r="B20" s="9" t="s">
        <v>226</v>
      </c>
      <c r="C20" s="12">
        <f>SUM(LTBL_06212[総数／事業所数])</f>
        <v>520</v>
      </c>
      <c r="E20" s="12">
        <f>SUBTOTAL(109,LTBL_06212[個人／事業所数])</f>
        <v>363</v>
      </c>
      <c r="G20" s="12">
        <f>SUBTOTAL(109,LTBL_06212[法人／事業所数])</f>
        <v>146</v>
      </c>
      <c r="I20" s="12">
        <f>SUBTOTAL(109,LTBL_06212[法人以外の団体／事業所数])</f>
        <v>1</v>
      </c>
    </row>
    <row r="21" spans="2:9" ht="15" customHeight="1" x14ac:dyDescent="0.2">
      <c r="E21" s="11">
        <f>LTBL_06212[[#Totals],[個人／事業所数]]/LTBL_06212[[#Totals],[総数／事業所数]]</f>
        <v>0.69807692307692304</v>
      </c>
      <c r="G21" s="11">
        <f>LTBL_06212[[#Totals],[法人／事業所数]]/LTBL_06212[[#Totals],[総数／事業所数]]</f>
        <v>0.28076923076923077</v>
      </c>
      <c r="I21" s="11">
        <f>LTBL_06212[[#Totals],[法人以外の団体／事業所数]]/LTBL_06212[[#Totals],[総数／事業所数]]</f>
        <v>1.9230769230769232E-3</v>
      </c>
    </row>
    <row r="23" spans="2:9" ht="33" customHeight="1" x14ac:dyDescent="0.2">
      <c r="B23" t="s">
        <v>227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73</v>
      </c>
      <c r="C24" s="12">
        <v>73</v>
      </c>
      <c r="D24" s="8">
        <v>14.04</v>
      </c>
      <c r="E24" s="12">
        <v>69</v>
      </c>
      <c r="F24" s="8">
        <v>19.010000000000002</v>
      </c>
      <c r="G24" s="12">
        <v>4</v>
      </c>
      <c r="H24" s="8">
        <v>2.74</v>
      </c>
      <c r="I24" s="12">
        <v>0</v>
      </c>
    </row>
    <row r="25" spans="2:9" ht="15" customHeight="1" x14ac:dyDescent="0.2">
      <c r="B25" t="s">
        <v>68</v>
      </c>
      <c r="C25" s="12">
        <v>52</v>
      </c>
      <c r="D25" s="8">
        <v>10</v>
      </c>
      <c r="E25" s="12">
        <v>32</v>
      </c>
      <c r="F25" s="8">
        <v>8.82</v>
      </c>
      <c r="G25" s="12">
        <v>20</v>
      </c>
      <c r="H25" s="8">
        <v>13.7</v>
      </c>
      <c r="I25" s="12">
        <v>0</v>
      </c>
    </row>
    <row r="26" spans="2:9" ht="15" customHeight="1" x14ac:dyDescent="0.2">
      <c r="B26" t="s">
        <v>60</v>
      </c>
      <c r="C26" s="12">
        <v>43</v>
      </c>
      <c r="D26" s="8">
        <v>8.27</v>
      </c>
      <c r="E26" s="12">
        <v>37</v>
      </c>
      <c r="F26" s="8">
        <v>10.19</v>
      </c>
      <c r="G26" s="12">
        <v>6</v>
      </c>
      <c r="H26" s="8">
        <v>4.1100000000000003</v>
      </c>
      <c r="I26" s="12">
        <v>0</v>
      </c>
    </row>
    <row r="27" spans="2:9" ht="15" customHeight="1" x14ac:dyDescent="0.2">
      <c r="B27" t="s">
        <v>59</v>
      </c>
      <c r="C27" s="12">
        <v>42</v>
      </c>
      <c r="D27" s="8">
        <v>8.08</v>
      </c>
      <c r="E27" s="12">
        <v>22</v>
      </c>
      <c r="F27" s="8">
        <v>6.06</v>
      </c>
      <c r="G27" s="12">
        <v>20</v>
      </c>
      <c r="H27" s="8">
        <v>13.7</v>
      </c>
      <c r="I27" s="12">
        <v>0</v>
      </c>
    </row>
    <row r="28" spans="2:9" ht="15" customHeight="1" x14ac:dyDescent="0.2">
      <c r="B28" t="s">
        <v>66</v>
      </c>
      <c r="C28" s="12">
        <v>41</v>
      </c>
      <c r="D28" s="8">
        <v>7.88</v>
      </c>
      <c r="E28" s="12">
        <v>32</v>
      </c>
      <c r="F28" s="8">
        <v>8.82</v>
      </c>
      <c r="G28" s="12">
        <v>9</v>
      </c>
      <c r="H28" s="8">
        <v>6.16</v>
      </c>
      <c r="I28" s="12">
        <v>0</v>
      </c>
    </row>
    <row r="29" spans="2:9" ht="15" customHeight="1" x14ac:dyDescent="0.2">
      <c r="B29" t="s">
        <v>72</v>
      </c>
      <c r="C29" s="12">
        <v>40</v>
      </c>
      <c r="D29" s="8">
        <v>7.69</v>
      </c>
      <c r="E29" s="12">
        <v>34</v>
      </c>
      <c r="F29" s="8">
        <v>9.3699999999999992</v>
      </c>
      <c r="G29" s="12">
        <v>6</v>
      </c>
      <c r="H29" s="8">
        <v>4.1100000000000003</v>
      </c>
      <c r="I29" s="12">
        <v>0</v>
      </c>
    </row>
    <row r="30" spans="2:9" ht="15" customHeight="1" x14ac:dyDescent="0.2">
      <c r="B30" t="s">
        <v>67</v>
      </c>
      <c r="C30" s="12">
        <v>25</v>
      </c>
      <c r="D30" s="8">
        <v>4.8099999999999996</v>
      </c>
      <c r="E30" s="12">
        <v>22</v>
      </c>
      <c r="F30" s="8">
        <v>6.06</v>
      </c>
      <c r="G30" s="12">
        <v>3</v>
      </c>
      <c r="H30" s="8">
        <v>2.0499999999999998</v>
      </c>
      <c r="I30" s="12">
        <v>0</v>
      </c>
    </row>
    <row r="31" spans="2:9" ht="15" customHeight="1" x14ac:dyDescent="0.2">
      <c r="B31" t="s">
        <v>61</v>
      </c>
      <c r="C31" s="12">
        <v>13</v>
      </c>
      <c r="D31" s="8">
        <v>2.5</v>
      </c>
      <c r="E31" s="12">
        <v>11</v>
      </c>
      <c r="F31" s="8">
        <v>3.03</v>
      </c>
      <c r="G31" s="12">
        <v>2</v>
      </c>
      <c r="H31" s="8">
        <v>1.37</v>
      </c>
      <c r="I31" s="12">
        <v>0</v>
      </c>
    </row>
    <row r="32" spans="2:9" ht="15" customHeight="1" x14ac:dyDescent="0.2">
      <c r="B32" t="s">
        <v>65</v>
      </c>
      <c r="C32" s="12">
        <v>11</v>
      </c>
      <c r="D32" s="8">
        <v>2.12</v>
      </c>
      <c r="E32" s="12">
        <v>8</v>
      </c>
      <c r="F32" s="8">
        <v>2.2000000000000002</v>
      </c>
      <c r="G32" s="12">
        <v>3</v>
      </c>
      <c r="H32" s="8">
        <v>2.0499999999999998</v>
      </c>
      <c r="I32" s="12">
        <v>0</v>
      </c>
    </row>
    <row r="33" spans="2:9" ht="15" customHeight="1" x14ac:dyDescent="0.2">
      <c r="B33" t="s">
        <v>75</v>
      </c>
      <c r="C33" s="12">
        <v>11</v>
      </c>
      <c r="D33" s="8">
        <v>2.12</v>
      </c>
      <c r="E33" s="12">
        <v>3</v>
      </c>
      <c r="F33" s="8">
        <v>0.83</v>
      </c>
      <c r="G33" s="12">
        <v>1</v>
      </c>
      <c r="H33" s="8">
        <v>0.68</v>
      </c>
      <c r="I33" s="12">
        <v>0</v>
      </c>
    </row>
    <row r="34" spans="2:9" ht="15" customHeight="1" x14ac:dyDescent="0.2">
      <c r="B34" t="s">
        <v>62</v>
      </c>
      <c r="C34" s="12">
        <v>10</v>
      </c>
      <c r="D34" s="8">
        <v>1.92</v>
      </c>
      <c r="E34" s="12">
        <v>7</v>
      </c>
      <c r="F34" s="8">
        <v>1.93</v>
      </c>
      <c r="G34" s="12">
        <v>3</v>
      </c>
      <c r="H34" s="8">
        <v>2.0499999999999998</v>
      </c>
      <c r="I34" s="12">
        <v>0</v>
      </c>
    </row>
    <row r="35" spans="2:9" ht="15" customHeight="1" x14ac:dyDescent="0.2">
      <c r="B35" t="s">
        <v>69</v>
      </c>
      <c r="C35" s="12">
        <v>10</v>
      </c>
      <c r="D35" s="8">
        <v>1.92</v>
      </c>
      <c r="E35" s="12">
        <v>7</v>
      </c>
      <c r="F35" s="8">
        <v>1.93</v>
      </c>
      <c r="G35" s="12">
        <v>3</v>
      </c>
      <c r="H35" s="8">
        <v>2.0499999999999998</v>
      </c>
      <c r="I35" s="12">
        <v>0</v>
      </c>
    </row>
    <row r="36" spans="2:9" ht="15" customHeight="1" x14ac:dyDescent="0.2">
      <c r="B36" t="s">
        <v>84</v>
      </c>
      <c r="C36" s="12">
        <v>9</v>
      </c>
      <c r="D36" s="8">
        <v>1.73</v>
      </c>
      <c r="E36" s="12">
        <v>6</v>
      </c>
      <c r="F36" s="8">
        <v>1.65</v>
      </c>
      <c r="G36" s="12">
        <v>3</v>
      </c>
      <c r="H36" s="8">
        <v>2.0499999999999998</v>
      </c>
      <c r="I36" s="12">
        <v>0</v>
      </c>
    </row>
    <row r="37" spans="2:9" ht="15" customHeight="1" x14ac:dyDescent="0.2">
      <c r="B37" t="s">
        <v>76</v>
      </c>
      <c r="C37" s="12">
        <v>9</v>
      </c>
      <c r="D37" s="8">
        <v>1.73</v>
      </c>
      <c r="E37" s="12">
        <v>8</v>
      </c>
      <c r="F37" s="8">
        <v>2.2000000000000002</v>
      </c>
      <c r="G37" s="12">
        <v>1</v>
      </c>
      <c r="H37" s="8">
        <v>0.68</v>
      </c>
      <c r="I37" s="12">
        <v>0</v>
      </c>
    </row>
    <row r="38" spans="2:9" ht="15" customHeight="1" x14ac:dyDescent="0.2">
      <c r="B38" t="s">
        <v>70</v>
      </c>
      <c r="C38" s="12">
        <v>8</v>
      </c>
      <c r="D38" s="8">
        <v>1.54</v>
      </c>
      <c r="E38" s="12">
        <v>7</v>
      </c>
      <c r="F38" s="8">
        <v>1.93</v>
      </c>
      <c r="G38" s="12">
        <v>1</v>
      </c>
      <c r="H38" s="8">
        <v>0.68</v>
      </c>
      <c r="I38" s="12">
        <v>0</v>
      </c>
    </row>
    <row r="39" spans="2:9" ht="15" customHeight="1" x14ac:dyDescent="0.2">
      <c r="B39" t="s">
        <v>71</v>
      </c>
      <c r="C39" s="12">
        <v>7</v>
      </c>
      <c r="D39" s="8">
        <v>1.35</v>
      </c>
      <c r="E39" s="12">
        <v>3</v>
      </c>
      <c r="F39" s="8">
        <v>0.83</v>
      </c>
      <c r="G39" s="12">
        <v>4</v>
      </c>
      <c r="H39" s="8">
        <v>2.74</v>
      </c>
      <c r="I39" s="12">
        <v>0</v>
      </c>
    </row>
    <row r="40" spans="2:9" ht="15" customHeight="1" x14ac:dyDescent="0.2">
      <c r="B40" t="s">
        <v>77</v>
      </c>
      <c r="C40" s="12">
        <v>7</v>
      </c>
      <c r="D40" s="8">
        <v>1.35</v>
      </c>
      <c r="E40" s="12">
        <v>0</v>
      </c>
      <c r="F40" s="8">
        <v>0</v>
      </c>
      <c r="G40" s="12">
        <v>6</v>
      </c>
      <c r="H40" s="8">
        <v>4.1100000000000003</v>
      </c>
      <c r="I40" s="12">
        <v>0</v>
      </c>
    </row>
    <row r="41" spans="2:9" ht="15" customHeight="1" x14ac:dyDescent="0.2">
      <c r="B41" t="s">
        <v>83</v>
      </c>
      <c r="C41" s="12">
        <v>6</v>
      </c>
      <c r="D41" s="8">
        <v>1.1499999999999999</v>
      </c>
      <c r="E41" s="12">
        <v>5</v>
      </c>
      <c r="F41" s="8">
        <v>1.38</v>
      </c>
      <c r="G41" s="12">
        <v>1</v>
      </c>
      <c r="H41" s="8">
        <v>0.68</v>
      </c>
      <c r="I41" s="12">
        <v>0</v>
      </c>
    </row>
    <row r="42" spans="2:9" ht="15" customHeight="1" x14ac:dyDescent="0.2">
      <c r="B42" t="s">
        <v>63</v>
      </c>
      <c r="C42" s="12">
        <v>6</v>
      </c>
      <c r="D42" s="8">
        <v>1.1499999999999999</v>
      </c>
      <c r="E42" s="12">
        <v>4</v>
      </c>
      <c r="F42" s="8">
        <v>1.1000000000000001</v>
      </c>
      <c r="G42" s="12">
        <v>2</v>
      </c>
      <c r="H42" s="8">
        <v>1.37</v>
      </c>
      <c r="I42" s="12">
        <v>0</v>
      </c>
    </row>
    <row r="43" spans="2:9" ht="15" customHeight="1" x14ac:dyDescent="0.2">
      <c r="B43" t="s">
        <v>91</v>
      </c>
      <c r="C43" s="12">
        <v>6</v>
      </c>
      <c r="D43" s="8">
        <v>1.1499999999999999</v>
      </c>
      <c r="E43" s="12">
        <v>1</v>
      </c>
      <c r="F43" s="8">
        <v>0.28000000000000003</v>
      </c>
      <c r="G43" s="12">
        <v>5</v>
      </c>
      <c r="H43" s="8">
        <v>3.42</v>
      </c>
      <c r="I43" s="12">
        <v>0</v>
      </c>
    </row>
    <row r="44" spans="2:9" ht="15" customHeight="1" x14ac:dyDescent="0.2">
      <c r="B44" t="s">
        <v>74</v>
      </c>
      <c r="C44" s="12">
        <v>6</v>
      </c>
      <c r="D44" s="8">
        <v>1.1499999999999999</v>
      </c>
      <c r="E44" s="12">
        <v>4</v>
      </c>
      <c r="F44" s="8">
        <v>1.1000000000000001</v>
      </c>
      <c r="G44" s="12">
        <v>2</v>
      </c>
      <c r="H44" s="8">
        <v>1.37</v>
      </c>
      <c r="I44" s="12">
        <v>0</v>
      </c>
    </row>
    <row r="45" spans="2:9" ht="15" customHeight="1" x14ac:dyDescent="0.2">
      <c r="B45" t="s">
        <v>78</v>
      </c>
      <c r="C45" s="12">
        <v>6</v>
      </c>
      <c r="D45" s="8">
        <v>1.1499999999999999</v>
      </c>
      <c r="E45" s="12">
        <v>6</v>
      </c>
      <c r="F45" s="8">
        <v>1.65</v>
      </c>
      <c r="G45" s="12">
        <v>0</v>
      </c>
      <c r="H45" s="8">
        <v>0</v>
      </c>
      <c r="I45" s="12">
        <v>0</v>
      </c>
    </row>
    <row r="48" spans="2:9" ht="33" customHeight="1" x14ac:dyDescent="0.2">
      <c r="B48" t="s">
        <v>228</v>
      </c>
      <c r="C48" s="10" t="s">
        <v>52</v>
      </c>
      <c r="D48" s="10" t="s">
        <v>53</v>
      </c>
      <c r="E48" s="10" t="s">
        <v>54</v>
      </c>
      <c r="F48" s="10" t="s">
        <v>55</v>
      </c>
      <c r="G48" s="10" t="s">
        <v>56</v>
      </c>
      <c r="H48" s="10" t="s">
        <v>57</v>
      </c>
      <c r="I48" s="10" t="s">
        <v>58</v>
      </c>
    </row>
    <row r="49" spans="2:9" ht="15" customHeight="1" x14ac:dyDescent="0.2">
      <c r="B49" t="s">
        <v>136</v>
      </c>
      <c r="C49" s="12">
        <v>33</v>
      </c>
      <c r="D49" s="8">
        <v>6.35</v>
      </c>
      <c r="E49" s="12">
        <v>31</v>
      </c>
      <c r="F49" s="8">
        <v>8.5399999999999991</v>
      </c>
      <c r="G49" s="12">
        <v>2</v>
      </c>
      <c r="H49" s="8">
        <v>1.37</v>
      </c>
      <c r="I49" s="12">
        <v>0</v>
      </c>
    </row>
    <row r="50" spans="2:9" ht="15" customHeight="1" x14ac:dyDescent="0.2">
      <c r="B50" t="s">
        <v>137</v>
      </c>
      <c r="C50" s="12">
        <v>31</v>
      </c>
      <c r="D50" s="8">
        <v>5.96</v>
      </c>
      <c r="E50" s="12">
        <v>31</v>
      </c>
      <c r="F50" s="8">
        <v>8.5399999999999991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127</v>
      </c>
      <c r="C51" s="12">
        <v>18</v>
      </c>
      <c r="D51" s="8">
        <v>3.46</v>
      </c>
      <c r="E51" s="12">
        <v>15</v>
      </c>
      <c r="F51" s="8">
        <v>4.13</v>
      </c>
      <c r="G51" s="12">
        <v>3</v>
      </c>
      <c r="H51" s="8">
        <v>2.0499999999999998</v>
      </c>
      <c r="I51" s="12">
        <v>0</v>
      </c>
    </row>
    <row r="52" spans="2:9" ht="15" customHeight="1" x14ac:dyDescent="0.2">
      <c r="B52" t="s">
        <v>128</v>
      </c>
      <c r="C52" s="12">
        <v>18</v>
      </c>
      <c r="D52" s="8">
        <v>3.46</v>
      </c>
      <c r="E52" s="12">
        <v>15</v>
      </c>
      <c r="F52" s="8">
        <v>4.13</v>
      </c>
      <c r="G52" s="12">
        <v>3</v>
      </c>
      <c r="H52" s="8">
        <v>2.0499999999999998</v>
      </c>
      <c r="I52" s="12">
        <v>0</v>
      </c>
    </row>
    <row r="53" spans="2:9" ht="15" customHeight="1" x14ac:dyDescent="0.2">
      <c r="B53" t="s">
        <v>121</v>
      </c>
      <c r="C53" s="12">
        <v>14</v>
      </c>
      <c r="D53" s="8">
        <v>2.69</v>
      </c>
      <c r="E53" s="12">
        <v>3</v>
      </c>
      <c r="F53" s="8">
        <v>0.83</v>
      </c>
      <c r="G53" s="12">
        <v>11</v>
      </c>
      <c r="H53" s="8">
        <v>7.53</v>
      </c>
      <c r="I53" s="12">
        <v>0</v>
      </c>
    </row>
    <row r="54" spans="2:9" ht="15" customHeight="1" x14ac:dyDescent="0.2">
      <c r="B54" t="s">
        <v>123</v>
      </c>
      <c r="C54" s="12">
        <v>13</v>
      </c>
      <c r="D54" s="8">
        <v>2.5</v>
      </c>
      <c r="E54" s="12">
        <v>11</v>
      </c>
      <c r="F54" s="8">
        <v>3.03</v>
      </c>
      <c r="G54" s="12">
        <v>2</v>
      </c>
      <c r="H54" s="8">
        <v>1.37</v>
      </c>
      <c r="I54" s="12">
        <v>0</v>
      </c>
    </row>
    <row r="55" spans="2:9" ht="15" customHeight="1" x14ac:dyDescent="0.2">
      <c r="B55" t="s">
        <v>151</v>
      </c>
      <c r="C55" s="12">
        <v>13</v>
      </c>
      <c r="D55" s="8">
        <v>2.5</v>
      </c>
      <c r="E55" s="12">
        <v>11</v>
      </c>
      <c r="F55" s="8">
        <v>3.03</v>
      </c>
      <c r="G55" s="12">
        <v>2</v>
      </c>
      <c r="H55" s="8">
        <v>1.37</v>
      </c>
      <c r="I55" s="12">
        <v>0</v>
      </c>
    </row>
    <row r="56" spans="2:9" ht="15" customHeight="1" x14ac:dyDescent="0.2">
      <c r="B56" t="s">
        <v>162</v>
      </c>
      <c r="C56" s="12">
        <v>12</v>
      </c>
      <c r="D56" s="8">
        <v>2.31</v>
      </c>
      <c r="E56" s="12">
        <v>6</v>
      </c>
      <c r="F56" s="8">
        <v>1.65</v>
      </c>
      <c r="G56" s="12">
        <v>6</v>
      </c>
      <c r="H56" s="8">
        <v>4.1100000000000003</v>
      </c>
      <c r="I56" s="12">
        <v>0</v>
      </c>
    </row>
    <row r="57" spans="2:9" ht="15" customHeight="1" x14ac:dyDescent="0.2">
      <c r="B57" t="s">
        <v>130</v>
      </c>
      <c r="C57" s="12">
        <v>12</v>
      </c>
      <c r="D57" s="8">
        <v>2.31</v>
      </c>
      <c r="E57" s="12">
        <v>9</v>
      </c>
      <c r="F57" s="8">
        <v>2.48</v>
      </c>
      <c r="G57" s="12">
        <v>3</v>
      </c>
      <c r="H57" s="8">
        <v>2.0499999999999998</v>
      </c>
      <c r="I57" s="12">
        <v>0</v>
      </c>
    </row>
    <row r="58" spans="2:9" ht="15" customHeight="1" x14ac:dyDescent="0.2">
      <c r="B58" t="s">
        <v>122</v>
      </c>
      <c r="C58" s="12">
        <v>11</v>
      </c>
      <c r="D58" s="8">
        <v>2.12</v>
      </c>
      <c r="E58" s="12">
        <v>5</v>
      </c>
      <c r="F58" s="8">
        <v>1.38</v>
      </c>
      <c r="G58" s="12">
        <v>6</v>
      </c>
      <c r="H58" s="8">
        <v>4.1100000000000003</v>
      </c>
      <c r="I58" s="12">
        <v>0</v>
      </c>
    </row>
    <row r="59" spans="2:9" ht="15" customHeight="1" x14ac:dyDescent="0.2">
      <c r="B59" t="s">
        <v>148</v>
      </c>
      <c r="C59" s="12">
        <v>11</v>
      </c>
      <c r="D59" s="8">
        <v>2.12</v>
      </c>
      <c r="E59" s="12">
        <v>10</v>
      </c>
      <c r="F59" s="8">
        <v>2.75</v>
      </c>
      <c r="G59" s="12">
        <v>1</v>
      </c>
      <c r="H59" s="8">
        <v>0.68</v>
      </c>
      <c r="I59" s="12">
        <v>0</v>
      </c>
    </row>
    <row r="60" spans="2:9" ht="15" customHeight="1" x14ac:dyDescent="0.2">
      <c r="B60" t="s">
        <v>125</v>
      </c>
      <c r="C60" s="12">
        <v>11</v>
      </c>
      <c r="D60" s="8">
        <v>2.12</v>
      </c>
      <c r="E60" s="12">
        <v>9</v>
      </c>
      <c r="F60" s="8">
        <v>2.48</v>
      </c>
      <c r="G60" s="12">
        <v>2</v>
      </c>
      <c r="H60" s="8">
        <v>1.37</v>
      </c>
      <c r="I60" s="12">
        <v>0</v>
      </c>
    </row>
    <row r="61" spans="2:9" ht="15" customHeight="1" x14ac:dyDescent="0.2">
      <c r="B61" t="s">
        <v>134</v>
      </c>
      <c r="C61" s="12">
        <v>10</v>
      </c>
      <c r="D61" s="8">
        <v>1.92</v>
      </c>
      <c r="E61" s="12">
        <v>10</v>
      </c>
      <c r="F61" s="8">
        <v>2.75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129</v>
      </c>
      <c r="C62" s="12">
        <v>9</v>
      </c>
      <c r="D62" s="8">
        <v>1.73</v>
      </c>
      <c r="E62" s="12">
        <v>2</v>
      </c>
      <c r="F62" s="8">
        <v>0.55000000000000004</v>
      </c>
      <c r="G62" s="12">
        <v>7</v>
      </c>
      <c r="H62" s="8">
        <v>4.79</v>
      </c>
      <c r="I62" s="12">
        <v>0</v>
      </c>
    </row>
    <row r="63" spans="2:9" ht="15" customHeight="1" x14ac:dyDescent="0.2">
      <c r="B63" t="s">
        <v>133</v>
      </c>
      <c r="C63" s="12">
        <v>8</v>
      </c>
      <c r="D63" s="8">
        <v>1.54</v>
      </c>
      <c r="E63" s="12">
        <v>6</v>
      </c>
      <c r="F63" s="8">
        <v>1.65</v>
      </c>
      <c r="G63" s="12">
        <v>2</v>
      </c>
      <c r="H63" s="8">
        <v>1.37</v>
      </c>
      <c r="I63" s="12">
        <v>0</v>
      </c>
    </row>
    <row r="64" spans="2:9" ht="15" customHeight="1" x14ac:dyDescent="0.2">
      <c r="B64" t="s">
        <v>156</v>
      </c>
      <c r="C64" s="12">
        <v>8</v>
      </c>
      <c r="D64" s="8">
        <v>1.54</v>
      </c>
      <c r="E64" s="12">
        <v>6</v>
      </c>
      <c r="F64" s="8">
        <v>1.65</v>
      </c>
      <c r="G64" s="12">
        <v>2</v>
      </c>
      <c r="H64" s="8">
        <v>1.37</v>
      </c>
      <c r="I64" s="12">
        <v>0</v>
      </c>
    </row>
    <row r="65" spans="2:9" ht="15" customHeight="1" x14ac:dyDescent="0.2">
      <c r="B65" t="s">
        <v>147</v>
      </c>
      <c r="C65" s="12">
        <v>8</v>
      </c>
      <c r="D65" s="8">
        <v>1.54</v>
      </c>
      <c r="E65" s="12">
        <v>6</v>
      </c>
      <c r="F65" s="8">
        <v>1.65</v>
      </c>
      <c r="G65" s="12">
        <v>2</v>
      </c>
      <c r="H65" s="8">
        <v>1.37</v>
      </c>
      <c r="I65" s="12">
        <v>0</v>
      </c>
    </row>
    <row r="66" spans="2:9" ht="15" customHeight="1" x14ac:dyDescent="0.2">
      <c r="B66" t="s">
        <v>139</v>
      </c>
      <c r="C66" s="12">
        <v>8</v>
      </c>
      <c r="D66" s="8">
        <v>1.54</v>
      </c>
      <c r="E66" s="12">
        <v>8</v>
      </c>
      <c r="F66" s="8">
        <v>2.2000000000000002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150</v>
      </c>
      <c r="C67" s="12">
        <v>7</v>
      </c>
      <c r="D67" s="8">
        <v>1.35</v>
      </c>
      <c r="E67" s="12">
        <v>6</v>
      </c>
      <c r="F67" s="8">
        <v>1.65</v>
      </c>
      <c r="G67" s="12">
        <v>1</v>
      </c>
      <c r="H67" s="8">
        <v>0.68</v>
      </c>
      <c r="I67" s="12">
        <v>0</v>
      </c>
    </row>
    <row r="68" spans="2:9" ht="15" customHeight="1" x14ac:dyDescent="0.2">
      <c r="B68" t="s">
        <v>131</v>
      </c>
      <c r="C68" s="12">
        <v>7</v>
      </c>
      <c r="D68" s="8">
        <v>1.35</v>
      </c>
      <c r="E68" s="12">
        <v>7</v>
      </c>
      <c r="F68" s="8">
        <v>1.93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163</v>
      </c>
      <c r="C69" s="12">
        <v>7</v>
      </c>
      <c r="D69" s="8">
        <v>1.35</v>
      </c>
      <c r="E69" s="12">
        <v>0</v>
      </c>
      <c r="F69" s="8">
        <v>0</v>
      </c>
      <c r="G69" s="12">
        <v>0</v>
      </c>
      <c r="H69" s="8">
        <v>0</v>
      </c>
      <c r="I69" s="12">
        <v>0</v>
      </c>
    </row>
    <row r="71" spans="2:9" ht="15" customHeight="1" x14ac:dyDescent="0.2">
      <c r="B71" t="s">
        <v>229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BDB12-7DF2-446B-AE9F-E778B8AC45F0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242</v>
      </c>
    </row>
    <row r="4" spans="2:9" ht="33" customHeight="1" x14ac:dyDescent="0.2">
      <c r="B4" t="s">
        <v>225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37</v>
      </c>
      <c r="C6" s="12">
        <v>140</v>
      </c>
      <c r="D6" s="8">
        <v>12.72</v>
      </c>
      <c r="E6" s="12">
        <v>83</v>
      </c>
      <c r="F6" s="8">
        <v>11.2</v>
      </c>
      <c r="G6" s="12">
        <v>57</v>
      </c>
      <c r="H6" s="8">
        <v>16.809999999999999</v>
      </c>
      <c r="I6" s="12">
        <v>0</v>
      </c>
    </row>
    <row r="7" spans="2:9" ht="15" customHeight="1" x14ac:dyDescent="0.2">
      <c r="B7" t="s">
        <v>38</v>
      </c>
      <c r="C7" s="12">
        <v>109</v>
      </c>
      <c r="D7" s="8">
        <v>9.9</v>
      </c>
      <c r="E7" s="12">
        <v>46</v>
      </c>
      <c r="F7" s="8">
        <v>6.21</v>
      </c>
      <c r="G7" s="12">
        <v>62</v>
      </c>
      <c r="H7" s="8">
        <v>18.29</v>
      </c>
      <c r="I7" s="12">
        <v>1</v>
      </c>
    </row>
    <row r="8" spans="2:9" ht="15" customHeight="1" x14ac:dyDescent="0.2">
      <c r="B8" t="s">
        <v>39</v>
      </c>
      <c r="C8" s="12">
        <v>1</v>
      </c>
      <c r="D8" s="8">
        <v>0.09</v>
      </c>
      <c r="E8" s="12">
        <v>0</v>
      </c>
      <c r="F8" s="8">
        <v>0</v>
      </c>
      <c r="G8" s="12">
        <v>1</v>
      </c>
      <c r="H8" s="8">
        <v>0.28999999999999998</v>
      </c>
      <c r="I8" s="12">
        <v>0</v>
      </c>
    </row>
    <row r="9" spans="2:9" ht="15" customHeight="1" x14ac:dyDescent="0.2">
      <c r="B9" t="s">
        <v>40</v>
      </c>
      <c r="C9" s="12">
        <v>7</v>
      </c>
      <c r="D9" s="8">
        <v>0.64</v>
      </c>
      <c r="E9" s="12">
        <v>1</v>
      </c>
      <c r="F9" s="8">
        <v>0.13</v>
      </c>
      <c r="G9" s="12">
        <v>6</v>
      </c>
      <c r="H9" s="8">
        <v>1.77</v>
      </c>
      <c r="I9" s="12">
        <v>0</v>
      </c>
    </row>
    <row r="10" spans="2:9" ht="15" customHeight="1" x14ac:dyDescent="0.2">
      <c r="B10" t="s">
        <v>41</v>
      </c>
      <c r="C10" s="12">
        <v>8</v>
      </c>
      <c r="D10" s="8">
        <v>0.73</v>
      </c>
      <c r="E10" s="12">
        <v>1</v>
      </c>
      <c r="F10" s="8">
        <v>0.13</v>
      </c>
      <c r="G10" s="12">
        <v>7</v>
      </c>
      <c r="H10" s="8">
        <v>2.06</v>
      </c>
      <c r="I10" s="12">
        <v>0</v>
      </c>
    </row>
    <row r="11" spans="2:9" ht="15" customHeight="1" x14ac:dyDescent="0.2">
      <c r="B11" t="s">
        <v>42</v>
      </c>
      <c r="C11" s="12">
        <v>254</v>
      </c>
      <c r="D11" s="8">
        <v>23.07</v>
      </c>
      <c r="E11" s="12">
        <v>163</v>
      </c>
      <c r="F11" s="8">
        <v>22</v>
      </c>
      <c r="G11" s="12">
        <v>91</v>
      </c>
      <c r="H11" s="8">
        <v>26.84</v>
      </c>
      <c r="I11" s="12">
        <v>0</v>
      </c>
    </row>
    <row r="12" spans="2:9" ht="15" customHeight="1" x14ac:dyDescent="0.2">
      <c r="B12" t="s">
        <v>43</v>
      </c>
      <c r="C12" s="12">
        <v>5</v>
      </c>
      <c r="D12" s="8">
        <v>0.45</v>
      </c>
      <c r="E12" s="12">
        <v>1</v>
      </c>
      <c r="F12" s="8">
        <v>0.13</v>
      </c>
      <c r="G12" s="12">
        <v>4</v>
      </c>
      <c r="H12" s="8">
        <v>1.18</v>
      </c>
      <c r="I12" s="12">
        <v>0</v>
      </c>
    </row>
    <row r="13" spans="2:9" ht="15" customHeight="1" x14ac:dyDescent="0.2">
      <c r="B13" t="s">
        <v>44</v>
      </c>
      <c r="C13" s="12">
        <v>84</v>
      </c>
      <c r="D13" s="8">
        <v>7.63</v>
      </c>
      <c r="E13" s="12">
        <v>63</v>
      </c>
      <c r="F13" s="8">
        <v>8.5</v>
      </c>
      <c r="G13" s="12">
        <v>20</v>
      </c>
      <c r="H13" s="8">
        <v>5.9</v>
      </c>
      <c r="I13" s="12">
        <v>0</v>
      </c>
    </row>
    <row r="14" spans="2:9" ht="15" customHeight="1" x14ac:dyDescent="0.2">
      <c r="B14" t="s">
        <v>45</v>
      </c>
      <c r="C14" s="12">
        <v>33</v>
      </c>
      <c r="D14" s="8">
        <v>3</v>
      </c>
      <c r="E14" s="12">
        <v>25</v>
      </c>
      <c r="F14" s="8">
        <v>3.37</v>
      </c>
      <c r="G14" s="12">
        <v>7</v>
      </c>
      <c r="H14" s="8">
        <v>2.06</v>
      </c>
      <c r="I14" s="12">
        <v>0</v>
      </c>
    </row>
    <row r="15" spans="2:9" ht="15" customHeight="1" x14ac:dyDescent="0.2">
      <c r="B15" t="s">
        <v>46</v>
      </c>
      <c r="C15" s="12">
        <v>166</v>
      </c>
      <c r="D15" s="8">
        <v>15.08</v>
      </c>
      <c r="E15" s="12">
        <v>146</v>
      </c>
      <c r="F15" s="8">
        <v>19.7</v>
      </c>
      <c r="G15" s="12">
        <v>20</v>
      </c>
      <c r="H15" s="8">
        <v>5.9</v>
      </c>
      <c r="I15" s="12">
        <v>0</v>
      </c>
    </row>
    <row r="16" spans="2:9" ht="15" customHeight="1" x14ac:dyDescent="0.2">
      <c r="B16" t="s">
        <v>47</v>
      </c>
      <c r="C16" s="12">
        <v>167</v>
      </c>
      <c r="D16" s="8">
        <v>15.17</v>
      </c>
      <c r="E16" s="12">
        <v>137</v>
      </c>
      <c r="F16" s="8">
        <v>18.489999999999998</v>
      </c>
      <c r="G16" s="12">
        <v>30</v>
      </c>
      <c r="H16" s="8">
        <v>8.85</v>
      </c>
      <c r="I16" s="12">
        <v>0</v>
      </c>
    </row>
    <row r="17" spans="2:9" ht="15" customHeight="1" x14ac:dyDescent="0.2">
      <c r="B17" t="s">
        <v>48</v>
      </c>
      <c r="C17" s="12">
        <v>40</v>
      </c>
      <c r="D17" s="8">
        <v>3.63</v>
      </c>
      <c r="E17" s="12">
        <v>24</v>
      </c>
      <c r="F17" s="8">
        <v>3.24</v>
      </c>
      <c r="G17" s="12">
        <v>5</v>
      </c>
      <c r="H17" s="8">
        <v>1.47</v>
      </c>
      <c r="I17" s="12">
        <v>0</v>
      </c>
    </row>
    <row r="18" spans="2:9" ht="15" customHeight="1" x14ac:dyDescent="0.2">
      <c r="B18" t="s">
        <v>49</v>
      </c>
      <c r="C18" s="12">
        <v>56</v>
      </c>
      <c r="D18" s="8">
        <v>5.09</v>
      </c>
      <c r="E18" s="12">
        <v>34</v>
      </c>
      <c r="F18" s="8">
        <v>4.59</v>
      </c>
      <c r="G18" s="12">
        <v>17</v>
      </c>
      <c r="H18" s="8">
        <v>5.01</v>
      </c>
      <c r="I18" s="12">
        <v>0</v>
      </c>
    </row>
    <row r="19" spans="2:9" ht="15" customHeight="1" x14ac:dyDescent="0.2">
      <c r="B19" t="s">
        <v>50</v>
      </c>
      <c r="C19" s="12">
        <v>31</v>
      </c>
      <c r="D19" s="8">
        <v>2.82</v>
      </c>
      <c r="E19" s="12">
        <v>17</v>
      </c>
      <c r="F19" s="8">
        <v>2.29</v>
      </c>
      <c r="G19" s="12">
        <v>12</v>
      </c>
      <c r="H19" s="8">
        <v>3.54</v>
      </c>
      <c r="I19" s="12">
        <v>1</v>
      </c>
    </row>
    <row r="20" spans="2:9" ht="15" customHeight="1" x14ac:dyDescent="0.2">
      <c r="B20" s="9" t="s">
        <v>226</v>
      </c>
      <c r="C20" s="12">
        <f>SUM(LTBL_06213[総数／事業所数])</f>
        <v>1101</v>
      </c>
      <c r="E20" s="12">
        <f>SUBTOTAL(109,LTBL_06213[個人／事業所数])</f>
        <v>741</v>
      </c>
      <c r="G20" s="12">
        <f>SUBTOTAL(109,LTBL_06213[法人／事業所数])</f>
        <v>339</v>
      </c>
      <c r="I20" s="12">
        <f>SUBTOTAL(109,LTBL_06213[法人以外の団体／事業所数])</f>
        <v>2</v>
      </c>
    </row>
    <row r="21" spans="2:9" ht="15" customHeight="1" x14ac:dyDescent="0.2">
      <c r="E21" s="11">
        <f>LTBL_06213[[#Totals],[個人／事業所数]]/LTBL_06213[[#Totals],[総数／事業所数]]</f>
        <v>0.67302452316076289</v>
      </c>
      <c r="G21" s="11">
        <f>LTBL_06213[[#Totals],[法人／事業所数]]/LTBL_06213[[#Totals],[総数／事業所数]]</f>
        <v>0.30790190735694822</v>
      </c>
      <c r="I21" s="11">
        <f>LTBL_06213[[#Totals],[法人以外の団体／事業所数]]/LTBL_06213[[#Totals],[総数／事業所数]]</f>
        <v>1.8165304268846503E-3</v>
      </c>
    </row>
    <row r="23" spans="2:9" ht="33" customHeight="1" x14ac:dyDescent="0.2">
      <c r="B23" t="s">
        <v>227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72</v>
      </c>
      <c r="C24" s="12">
        <v>155</v>
      </c>
      <c r="D24" s="8">
        <v>14.08</v>
      </c>
      <c r="E24" s="12">
        <v>143</v>
      </c>
      <c r="F24" s="8">
        <v>19.3</v>
      </c>
      <c r="G24" s="12">
        <v>12</v>
      </c>
      <c r="H24" s="8">
        <v>3.54</v>
      </c>
      <c r="I24" s="12">
        <v>0</v>
      </c>
    </row>
    <row r="25" spans="2:9" ht="15" customHeight="1" x14ac:dyDescent="0.2">
      <c r="B25" t="s">
        <v>73</v>
      </c>
      <c r="C25" s="12">
        <v>143</v>
      </c>
      <c r="D25" s="8">
        <v>12.99</v>
      </c>
      <c r="E25" s="12">
        <v>126</v>
      </c>
      <c r="F25" s="8">
        <v>17</v>
      </c>
      <c r="G25" s="12">
        <v>17</v>
      </c>
      <c r="H25" s="8">
        <v>5.01</v>
      </c>
      <c r="I25" s="12">
        <v>0</v>
      </c>
    </row>
    <row r="26" spans="2:9" ht="15" customHeight="1" x14ac:dyDescent="0.2">
      <c r="B26" t="s">
        <v>66</v>
      </c>
      <c r="C26" s="12">
        <v>80</v>
      </c>
      <c r="D26" s="8">
        <v>7.27</v>
      </c>
      <c r="E26" s="12">
        <v>58</v>
      </c>
      <c r="F26" s="8">
        <v>7.83</v>
      </c>
      <c r="G26" s="12">
        <v>22</v>
      </c>
      <c r="H26" s="8">
        <v>6.49</v>
      </c>
      <c r="I26" s="12">
        <v>0</v>
      </c>
    </row>
    <row r="27" spans="2:9" ht="15" customHeight="1" x14ac:dyDescent="0.2">
      <c r="B27" t="s">
        <v>68</v>
      </c>
      <c r="C27" s="12">
        <v>75</v>
      </c>
      <c r="D27" s="8">
        <v>6.81</v>
      </c>
      <c r="E27" s="12">
        <v>47</v>
      </c>
      <c r="F27" s="8">
        <v>6.34</v>
      </c>
      <c r="G27" s="12">
        <v>28</v>
      </c>
      <c r="H27" s="8">
        <v>8.26</v>
      </c>
      <c r="I27" s="12">
        <v>0</v>
      </c>
    </row>
    <row r="28" spans="2:9" ht="15" customHeight="1" x14ac:dyDescent="0.2">
      <c r="B28" t="s">
        <v>69</v>
      </c>
      <c r="C28" s="12">
        <v>70</v>
      </c>
      <c r="D28" s="8">
        <v>6.36</v>
      </c>
      <c r="E28" s="12">
        <v>59</v>
      </c>
      <c r="F28" s="8">
        <v>7.96</v>
      </c>
      <c r="G28" s="12">
        <v>10</v>
      </c>
      <c r="H28" s="8">
        <v>2.95</v>
      </c>
      <c r="I28" s="12">
        <v>0</v>
      </c>
    </row>
    <row r="29" spans="2:9" ht="15" customHeight="1" x14ac:dyDescent="0.2">
      <c r="B29" t="s">
        <v>59</v>
      </c>
      <c r="C29" s="12">
        <v>67</v>
      </c>
      <c r="D29" s="8">
        <v>6.09</v>
      </c>
      <c r="E29" s="12">
        <v>38</v>
      </c>
      <c r="F29" s="8">
        <v>5.13</v>
      </c>
      <c r="G29" s="12">
        <v>29</v>
      </c>
      <c r="H29" s="8">
        <v>8.5500000000000007</v>
      </c>
      <c r="I29" s="12">
        <v>0</v>
      </c>
    </row>
    <row r="30" spans="2:9" ht="15" customHeight="1" x14ac:dyDescent="0.2">
      <c r="B30" t="s">
        <v>60</v>
      </c>
      <c r="C30" s="12">
        <v>52</v>
      </c>
      <c r="D30" s="8">
        <v>4.72</v>
      </c>
      <c r="E30" s="12">
        <v>36</v>
      </c>
      <c r="F30" s="8">
        <v>4.8600000000000003</v>
      </c>
      <c r="G30" s="12">
        <v>16</v>
      </c>
      <c r="H30" s="8">
        <v>4.72</v>
      </c>
      <c r="I30" s="12">
        <v>0</v>
      </c>
    </row>
    <row r="31" spans="2:9" ht="15" customHeight="1" x14ac:dyDescent="0.2">
      <c r="B31" t="s">
        <v>75</v>
      </c>
      <c r="C31" s="12">
        <v>40</v>
      </c>
      <c r="D31" s="8">
        <v>3.63</v>
      </c>
      <c r="E31" s="12">
        <v>24</v>
      </c>
      <c r="F31" s="8">
        <v>3.24</v>
      </c>
      <c r="G31" s="12">
        <v>5</v>
      </c>
      <c r="H31" s="8">
        <v>1.47</v>
      </c>
      <c r="I31" s="12">
        <v>0</v>
      </c>
    </row>
    <row r="32" spans="2:9" ht="15" customHeight="1" x14ac:dyDescent="0.2">
      <c r="B32" t="s">
        <v>76</v>
      </c>
      <c r="C32" s="12">
        <v>36</v>
      </c>
      <c r="D32" s="8">
        <v>3.27</v>
      </c>
      <c r="E32" s="12">
        <v>33</v>
      </c>
      <c r="F32" s="8">
        <v>4.45</v>
      </c>
      <c r="G32" s="12">
        <v>3</v>
      </c>
      <c r="H32" s="8">
        <v>0.88</v>
      </c>
      <c r="I32" s="12">
        <v>0</v>
      </c>
    </row>
    <row r="33" spans="2:9" ht="15" customHeight="1" x14ac:dyDescent="0.2">
      <c r="B33" t="s">
        <v>67</v>
      </c>
      <c r="C33" s="12">
        <v>32</v>
      </c>
      <c r="D33" s="8">
        <v>2.91</v>
      </c>
      <c r="E33" s="12">
        <v>24</v>
      </c>
      <c r="F33" s="8">
        <v>3.24</v>
      </c>
      <c r="G33" s="12">
        <v>8</v>
      </c>
      <c r="H33" s="8">
        <v>2.36</v>
      </c>
      <c r="I33" s="12">
        <v>0</v>
      </c>
    </row>
    <row r="34" spans="2:9" ht="15" customHeight="1" x14ac:dyDescent="0.2">
      <c r="B34" t="s">
        <v>65</v>
      </c>
      <c r="C34" s="12">
        <v>23</v>
      </c>
      <c r="D34" s="8">
        <v>2.09</v>
      </c>
      <c r="E34" s="12">
        <v>14</v>
      </c>
      <c r="F34" s="8">
        <v>1.89</v>
      </c>
      <c r="G34" s="12">
        <v>9</v>
      </c>
      <c r="H34" s="8">
        <v>2.65</v>
      </c>
      <c r="I34" s="12">
        <v>0</v>
      </c>
    </row>
    <row r="35" spans="2:9" ht="15" customHeight="1" x14ac:dyDescent="0.2">
      <c r="B35" t="s">
        <v>61</v>
      </c>
      <c r="C35" s="12">
        <v>21</v>
      </c>
      <c r="D35" s="8">
        <v>1.91</v>
      </c>
      <c r="E35" s="12">
        <v>9</v>
      </c>
      <c r="F35" s="8">
        <v>1.21</v>
      </c>
      <c r="G35" s="12">
        <v>12</v>
      </c>
      <c r="H35" s="8">
        <v>3.54</v>
      </c>
      <c r="I35" s="12">
        <v>0</v>
      </c>
    </row>
    <row r="36" spans="2:9" ht="15" customHeight="1" x14ac:dyDescent="0.2">
      <c r="B36" t="s">
        <v>71</v>
      </c>
      <c r="C36" s="12">
        <v>20</v>
      </c>
      <c r="D36" s="8">
        <v>1.82</v>
      </c>
      <c r="E36" s="12">
        <v>13</v>
      </c>
      <c r="F36" s="8">
        <v>1.75</v>
      </c>
      <c r="G36" s="12">
        <v>6</v>
      </c>
      <c r="H36" s="8">
        <v>1.77</v>
      </c>
      <c r="I36" s="12">
        <v>0</v>
      </c>
    </row>
    <row r="37" spans="2:9" ht="15" customHeight="1" x14ac:dyDescent="0.2">
      <c r="B37" t="s">
        <v>77</v>
      </c>
      <c r="C37" s="12">
        <v>20</v>
      </c>
      <c r="D37" s="8">
        <v>1.82</v>
      </c>
      <c r="E37" s="12">
        <v>1</v>
      </c>
      <c r="F37" s="8">
        <v>0.13</v>
      </c>
      <c r="G37" s="12">
        <v>14</v>
      </c>
      <c r="H37" s="8">
        <v>4.13</v>
      </c>
      <c r="I37" s="12">
        <v>0</v>
      </c>
    </row>
    <row r="38" spans="2:9" ht="15" customHeight="1" x14ac:dyDescent="0.2">
      <c r="B38" t="s">
        <v>74</v>
      </c>
      <c r="C38" s="12">
        <v>19</v>
      </c>
      <c r="D38" s="8">
        <v>1.73</v>
      </c>
      <c r="E38" s="12">
        <v>8</v>
      </c>
      <c r="F38" s="8">
        <v>1.08</v>
      </c>
      <c r="G38" s="12">
        <v>11</v>
      </c>
      <c r="H38" s="8">
        <v>3.24</v>
      </c>
      <c r="I38" s="12">
        <v>0</v>
      </c>
    </row>
    <row r="39" spans="2:9" ht="15" customHeight="1" x14ac:dyDescent="0.2">
      <c r="B39" t="s">
        <v>84</v>
      </c>
      <c r="C39" s="12">
        <v>15</v>
      </c>
      <c r="D39" s="8">
        <v>1.36</v>
      </c>
      <c r="E39" s="12">
        <v>4</v>
      </c>
      <c r="F39" s="8">
        <v>0.54</v>
      </c>
      <c r="G39" s="12">
        <v>11</v>
      </c>
      <c r="H39" s="8">
        <v>3.24</v>
      </c>
      <c r="I39" s="12">
        <v>0</v>
      </c>
    </row>
    <row r="40" spans="2:9" ht="15" customHeight="1" x14ac:dyDescent="0.2">
      <c r="B40" t="s">
        <v>92</v>
      </c>
      <c r="C40" s="12">
        <v>15</v>
      </c>
      <c r="D40" s="8">
        <v>1.36</v>
      </c>
      <c r="E40" s="12">
        <v>9</v>
      </c>
      <c r="F40" s="8">
        <v>1.21</v>
      </c>
      <c r="G40" s="12">
        <v>6</v>
      </c>
      <c r="H40" s="8">
        <v>1.77</v>
      </c>
      <c r="I40" s="12">
        <v>0</v>
      </c>
    </row>
    <row r="41" spans="2:9" ht="15" customHeight="1" x14ac:dyDescent="0.2">
      <c r="B41" t="s">
        <v>78</v>
      </c>
      <c r="C41" s="12">
        <v>14</v>
      </c>
      <c r="D41" s="8">
        <v>1.27</v>
      </c>
      <c r="E41" s="12">
        <v>11</v>
      </c>
      <c r="F41" s="8">
        <v>1.48</v>
      </c>
      <c r="G41" s="12">
        <v>3</v>
      </c>
      <c r="H41" s="8">
        <v>0.88</v>
      </c>
      <c r="I41" s="12">
        <v>0</v>
      </c>
    </row>
    <row r="42" spans="2:9" ht="15" customHeight="1" x14ac:dyDescent="0.2">
      <c r="B42" t="s">
        <v>62</v>
      </c>
      <c r="C42" s="12">
        <v>13</v>
      </c>
      <c r="D42" s="8">
        <v>1.18</v>
      </c>
      <c r="E42" s="12">
        <v>9</v>
      </c>
      <c r="F42" s="8">
        <v>1.21</v>
      </c>
      <c r="G42" s="12">
        <v>4</v>
      </c>
      <c r="H42" s="8">
        <v>1.18</v>
      </c>
      <c r="I42" s="12">
        <v>0</v>
      </c>
    </row>
    <row r="43" spans="2:9" ht="15" customHeight="1" x14ac:dyDescent="0.2">
      <c r="B43" t="s">
        <v>70</v>
      </c>
      <c r="C43" s="12">
        <v>13</v>
      </c>
      <c r="D43" s="8">
        <v>1.18</v>
      </c>
      <c r="E43" s="12">
        <v>12</v>
      </c>
      <c r="F43" s="8">
        <v>1.62</v>
      </c>
      <c r="G43" s="12">
        <v>1</v>
      </c>
      <c r="H43" s="8">
        <v>0.28999999999999998</v>
      </c>
      <c r="I43" s="12">
        <v>0</v>
      </c>
    </row>
    <row r="46" spans="2:9" ht="33" customHeight="1" x14ac:dyDescent="0.2">
      <c r="B46" t="s">
        <v>228</v>
      </c>
      <c r="C46" s="10" t="s">
        <v>52</v>
      </c>
      <c r="D46" s="10" t="s">
        <v>53</v>
      </c>
      <c r="E46" s="10" t="s">
        <v>54</v>
      </c>
      <c r="F46" s="10" t="s">
        <v>55</v>
      </c>
      <c r="G46" s="10" t="s">
        <v>56</v>
      </c>
      <c r="H46" s="10" t="s">
        <v>57</v>
      </c>
      <c r="I46" s="10" t="s">
        <v>58</v>
      </c>
    </row>
    <row r="47" spans="2:9" ht="15" customHeight="1" x14ac:dyDescent="0.2">
      <c r="B47" t="s">
        <v>137</v>
      </c>
      <c r="C47" s="12">
        <v>66</v>
      </c>
      <c r="D47" s="8">
        <v>5.99</v>
      </c>
      <c r="E47" s="12">
        <v>62</v>
      </c>
      <c r="F47" s="8">
        <v>8.3699999999999992</v>
      </c>
      <c r="G47" s="12">
        <v>4</v>
      </c>
      <c r="H47" s="8">
        <v>1.18</v>
      </c>
      <c r="I47" s="12">
        <v>0</v>
      </c>
    </row>
    <row r="48" spans="2:9" ht="15" customHeight="1" x14ac:dyDescent="0.2">
      <c r="B48" t="s">
        <v>135</v>
      </c>
      <c r="C48" s="12">
        <v>62</v>
      </c>
      <c r="D48" s="8">
        <v>5.63</v>
      </c>
      <c r="E48" s="12">
        <v>59</v>
      </c>
      <c r="F48" s="8">
        <v>7.96</v>
      </c>
      <c r="G48" s="12">
        <v>3</v>
      </c>
      <c r="H48" s="8">
        <v>0.88</v>
      </c>
      <c r="I48" s="12">
        <v>0</v>
      </c>
    </row>
    <row r="49" spans="2:9" ht="15" customHeight="1" x14ac:dyDescent="0.2">
      <c r="B49" t="s">
        <v>131</v>
      </c>
      <c r="C49" s="12">
        <v>59</v>
      </c>
      <c r="D49" s="8">
        <v>5.36</v>
      </c>
      <c r="E49" s="12">
        <v>53</v>
      </c>
      <c r="F49" s="8">
        <v>7.15</v>
      </c>
      <c r="G49" s="12">
        <v>5</v>
      </c>
      <c r="H49" s="8">
        <v>1.47</v>
      </c>
      <c r="I49" s="12">
        <v>0</v>
      </c>
    </row>
    <row r="50" spans="2:9" ht="15" customHeight="1" x14ac:dyDescent="0.2">
      <c r="B50" t="s">
        <v>136</v>
      </c>
      <c r="C50" s="12">
        <v>52</v>
      </c>
      <c r="D50" s="8">
        <v>4.72</v>
      </c>
      <c r="E50" s="12">
        <v>50</v>
      </c>
      <c r="F50" s="8">
        <v>6.75</v>
      </c>
      <c r="G50" s="12">
        <v>2</v>
      </c>
      <c r="H50" s="8">
        <v>0.59</v>
      </c>
      <c r="I50" s="12">
        <v>0</v>
      </c>
    </row>
    <row r="51" spans="2:9" ht="15" customHeight="1" x14ac:dyDescent="0.2">
      <c r="B51" t="s">
        <v>133</v>
      </c>
      <c r="C51" s="12">
        <v>49</v>
      </c>
      <c r="D51" s="8">
        <v>4.45</v>
      </c>
      <c r="E51" s="12">
        <v>45</v>
      </c>
      <c r="F51" s="8">
        <v>6.07</v>
      </c>
      <c r="G51" s="12">
        <v>4</v>
      </c>
      <c r="H51" s="8">
        <v>1.18</v>
      </c>
      <c r="I51" s="12">
        <v>0</v>
      </c>
    </row>
    <row r="52" spans="2:9" ht="15" customHeight="1" x14ac:dyDescent="0.2">
      <c r="B52" t="s">
        <v>123</v>
      </c>
      <c r="C52" s="12">
        <v>29</v>
      </c>
      <c r="D52" s="8">
        <v>2.63</v>
      </c>
      <c r="E52" s="12">
        <v>24</v>
      </c>
      <c r="F52" s="8">
        <v>3.24</v>
      </c>
      <c r="G52" s="12">
        <v>5</v>
      </c>
      <c r="H52" s="8">
        <v>1.47</v>
      </c>
      <c r="I52" s="12">
        <v>0</v>
      </c>
    </row>
    <row r="53" spans="2:9" ht="15" customHeight="1" x14ac:dyDescent="0.2">
      <c r="B53" t="s">
        <v>130</v>
      </c>
      <c r="C53" s="12">
        <v>27</v>
      </c>
      <c r="D53" s="8">
        <v>2.4500000000000002</v>
      </c>
      <c r="E53" s="12">
        <v>24</v>
      </c>
      <c r="F53" s="8">
        <v>3.24</v>
      </c>
      <c r="G53" s="12">
        <v>3</v>
      </c>
      <c r="H53" s="8">
        <v>0.88</v>
      </c>
      <c r="I53" s="12">
        <v>0</v>
      </c>
    </row>
    <row r="54" spans="2:9" ht="15" customHeight="1" x14ac:dyDescent="0.2">
      <c r="B54" t="s">
        <v>139</v>
      </c>
      <c r="C54" s="12">
        <v>27</v>
      </c>
      <c r="D54" s="8">
        <v>2.4500000000000002</v>
      </c>
      <c r="E54" s="12">
        <v>26</v>
      </c>
      <c r="F54" s="8">
        <v>3.51</v>
      </c>
      <c r="G54" s="12">
        <v>1</v>
      </c>
      <c r="H54" s="8">
        <v>0.28999999999999998</v>
      </c>
      <c r="I54" s="12">
        <v>0</v>
      </c>
    </row>
    <row r="55" spans="2:9" ht="15" customHeight="1" x14ac:dyDescent="0.2">
      <c r="B55" t="s">
        <v>127</v>
      </c>
      <c r="C55" s="12">
        <v>25</v>
      </c>
      <c r="D55" s="8">
        <v>2.27</v>
      </c>
      <c r="E55" s="12">
        <v>22</v>
      </c>
      <c r="F55" s="8">
        <v>2.97</v>
      </c>
      <c r="G55" s="12">
        <v>3</v>
      </c>
      <c r="H55" s="8">
        <v>0.88</v>
      </c>
      <c r="I55" s="12">
        <v>0</v>
      </c>
    </row>
    <row r="56" spans="2:9" ht="15" customHeight="1" x14ac:dyDescent="0.2">
      <c r="B56" t="s">
        <v>138</v>
      </c>
      <c r="C56" s="12">
        <v>22</v>
      </c>
      <c r="D56" s="8">
        <v>2</v>
      </c>
      <c r="E56" s="12">
        <v>18</v>
      </c>
      <c r="F56" s="8">
        <v>2.4300000000000002</v>
      </c>
      <c r="G56" s="12">
        <v>4</v>
      </c>
      <c r="H56" s="8">
        <v>1.18</v>
      </c>
      <c r="I56" s="12">
        <v>0</v>
      </c>
    </row>
    <row r="57" spans="2:9" ht="15" customHeight="1" x14ac:dyDescent="0.2">
      <c r="B57" t="s">
        <v>121</v>
      </c>
      <c r="C57" s="12">
        <v>18</v>
      </c>
      <c r="D57" s="8">
        <v>1.63</v>
      </c>
      <c r="E57" s="12">
        <v>6</v>
      </c>
      <c r="F57" s="8">
        <v>0.81</v>
      </c>
      <c r="G57" s="12">
        <v>12</v>
      </c>
      <c r="H57" s="8">
        <v>3.54</v>
      </c>
      <c r="I57" s="12">
        <v>0</v>
      </c>
    </row>
    <row r="58" spans="2:9" ht="15" customHeight="1" x14ac:dyDescent="0.2">
      <c r="B58" t="s">
        <v>122</v>
      </c>
      <c r="C58" s="12">
        <v>18</v>
      </c>
      <c r="D58" s="8">
        <v>1.63</v>
      </c>
      <c r="E58" s="12">
        <v>7</v>
      </c>
      <c r="F58" s="8">
        <v>0.94</v>
      </c>
      <c r="G58" s="12">
        <v>11</v>
      </c>
      <c r="H58" s="8">
        <v>3.24</v>
      </c>
      <c r="I58" s="12">
        <v>0</v>
      </c>
    </row>
    <row r="59" spans="2:9" ht="15" customHeight="1" x14ac:dyDescent="0.2">
      <c r="B59" t="s">
        <v>126</v>
      </c>
      <c r="C59" s="12">
        <v>18</v>
      </c>
      <c r="D59" s="8">
        <v>1.63</v>
      </c>
      <c r="E59" s="12">
        <v>12</v>
      </c>
      <c r="F59" s="8">
        <v>1.62</v>
      </c>
      <c r="G59" s="12">
        <v>6</v>
      </c>
      <c r="H59" s="8">
        <v>1.77</v>
      </c>
      <c r="I59" s="12">
        <v>0</v>
      </c>
    </row>
    <row r="60" spans="2:9" ht="15" customHeight="1" x14ac:dyDescent="0.2">
      <c r="B60" t="s">
        <v>134</v>
      </c>
      <c r="C60" s="12">
        <v>18</v>
      </c>
      <c r="D60" s="8">
        <v>1.63</v>
      </c>
      <c r="E60" s="12">
        <v>16</v>
      </c>
      <c r="F60" s="8">
        <v>2.16</v>
      </c>
      <c r="G60" s="12">
        <v>2</v>
      </c>
      <c r="H60" s="8">
        <v>0.59</v>
      </c>
      <c r="I60" s="12">
        <v>0</v>
      </c>
    </row>
    <row r="61" spans="2:9" ht="15" customHeight="1" x14ac:dyDescent="0.2">
      <c r="B61" t="s">
        <v>147</v>
      </c>
      <c r="C61" s="12">
        <v>16</v>
      </c>
      <c r="D61" s="8">
        <v>1.45</v>
      </c>
      <c r="E61" s="12">
        <v>5</v>
      </c>
      <c r="F61" s="8">
        <v>0.67</v>
      </c>
      <c r="G61" s="12">
        <v>11</v>
      </c>
      <c r="H61" s="8">
        <v>3.24</v>
      </c>
      <c r="I61" s="12">
        <v>0</v>
      </c>
    </row>
    <row r="62" spans="2:9" ht="15" customHeight="1" x14ac:dyDescent="0.2">
      <c r="B62" t="s">
        <v>125</v>
      </c>
      <c r="C62" s="12">
        <v>15</v>
      </c>
      <c r="D62" s="8">
        <v>1.36</v>
      </c>
      <c r="E62" s="12">
        <v>10</v>
      </c>
      <c r="F62" s="8">
        <v>1.35</v>
      </c>
      <c r="G62" s="12">
        <v>5</v>
      </c>
      <c r="H62" s="8">
        <v>1.47</v>
      </c>
      <c r="I62" s="12">
        <v>0</v>
      </c>
    </row>
    <row r="63" spans="2:9" ht="15" customHeight="1" x14ac:dyDescent="0.2">
      <c r="B63" t="s">
        <v>128</v>
      </c>
      <c r="C63" s="12">
        <v>15</v>
      </c>
      <c r="D63" s="8">
        <v>1.36</v>
      </c>
      <c r="E63" s="12">
        <v>13</v>
      </c>
      <c r="F63" s="8">
        <v>1.75</v>
      </c>
      <c r="G63" s="12">
        <v>2</v>
      </c>
      <c r="H63" s="8">
        <v>0.59</v>
      </c>
      <c r="I63" s="12">
        <v>0</v>
      </c>
    </row>
    <row r="64" spans="2:9" ht="15" customHeight="1" x14ac:dyDescent="0.2">
      <c r="B64" t="s">
        <v>140</v>
      </c>
      <c r="C64" s="12">
        <v>14</v>
      </c>
      <c r="D64" s="8">
        <v>1.27</v>
      </c>
      <c r="E64" s="12">
        <v>11</v>
      </c>
      <c r="F64" s="8">
        <v>1.48</v>
      </c>
      <c r="G64" s="12">
        <v>3</v>
      </c>
      <c r="H64" s="8">
        <v>0.88</v>
      </c>
      <c r="I64" s="12">
        <v>0</v>
      </c>
    </row>
    <row r="65" spans="2:9" ht="15" customHeight="1" x14ac:dyDescent="0.2">
      <c r="B65" t="s">
        <v>164</v>
      </c>
      <c r="C65" s="12">
        <v>13</v>
      </c>
      <c r="D65" s="8">
        <v>1.18</v>
      </c>
      <c r="E65" s="12">
        <v>8</v>
      </c>
      <c r="F65" s="8">
        <v>1.08</v>
      </c>
      <c r="G65" s="12">
        <v>5</v>
      </c>
      <c r="H65" s="8">
        <v>1.47</v>
      </c>
      <c r="I65" s="12">
        <v>0</v>
      </c>
    </row>
    <row r="66" spans="2:9" ht="15" customHeight="1" x14ac:dyDescent="0.2">
      <c r="B66" t="s">
        <v>165</v>
      </c>
      <c r="C66" s="12">
        <v>13</v>
      </c>
      <c r="D66" s="8">
        <v>1.18</v>
      </c>
      <c r="E66" s="12">
        <v>10</v>
      </c>
      <c r="F66" s="8">
        <v>1.35</v>
      </c>
      <c r="G66" s="12">
        <v>3</v>
      </c>
      <c r="H66" s="8">
        <v>0.88</v>
      </c>
      <c r="I66" s="12">
        <v>0</v>
      </c>
    </row>
    <row r="67" spans="2:9" ht="15" customHeight="1" x14ac:dyDescent="0.2">
      <c r="B67" t="s">
        <v>145</v>
      </c>
      <c r="C67" s="12">
        <v>13</v>
      </c>
      <c r="D67" s="8">
        <v>1.18</v>
      </c>
      <c r="E67" s="12">
        <v>7</v>
      </c>
      <c r="F67" s="8">
        <v>0.94</v>
      </c>
      <c r="G67" s="12">
        <v>6</v>
      </c>
      <c r="H67" s="8">
        <v>1.77</v>
      </c>
      <c r="I67" s="12">
        <v>0</v>
      </c>
    </row>
    <row r="68" spans="2:9" ht="15" customHeight="1" x14ac:dyDescent="0.2">
      <c r="B68" t="s">
        <v>146</v>
      </c>
      <c r="C68" s="12">
        <v>13</v>
      </c>
      <c r="D68" s="8">
        <v>1.18</v>
      </c>
      <c r="E68" s="12">
        <v>12</v>
      </c>
      <c r="F68" s="8">
        <v>1.62</v>
      </c>
      <c r="G68" s="12">
        <v>1</v>
      </c>
      <c r="H68" s="8">
        <v>0.28999999999999998</v>
      </c>
      <c r="I68" s="12">
        <v>0</v>
      </c>
    </row>
    <row r="70" spans="2:9" ht="15" customHeight="1" x14ac:dyDescent="0.2">
      <c r="B70" t="s">
        <v>229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7B205-0BEE-47F5-BFB5-F83ABB8F8E12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243</v>
      </c>
    </row>
    <row r="4" spans="2:9" ht="33" customHeight="1" x14ac:dyDescent="0.2">
      <c r="B4" t="s">
        <v>225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37</v>
      </c>
      <c r="C6" s="12">
        <v>72</v>
      </c>
      <c r="D6" s="8">
        <v>23</v>
      </c>
      <c r="E6" s="12">
        <v>28</v>
      </c>
      <c r="F6" s="8">
        <v>15.38</v>
      </c>
      <c r="G6" s="12">
        <v>44</v>
      </c>
      <c r="H6" s="8">
        <v>36.67</v>
      </c>
      <c r="I6" s="12">
        <v>0</v>
      </c>
    </row>
    <row r="7" spans="2:9" ht="15" customHeight="1" x14ac:dyDescent="0.2">
      <c r="B7" t="s">
        <v>38</v>
      </c>
      <c r="C7" s="12">
        <v>42</v>
      </c>
      <c r="D7" s="8">
        <v>13.42</v>
      </c>
      <c r="E7" s="12">
        <v>21</v>
      </c>
      <c r="F7" s="8">
        <v>11.54</v>
      </c>
      <c r="G7" s="12">
        <v>21</v>
      </c>
      <c r="H7" s="8">
        <v>17.5</v>
      </c>
      <c r="I7" s="12">
        <v>0</v>
      </c>
    </row>
    <row r="8" spans="2:9" ht="15" customHeight="1" x14ac:dyDescent="0.2">
      <c r="B8" t="s">
        <v>39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40</v>
      </c>
      <c r="C9" s="12">
        <v>1</v>
      </c>
      <c r="D9" s="8">
        <v>0.32</v>
      </c>
      <c r="E9" s="12">
        <v>0</v>
      </c>
      <c r="F9" s="8">
        <v>0</v>
      </c>
      <c r="G9" s="12">
        <v>1</v>
      </c>
      <c r="H9" s="8">
        <v>0.83</v>
      </c>
      <c r="I9" s="12">
        <v>0</v>
      </c>
    </row>
    <row r="10" spans="2:9" ht="15" customHeight="1" x14ac:dyDescent="0.2">
      <c r="B10" t="s">
        <v>41</v>
      </c>
      <c r="C10" s="12">
        <v>1</v>
      </c>
      <c r="D10" s="8">
        <v>0.32</v>
      </c>
      <c r="E10" s="12">
        <v>0</v>
      </c>
      <c r="F10" s="8">
        <v>0</v>
      </c>
      <c r="G10" s="12">
        <v>1</v>
      </c>
      <c r="H10" s="8">
        <v>0.83</v>
      </c>
      <c r="I10" s="12">
        <v>0</v>
      </c>
    </row>
    <row r="11" spans="2:9" ht="15" customHeight="1" x14ac:dyDescent="0.2">
      <c r="B11" t="s">
        <v>42</v>
      </c>
      <c r="C11" s="12">
        <v>81</v>
      </c>
      <c r="D11" s="8">
        <v>25.88</v>
      </c>
      <c r="E11" s="12">
        <v>53</v>
      </c>
      <c r="F11" s="8">
        <v>29.12</v>
      </c>
      <c r="G11" s="12">
        <v>26</v>
      </c>
      <c r="H11" s="8">
        <v>21.67</v>
      </c>
      <c r="I11" s="12">
        <v>2</v>
      </c>
    </row>
    <row r="12" spans="2:9" ht="15" customHeight="1" x14ac:dyDescent="0.2">
      <c r="B12" t="s">
        <v>43</v>
      </c>
      <c r="C12" s="12">
        <v>1</v>
      </c>
      <c r="D12" s="8">
        <v>0.32</v>
      </c>
      <c r="E12" s="12">
        <v>1</v>
      </c>
      <c r="F12" s="8">
        <v>0.55000000000000004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44</v>
      </c>
      <c r="C13" s="12">
        <v>9</v>
      </c>
      <c r="D13" s="8">
        <v>2.88</v>
      </c>
      <c r="E13" s="12">
        <v>1</v>
      </c>
      <c r="F13" s="8">
        <v>0.55000000000000004</v>
      </c>
      <c r="G13" s="12">
        <v>8</v>
      </c>
      <c r="H13" s="8">
        <v>6.67</v>
      </c>
      <c r="I13" s="12">
        <v>0</v>
      </c>
    </row>
    <row r="14" spans="2:9" ht="15" customHeight="1" x14ac:dyDescent="0.2">
      <c r="B14" t="s">
        <v>45</v>
      </c>
      <c r="C14" s="12">
        <v>6</v>
      </c>
      <c r="D14" s="8">
        <v>1.92</v>
      </c>
      <c r="E14" s="12">
        <v>3</v>
      </c>
      <c r="F14" s="8">
        <v>1.65</v>
      </c>
      <c r="G14" s="12">
        <v>3</v>
      </c>
      <c r="H14" s="8">
        <v>2.5</v>
      </c>
      <c r="I14" s="12">
        <v>0</v>
      </c>
    </row>
    <row r="15" spans="2:9" ht="15" customHeight="1" x14ac:dyDescent="0.2">
      <c r="B15" t="s">
        <v>46</v>
      </c>
      <c r="C15" s="12">
        <v>22</v>
      </c>
      <c r="D15" s="8">
        <v>7.03</v>
      </c>
      <c r="E15" s="12">
        <v>15</v>
      </c>
      <c r="F15" s="8">
        <v>8.24</v>
      </c>
      <c r="G15" s="12">
        <v>6</v>
      </c>
      <c r="H15" s="8">
        <v>5</v>
      </c>
      <c r="I15" s="12">
        <v>0</v>
      </c>
    </row>
    <row r="16" spans="2:9" ht="15" customHeight="1" x14ac:dyDescent="0.2">
      <c r="B16" t="s">
        <v>47</v>
      </c>
      <c r="C16" s="12">
        <v>42</v>
      </c>
      <c r="D16" s="8">
        <v>13.42</v>
      </c>
      <c r="E16" s="12">
        <v>36</v>
      </c>
      <c r="F16" s="8">
        <v>19.78</v>
      </c>
      <c r="G16" s="12">
        <v>5</v>
      </c>
      <c r="H16" s="8">
        <v>4.17</v>
      </c>
      <c r="I16" s="12">
        <v>1</v>
      </c>
    </row>
    <row r="17" spans="2:9" ht="15" customHeight="1" x14ac:dyDescent="0.2">
      <c r="B17" t="s">
        <v>48</v>
      </c>
      <c r="C17" s="12">
        <v>13</v>
      </c>
      <c r="D17" s="8">
        <v>4.1500000000000004</v>
      </c>
      <c r="E17" s="12">
        <v>6</v>
      </c>
      <c r="F17" s="8">
        <v>3.3</v>
      </c>
      <c r="G17" s="12">
        <v>0</v>
      </c>
      <c r="H17" s="8">
        <v>0</v>
      </c>
      <c r="I17" s="12">
        <v>4</v>
      </c>
    </row>
    <row r="18" spans="2:9" ht="15" customHeight="1" x14ac:dyDescent="0.2">
      <c r="B18" t="s">
        <v>49</v>
      </c>
      <c r="C18" s="12">
        <v>13</v>
      </c>
      <c r="D18" s="8">
        <v>4.1500000000000004</v>
      </c>
      <c r="E18" s="12">
        <v>13</v>
      </c>
      <c r="F18" s="8">
        <v>7.14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50</v>
      </c>
      <c r="C19" s="12">
        <v>10</v>
      </c>
      <c r="D19" s="8">
        <v>3.19</v>
      </c>
      <c r="E19" s="12">
        <v>5</v>
      </c>
      <c r="F19" s="8">
        <v>2.75</v>
      </c>
      <c r="G19" s="12">
        <v>5</v>
      </c>
      <c r="H19" s="8">
        <v>4.17</v>
      </c>
      <c r="I19" s="12">
        <v>0</v>
      </c>
    </row>
    <row r="20" spans="2:9" ht="15" customHeight="1" x14ac:dyDescent="0.2">
      <c r="B20" s="9" t="s">
        <v>226</v>
      </c>
      <c r="C20" s="12">
        <f>SUM(LTBL_06301[総数／事業所数])</f>
        <v>313</v>
      </c>
      <c r="E20" s="12">
        <f>SUBTOTAL(109,LTBL_06301[個人／事業所数])</f>
        <v>182</v>
      </c>
      <c r="G20" s="12">
        <f>SUBTOTAL(109,LTBL_06301[法人／事業所数])</f>
        <v>120</v>
      </c>
      <c r="I20" s="12">
        <f>SUBTOTAL(109,LTBL_06301[法人以外の団体／事業所数])</f>
        <v>7</v>
      </c>
    </row>
    <row r="21" spans="2:9" ht="15" customHeight="1" x14ac:dyDescent="0.2">
      <c r="E21" s="11">
        <f>LTBL_06301[[#Totals],[個人／事業所数]]/LTBL_06301[[#Totals],[総数／事業所数]]</f>
        <v>0.58146964856230032</v>
      </c>
      <c r="G21" s="11">
        <f>LTBL_06301[[#Totals],[法人／事業所数]]/LTBL_06301[[#Totals],[総数／事業所数]]</f>
        <v>0.38338658146964855</v>
      </c>
      <c r="I21" s="11">
        <f>LTBL_06301[[#Totals],[法人以外の団体／事業所数]]/LTBL_06301[[#Totals],[総数／事業所数]]</f>
        <v>2.2364217252396165E-2</v>
      </c>
    </row>
    <row r="23" spans="2:9" ht="33" customHeight="1" x14ac:dyDescent="0.2">
      <c r="B23" t="s">
        <v>227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73</v>
      </c>
      <c r="C24" s="12">
        <v>35</v>
      </c>
      <c r="D24" s="8">
        <v>11.18</v>
      </c>
      <c r="E24" s="12">
        <v>33</v>
      </c>
      <c r="F24" s="8">
        <v>18.13</v>
      </c>
      <c r="G24" s="12">
        <v>2</v>
      </c>
      <c r="H24" s="8">
        <v>1.67</v>
      </c>
      <c r="I24" s="12">
        <v>0</v>
      </c>
    </row>
    <row r="25" spans="2:9" ht="15" customHeight="1" x14ac:dyDescent="0.2">
      <c r="B25" t="s">
        <v>59</v>
      </c>
      <c r="C25" s="12">
        <v>31</v>
      </c>
      <c r="D25" s="8">
        <v>9.9</v>
      </c>
      <c r="E25" s="12">
        <v>14</v>
      </c>
      <c r="F25" s="8">
        <v>7.69</v>
      </c>
      <c r="G25" s="12">
        <v>17</v>
      </c>
      <c r="H25" s="8">
        <v>14.17</v>
      </c>
      <c r="I25" s="12">
        <v>0</v>
      </c>
    </row>
    <row r="26" spans="2:9" ht="15" customHeight="1" x14ac:dyDescent="0.2">
      <c r="B26" t="s">
        <v>60</v>
      </c>
      <c r="C26" s="12">
        <v>26</v>
      </c>
      <c r="D26" s="8">
        <v>8.31</v>
      </c>
      <c r="E26" s="12">
        <v>7</v>
      </c>
      <c r="F26" s="8">
        <v>3.85</v>
      </c>
      <c r="G26" s="12">
        <v>19</v>
      </c>
      <c r="H26" s="8">
        <v>15.83</v>
      </c>
      <c r="I26" s="12">
        <v>0</v>
      </c>
    </row>
    <row r="27" spans="2:9" ht="15" customHeight="1" x14ac:dyDescent="0.2">
      <c r="B27" t="s">
        <v>68</v>
      </c>
      <c r="C27" s="12">
        <v>26</v>
      </c>
      <c r="D27" s="8">
        <v>8.31</v>
      </c>
      <c r="E27" s="12">
        <v>15</v>
      </c>
      <c r="F27" s="8">
        <v>8.24</v>
      </c>
      <c r="G27" s="12">
        <v>11</v>
      </c>
      <c r="H27" s="8">
        <v>9.17</v>
      </c>
      <c r="I27" s="12">
        <v>0</v>
      </c>
    </row>
    <row r="28" spans="2:9" ht="15" customHeight="1" x14ac:dyDescent="0.2">
      <c r="B28" t="s">
        <v>66</v>
      </c>
      <c r="C28" s="12">
        <v>24</v>
      </c>
      <c r="D28" s="8">
        <v>7.67</v>
      </c>
      <c r="E28" s="12">
        <v>22</v>
      </c>
      <c r="F28" s="8">
        <v>12.09</v>
      </c>
      <c r="G28" s="12">
        <v>2</v>
      </c>
      <c r="H28" s="8">
        <v>1.67</v>
      </c>
      <c r="I28" s="12">
        <v>0</v>
      </c>
    </row>
    <row r="29" spans="2:9" ht="15" customHeight="1" x14ac:dyDescent="0.2">
      <c r="B29" t="s">
        <v>61</v>
      </c>
      <c r="C29" s="12">
        <v>15</v>
      </c>
      <c r="D29" s="8">
        <v>4.79</v>
      </c>
      <c r="E29" s="12">
        <v>7</v>
      </c>
      <c r="F29" s="8">
        <v>3.85</v>
      </c>
      <c r="G29" s="12">
        <v>8</v>
      </c>
      <c r="H29" s="8">
        <v>6.67</v>
      </c>
      <c r="I29" s="12">
        <v>0</v>
      </c>
    </row>
    <row r="30" spans="2:9" ht="15" customHeight="1" x14ac:dyDescent="0.2">
      <c r="B30" t="s">
        <v>72</v>
      </c>
      <c r="C30" s="12">
        <v>15</v>
      </c>
      <c r="D30" s="8">
        <v>4.79</v>
      </c>
      <c r="E30" s="12">
        <v>15</v>
      </c>
      <c r="F30" s="8">
        <v>8.24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81</v>
      </c>
      <c r="C31" s="12">
        <v>13</v>
      </c>
      <c r="D31" s="8">
        <v>4.1500000000000004</v>
      </c>
      <c r="E31" s="12">
        <v>8</v>
      </c>
      <c r="F31" s="8">
        <v>4.4000000000000004</v>
      </c>
      <c r="G31" s="12">
        <v>5</v>
      </c>
      <c r="H31" s="8">
        <v>4.17</v>
      </c>
      <c r="I31" s="12">
        <v>0</v>
      </c>
    </row>
    <row r="32" spans="2:9" ht="15" customHeight="1" x14ac:dyDescent="0.2">
      <c r="B32" t="s">
        <v>75</v>
      </c>
      <c r="C32" s="12">
        <v>13</v>
      </c>
      <c r="D32" s="8">
        <v>4.1500000000000004</v>
      </c>
      <c r="E32" s="12">
        <v>6</v>
      </c>
      <c r="F32" s="8">
        <v>3.3</v>
      </c>
      <c r="G32" s="12">
        <v>0</v>
      </c>
      <c r="H32" s="8">
        <v>0</v>
      </c>
      <c r="I32" s="12">
        <v>4</v>
      </c>
    </row>
    <row r="33" spans="2:9" ht="15" customHeight="1" x14ac:dyDescent="0.2">
      <c r="B33" t="s">
        <v>76</v>
      </c>
      <c r="C33" s="12">
        <v>13</v>
      </c>
      <c r="D33" s="8">
        <v>4.1500000000000004</v>
      </c>
      <c r="E33" s="12">
        <v>13</v>
      </c>
      <c r="F33" s="8">
        <v>7.14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65</v>
      </c>
      <c r="C34" s="12">
        <v>9</v>
      </c>
      <c r="D34" s="8">
        <v>2.88</v>
      </c>
      <c r="E34" s="12">
        <v>6</v>
      </c>
      <c r="F34" s="8">
        <v>3.3</v>
      </c>
      <c r="G34" s="12">
        <v>2</v>
      </c>
      <c r="H34" s="8">
        <v>1.67</v>
      </c>
      <c r="I34" s="12">
        <v>1</v>
      </c>
    </row>
    <row r="35" spans="2:9" ht="15" customHeight="1" x14ac:dyDescent="0.2">
      <c r="B35" t="s">
        <v>69</v>
      </c>
      <c r="C35" s="12">
        <v>7</v>
      </c>
      <c r="D35" s="8">
        <v>2.2400000000000002</v>
      </c>
      <c r="E35" s="12">
        <v>1</v>
      </c>
      <c r="F35" s="8">
        <v>0.55000000000000004</v>
      </c>
      <c r="G35" s="12">
        <v>6</v>
      </c>
      <c r="H35" s="8">
        <v>5</v>
      </c>
      <c r="I35" s="12">
        <v>0</v>
      </c>
    </row>
    <row r="36" spans="2:9" ht="15" customHeight="1" x14ac:dyDescent="0.2">
      <c r="B36" t="s">
        <v>88</v>
      </c>
      <c r="C36" s="12">
        <v>7</v>
      </c>
      <c r="D36" s="8">
        <v>2.2400000000000002</v>
      </c>
      <c r="E36" s="12">
        <v>0</v>
      </c>
      <c r="F36" s="8">
        <v>0</v>
      </c>
      <c r="G36" s="12">
        <v>6</v>
      </c>
      <c r="H36" s="8">
        <v>5</v>
      </c>
      <c r="I36" s="12">
        <v>0</v>
      </c>
    </row>
    <row r="37" spans="2:9" ht="15" customHeight="1" x14ac:dyDescent="0.2">
      <c r="B37" t="s">
        <v>84</v>
      </c>
      <c r="C37" s="12">
        <v>6</v>
      </c>
      <c r="D37" s="8">
        <v>1.92</v>
      </c>
      <c r="E37" s="12">
        <v>3</v>
      </c>
      <c r="F37" s="8">
        <v>1.65</v>
      </c>
      <c r="G37" s="12">
        <v>3</v>
      </c>
      <c r="H37" s="8">
        <v>2.5</v>
      </c>
      <c r="I37" s="12">
        <v>0</v>
      </c>
    </row>
    <row r="38" spans="2:9" ht="15" customHeight="1" x14ac:dyDescent="0.2">
      <c r="B38" t="s">
        <v>67</v>
      </c>
      <c r="C38" s="12">
        <v>6</v>
      </c>
      <c r="D38" s="8">
        <v>1.92</v>
      </c>
      <c r="E38" s="12">
        <v>6</v>
      </c>
      <c r="F38" s="8">
        <v>3.3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83</v>
      </c>
      <c r="C39" s="12">
        <v>5</v>
      </c>
      <c r="D39" s="8">
        <v>1.6</v>
      </c>
      <c r="E39" s="12">
        <v>3</v>
      </c>
      <c r="F39" s="8">
        <v>1.65</v>
      </c>
      <c r="G39" s="12">
        <v>2</v>
      </c>
      <c r="H39" s="8">
        <v>1.67</v>
      </c>
      <c r="I39" s="12">
        <v>0</v>
      </c>
    </row>
    <row r="40" spans="2:9" ht="15" customHeight="1" x14ac:dyDescent="0.2">
      <c r="B40" t="s">
        <v>85</v>
      </c>
      <c r="C40" s="12">
        <v>5</v>
      </c>
      <c r="D40" s="8">
        <v>1.6</v>
      </c>
      <c r="E40" s="12">
        <v>3</v>
      </c>
      <c r="F40" s="8">
        <v>1.65</v>
      </c>
      <c r="G40" s="12">
        <v>2</v>
      </c>
      <c r="H40" s="8">
        <v>1.67</v>
      </c>
      <c r="I40" s="12">
        <v>0</v>
      </c>
    </row>
    <row r="41" spans="2:9" ht="15" customHeight="1" x14ac:dyDescent="0.2">
      <c r="B41" t="s">
        <v>93</v>
      </c>
      <c r="C41" s="12">
        <v>5</v>
      </c>
      <c r="D41" s="8">
        <v>1.6</v>
      </c>
      <c r="E41" s="12">
        <v>3</v>
      </c>
      <c r="F41" s="8">
        <v>1.65</v>
      </c>
      <c r="G41" s="12">
        <v>1</v>
      </c>
      <c r="H41" s="8">
        <v>0.83</v>
      </c>
      <c r="I41" s="12">
        <v>1</v>
      </c>
    </row>
    <row r="42" spans="2:9" ht="15" customHeight="1" x14ac:dyDescent="0.2">
      <c r="B42" t="s">
        <v>90</v>
      </c>
      <c r="C42" s="12">
        <v>4</v>
      </c>
      <c r="D42" s="8">
        <v>1.28</v>
      </c>
      <c r="E42" s="12">
        <v>0</v>
      </c>
      <c r="F42" s="8">
        <v>0</v>
      </c>
      <c r="G42" s="12">
        <v>3</v>
      </c>
      <c r="H42" s="8">
        <v>2.5</v>
      </c>
      <c r="I42" s="12">
        <v>1</v>
      </c>
    </row>
    <row r="43" spans="2:9" ht="15" customHeight="1" x14ac:dyDescent="0.2">
      <c r="B43" t="s">
        <v>79</v>
      </c>
      <c r="C43" s="12">
        <v>4</v>
      </c>
      <c r="D43" s="8">
        <v>1.28</v>
      </c>
      <c r="E43" s="12">
        <v>1</v>
      </c>
      <c r="F43" s="8">
        <v>0.55000000000000004</v>
      </c>
      <c r="G43" s="12">
        <v>3</v>
      </c>
      <c r="H43" s="8">
        <v>2.5</v>
      </c>
      <c r="I43" s="12">
        <v>0</v>
      </c>
    </row>
    <row r="44" spans="2:9" ht="15" customHeight="1" x14ac:dyDescent="0.2">
      <c r="B44" t="s">
        <v>71</v>
      </c>
      <c r="C44" s="12">
        <v>4</v>
      </c>
      <c r="D44" s="8">
        <v>1.28</v>
      </c>
      <c r="E44" s="12">
        <v>2</v>
      </c>
      <c r="F44" s="8">
        <v>1.1000000000000001</v>
      </c>
      <c r="G44" s="12">
        <v>2</v>
      </c>
      <c r="H44" s="8">
        <v>1.67</v>
      </c>
      <c r="I44" s="12">
        <v>0</v>
      </c>
    </row>
    <row r="47" spans="2:9" ht="33" customHeight="1" x14ac:dyDescent="0.2">
      <c r="B47" t="s">
        <v>228</v>
      </c>
      <c r="C47" s="10" t="s">
        <v>52</v>
      </c>
      <c r="D47" s="10" t="s">
        <v>53</v>
      </c>
      <c r="E47" s="10" t="s">
        <v>54</v>
      </c>
      <c r="F47" s="10" t="s">
        <v>55</v>
      </c>
      <c r="G47" s="10" t="s">
        <v>56</v>
      </c>
      <c r="H47" s="10" t="s">
        <v>57</v>
      </c>
      <c r="I47" s="10" t="s">
        <v>58</v>
      </c>
    </row>
    <row r="48" spans="2:9" ht="15" customHeight="1" x14ac:dyDescent="0.2">
      <c r="B48" t="s">
        <v>136</v>
      </c>
      <c r="C48" s="12">
        <v>17</v>
      </c>
      <c r="D48" s="8">
        <v>5.43</v>
      </c>
      <c r="E48" s="12">
        <v>17</v>
      </c>
      <c r="F48" s="8">
        <v>9.34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137</v>
      </c>
      <c r="C49" s="12">
        <v>13</v>
      </c>
      <c r="D49" s="8">
        <v>4.1500000000000004</v>
      </c>
      <c r="E49" s="12">
        <v>13</v>
      </c>
      <c r="F49" s="8">
        <v>7.14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123</v>
      </c>
      <c r="C50" s="12">
        <v>12</v>
      </c>
      <c r="D50" s="8">
        <v>3.83</v>
      </c>
      <c r="E50" s="12">
        <v>7</v>
      </c>
      <c r="F50" s="8">
        <v>3.85</v>
      </c>
      <c r="G50" s="12">
        <v>5</v>
      </c>
      <c r="H50" s="8">
        <v>4.17</v>
      </c>
      <c r="I50" s="12">
        <v>0</v>
      </c>
    </row>
    <row r="51" spans="2:9" ht="15" customHeight="1" x14ac:dyDescent="0.2">
      <c r="B51" t="s">
        <v>122</v>
      </c>
      <c r="C51" s="12">
        <v>8</v>
      </c>
      <c r="D51" s="8">
        <v>2.56</v>
      </c>
      <c r="E51" s="12">
        <v>4</v>
      </c>
      <c r="F51" s="8">
        <v>2.2000000000000002</v>
      </c>
      <c r="G51" s="12">
        <v>4</v>
      </c>
      <c r="H51" s="8">
        <v>3.33</v>
      </c>
      <c r="I51" s="12">
        <v>0</v>
      </c>
    </row>
    <row r="52" spans="2:9" ht="15" customHeight="1" x14ac:dyDescent="0.2">
      <c r="B52" t="s">
        <v>139</v>
      </c>
      <c r="C52" s="12">
        <v>8</v>
      </c>
      <c r="D52" s="8">
        <v>2.56</v>
      </c>
      <c r="E52" s="12">
        <v>8</v>
      </c>
      <c r="F52" s="8">
        <v>4.4000000000000004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149</v>
      </c>
      <c r="C53" s="12">
        <v>7</v>
      </c>
      <c r="D53" s="8">
        <v>2.2400000000000002</v>
      </c>
      <c r="E53" s="12">
        <v>5</v>
      </c>
      <c r="F53" s="8">
        <v>2.75</v>
      </c>
      <c r="G53" s="12">
        <v>2</v>
      </c>
      <c r="H53" s="8">
        <v>1.67</v>
      </c>
      <c r="I53" s="12">
        <v>0</v>
      </c>
    </row>
    <row r="54" spans="2:9" ht="15" customHeight="1" x14ac:dyDescent="0.2">
      <c r="B54" t="s">
        <v>129</v>
      </c>
      <c r="C54" s="12">
        <v>7</v>
      </c>
      <c r="D54" s="8">
        <v>2.2400000000000002</v>
      </c>
      <c r="E54" s="12">
        <v>3</v>
      </c>
      <c r="F54" s="8">
        <v>1.65</v>
      </c>
      <c r="G54" s="12">
        <v>4</v>
      </c>
      <c r="H54" s="8">
        <v>3.33</v>
      </c>
      <c r="I54" s="12">
        <v>0</v>
      </c>
    </row>
    <row r="55" spans="2:9" ht="15" customHeight="1" x14ac:dyDescent="0.2">
      <c r="B55" t="s">
        <v>169</v>
      </c>
      <c r="C55" s="12">
        <v>7</v>
      </c>
      <c r="D55" s="8">
        <v>2.2400000000000002</v>
      </c>
      <c r="E55" s="12">
        <v>0</v>
      </c>
      <c r="F55" s="8">
        <v>0</v>
      </c>
      <c r="G55" s="12">
        <v>6</v>
      </c>
      <c r="H55" s="8">
        <v>5</v>
      </c>
      <c r="I55" s="12">
        <v>0</v>
      </c>
    </row>
    <row r="56" spans="2:9" ht="15" customHeight="1" x14ac:dyDescent="0.2">
      <c r="B56" t="s">
        <v>163</v>
      </c>
      <c r="C56" s="12">
        <v>7</v>
      </c>
      <c r="D56" s="8">
        <v>2.2400000000000002</v>
      </c>
      <c r="E56" s="12">
        <v>0</v>
      </c>
      <c r="F56" s="8">
        <v>0</v>
      </c>
      <c r="G56" s="12">
        <v>0</v>
      </c>
      <c r="H56" s="8">
        <v>0</v>
      </c>
      <c r="I56" s="12">
        <v>4</v>
      </c>
    </row>
    <row r="57" spans="2:9" ht="15" customHeight="1" x14ac:dyDescent="0.2">
      <c r="B57" t="s">
        <v>121</v>
      </c>
      <c r="C57" s="12">
        <v>6</v>
      </c>
      <c r="D57" s="8">
        <v>1.92</v>
      </c>
      <c r="E57" s="12">
        <v>2</v>
      </c>
      <c r="F57" s="8">
        <v>1.1000000000000001</v>
      </c>
      <c r="G57" s="12">
        <v>4</v>
      </c>
      <c r="H57" s="8">
        <v>3.33</v>
      </c>
      <c r="I57" s="12">
        <v>0</v>
      </c>
    </row>
    <row r="58" spans="2:9" ht="15" customHeight="1" x14ac:dyDescent="0.2">
      <c r="B58" t="s">
        <v>151</v>
      </c>
      <c r="C58" s="12">
        <v>6</v>
      </c>
      <c r="D58" s="8">
        <v>1.92</v>
      </c>
      <c r="E58" s="12">
        <v>2</v>
      </c>
      <c r="F58" s="8">
        <v>1.1000000000000001</v>
      </c>
      <c r="G58" s="12">
        <v>4</v>
      </c>
      <c r="H58" s="8">
        <v>3.33</v>
      </c>
      <c r="I58" s="12">
        <v>0</v>
      </c>
    </row>
    <row r="59" spans="2:9" ht="15" customHeight="1" x14ac:dyDescent="0.2">
      <c r="B59" t="s">
        <v>124</v>
      </c>
      <c r="C59" s="12">
        <v>6</v>
      </c>
      <c r="D59" s="8">
        <v>1.92</v>
      </c>
      <c r="E59" s="12">
        <v>2</v>
      </c>
      <c r="F59" s="8">
        <v>1.1000000000000001</v>
      </c>
      <c r="G59" s="12">
        <v>4</v>
      </c>
      <c r="H59" s="8">
        <v>3.33</v>
      </c>
      <c r="I59" s="12">
        <v>0</v>
      </c>
    </row>
    <row r="60" spans="2:9" ht="15" customHeight="1" x14ac:dyDescent="0.2">
      <c r="B60" t="s">
        <v>127</v>
      </c>
      <c r="C60" s="12">
        <v>6</v>
      </c>
      <c r="D60" s="8">
        <v>1.92</v>
      </c>
      <c r="E60" s="12">
        <v>5</v>
      </c>
      <c r="F60" s="8">
        <v>2.75</v>
      </c>
      <c r="G60" s="12">
        <v>1</v>
      </c>
      <c r="H60" s="8">
        <v>0.83</v>
      </c>
      <c r="I60" s="12">
        <v>0</v>
      </c>
    </row>
    <row r="61" spans="2:9" ht="15" customHeight="1" x14ac:dyDescent="0.2">
      <c r="B61" t="s">
        <v>166</v>
      </c>
      <c r="C61" s="12">
        <v>5</v>
      </c>
      <c r="D61" s="8">
        <v>1.6</v>
      </c>
      <c r="E61" s="12">
        <v>1</v>
      </c>
      <c r="F61" s="8">
        <v>0.55000000000000004</v>
      </c>
      <c r="G61" s="12">
        <v>4</v>
      </c>
      <c r="H61" s="8">
        <v>3.33</v>
      </c>
      <c r="I61" s="12">
        <v>0</v>
      </c>
    </row>
    <row r="62" spans="2:9" ht="15" customHeight="1" x14ac:dyDescent="0.2">
      <c r="B62" t="s">
        <v>167</v>
      </c>
      <c r="C62" s="12">
        <v>5</v>
      </c>
      <c r="D62" s="8">
        <v>1.6</v>
      </c>
      <c r="E62" s="12">
        <v>3</v>
      </c>
      <c r="F62" s="8">
        <v>1.65</v>
      </c>
      <c r="G62" s="12">
        <v>2</v>
      </c>
      <c r="H62" s="8">
        <v>1.67</v>
      </c>
      <c r="I62" s="12">
        <v>0</v>
      </c>
    </row>
    <row r="63" spans="2:9" ht="15" customHeight="1" x14ac:dyDescent="0.2">
      <c r="B63" t="s">
        <v>168</v>
      </c>
      <c r="C63" s="12">
        <v>5</v>
      </c>
      <c r="D63" s="8">
        <v>1.6</v>
      </c>
      <c r="E63" s="12">
        <v>2</v>
      </c>
      <c r="F63" s="8">
        <v>1.1000000000000001</v>
      </c>
      <c r="G63" s="12">
        <v>3</v>
      </c>
      <c r="H63" s="8">
        <v>2.5</v>
      </c>
      <c r="I63" s="12">
        <v>0</v>
      </c>
    </row>
    <row r="64" spans="2:9" ht="15" customHeight="1" x14ac:dyDescent="0.2">
      <c r="B64" t="s">
        <v>141</v>
      </c>
      <c r="C64" s="12">
        <v>5</v>
      </c>
      <c r="D64" s="8">
        <v>1.6</v>
      </c>
      <c r="E64" s="12">
        <v>3</v>
      </c>
      <c r="F64" s="8">
        <v>1.65</v>
      </c>
      <c r="G64" s="12">
        <v>1</v>
      </c>
      <c r="H64" s="8">
        <v>0.83</v>
      </c>
      <c r="I64" s="12">
        <v>1</v>
      </c>
    </row>
    <row r="65" spans="2:9" ht="15" customHeight="1" x14ac:dyDescent="0.2">
      <c r="B65" t="s">
        <v>126</v>
      </c>
      <c r="C65" s="12">
        <v>5</v>
      </c>
      <c r="D65" s="8">
        <v>1.6</v>
      </c>
      <c r="E65" s="12">
        <v>5</v>
      </c>
      <c r="F65" s="8">
        <v>2.75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133</v>
      </c>
      <c r="C66" s="12">
        <v>5</v>
      </c>
      <c r="D66" s="8">
        <v>1.6</v>
      </c>
      <c r="E66" s="12">
        <v>5</v>
      </c>
      <c r="F66" s="8">
        <v>2.75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147</v>
      </c>
      <c r="C67" s="12">
        <v>5</v>
      </c>
      <c r="D67" s="8">
        <v>1.6</v>
      </c>
      <c r="E67" s="12">
        <v>3</v>
      </c>
      <c r="F67" s="8">
        <v>1.65</v>
      </c>
      <c r="G67" s="12">
        <v>2</v>
      </c>
      <c r="H67" s="8">
        <v>1.67</v>
      </c>
      <c r="I67" s="12">
        <v>0</v>
      </c>
    </row>
    <row r="69" spans="2:9" ht="15" customHeight="1" x14ac:dyDescent="0.2">
      <c r="B69" t="s">
        <v>229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F60D1-32AC-4AF3-9C33-9A91391F2ED4}">
  <sheetPr>
    <pageSetUpPr fitToPage="1"/>
  </sheetPr>
  <dimension ref="A1:H577"/>
  <sheetViews>
    <sheetView workbookViewId="0"/>
  </sheetViews>
  <sheetFormatPr defaultRowHeight="13.2" x14ac:dyDescent="0.2"/>
  <cols>
    <col min="1" max="1" width="40" bestFit="1" customWidth="1"/>
    <col min="2" max="8" width="10.44140625" customWidth="1"/>
  </cols>
  <sheetData>
    <row r="1" spans="1:8" ht="37.5" customHeight="1" x14ac:dyDescent="0.2">
      <c r="A1" s="6" t="s">
        <v>51</v>
      </c>
      <c r="B1" s="7" t="s">
        <v>52</v>
      </c>
      <c r="C1" s="7" t="s">
        <v>53</v>
      </c>
      <c r="D1" s="7" t="s">
        <v>54</v>
      </c>
      <c r="E1" s="7" t="s">
        <v>55</v>
      </c>
      <c r="F1" s="7" t="s">
        <v>56</v>
      </c>
      <c r="G1" s="7" t="s">
        <v>57</v>
      </c>
      <c r="H1" s="7" t="s">
        <v>58</v>
      </c>
    </row>
    <row r="2" spans="1:8" x14ac:dyDescent="0.2">
      <c r="A2" s="1" t="s">
        <v>0</v>
      </c>
      <c r="B2" s="4">
        <v>31402</v>
      </c>
      <c r="C2" s="5">
        <v>100.01000000000002</v>
      </c>
      <c r="D2" s="4">
        <v>18842</v>
      </c>
      <c r="E2" s="5">
        <v>100.00999999999999</v>
      </c>
      <c r="F2" s="4">
        <v>12127</v>
      </c>
      <c r="G2" s="5">
        <v>99.999999999999986</v>
      </c>
      <c r="H2" s="4">
        <v>185</v>
      </c>
    </row>
    <row r="3" spans="1:8" x14ac:dyDescent="0.2">
      <c r="A3" s="2" t="s">
        <v>36</v>
      </c>
      <c r="B3" s="4">
        <v>5</v>
      </c>
      <c r="C3" s="5">
        <v>0.02</v>
      </c>
      <c r="D3" s="4">
        <v>0</v>
      </c>
      <c r="E3" s="5">
        <v>0</v>
      </c>
      <c r="F3" s="4">
        <v>5</v>
      </c>
      <c r="G3" s="5">
        <v>0.04</v>
      </c>
      <c r="H3" s="4">
        <v>0</v>
      </c>
    </row>
    <row r="4" spans="1:8" x14ac:dyDescent="0.2">
      <c r="A4" s="2" t="s">
        <v>37</v>
      </c>
      <c r="B4" s="4">
        <v>4646</v>
      </c>
      <c r="C4" s="5">
        <v>14.8</v>
      </c>
      <c r="D4" s="4">
        <v>2314</v>
      </c>
      <c r="E4" s="5">
        <v>12.28</v>
      </c>
      <c r="F4" s="4">
        <v>2331</v>
      </c>
      <c r="G4" s="5">
        <v>19.22</v>
      </c>
      <c r="H4" s="4">
        <v>1</v>
      </c>
    </row>
    <row r="5" spans="1:8" x14ac:dyDescent="0.2">
      <c r="A5" s="2" t="s">
        <v>38</v>
      </c>
      <c r="B5" s="4">
        <v>2747</v>
      </c>
      <c r="C5" s="5">
        <v>8.75</v>
      </c>
      <c r="D5" s="4">
        <v>1239</v>
      </c>
      <c r="E5" s="5">
        <v>6.58</v>
      </c>
      <c r="F5" s="4">
        <v>1498</v>
      </c>
      <c r="G5" s="5">
        <v>12.35</v>
      </c>
      <c r="H5" s="4">
        <v>10</v>
      </c>
    </row>
    <row r="6" spans="1:8" x14ac:dyDescent="0.2">
      <c r="A6" s="2" t="s">
        <v>39</v>
      </c>
      <c r="B6" s="4">
        <v>36</v>
      </c>
      <c r="C6" s="5">
        <v>0.11</v>
      </c>
      <c r="D6" s="4">
        <v>0</v>
      </c>
      <c r="E6" s="5">
        <v>0</v>
      </c>
      <c r="F6" s="4">
        <v>27</v>
      </c>
      <c r="G6" s="5">
        <v>0.22</v>
      </c>
      <c r="H6" s="4">
        <v>0</v>
      </c>
    </row>
    <row r="7" spans="1:8" x14ac:dyDescent="0.2">
      <c r="A7" s="2" t="s">
        <v>40</v>
      </c>
      <c r="B7" s="4">
        <v>198</v>
      </c>
      <c r="C7" s="5">
        <v>0.63</v>
      </c>
      <c r="D7" s="4">
        <v>29</v>
      </c>
      <c r="E7" s="5">
        <v>0.15</v>
      </c>
      <c r="F7" s="4">
        <v>167</v>
      </c>
      <c r="G7" s="5">
        <v>1.38</v>
      </c>
      <c r="H7" s="4">
        <v>2</v>
      </c>
    </row>
    <row r="8" spans="1:8" x14ac:dyDescent="0.2">
      <c r="A8" s="2" t="s">
        <v>41</v>
      </c>
      <c r="B8" s="4">
        <v>244</v>
      </c>
      <c r="C8" s="5">
        <v>0.78</v>
      </c>
      <c r="D8" s="4">
        <v>66</v>
      </c>
      <c r="E8" s="5">
        <v>0.35</v>
      </c>
      <c r="F8" s="4">
        <v>161</v>
      </c>
      <c r="G8" s="5">
        <v>1.33</v>
      </c>
      <c r="H8" s="4">
        <v>11</v>
      </c>
    </row>
    <row r="9" spans="1:8" x14ac:dyDescent="0.2">
      <c r="A9" s="2" t="s">
        <v>42</v>
      </c>
      <c r="B9" s="4">
        <v>7574</v>
      </c>
      <c r="C9" s="5">
        <v>24.12</v>
      </c>
      <c r="D9" s="4">
        <v>4060</v>
      </c>
      <c r="E9" s="5">
        <v>21.55</v>
      </c>
      <c r="F9" s="4">
        <v>3488</v>
      </c>
      <c r="G9" s="5">
        <v>28.76</v>
      </c>
      <c r="H9" s="4">
        <v>24</v>
      </c>
    </row>
    <row r="10" spans="1:8" x14ac:dyDescent="0.2">
      <c r="A10" s="2" t="s">
        <v>43</v>
      </c>
      <c r="B10" s="4">
        <v>243</v>
      </c>
      <c r="C10" s="5">
        <v>0.77</v>
      </c>
      <c r="D10" s="4">
        <v>53</v>
      </c>
      <c r="E10" s="5">
        <v>0.28000000000000003</v>
      </c>
      <c r="F10" s="4">
        <v>189</v>
      </c>
      <c r="G10" s="5">
        <v>1.56</v>
      </c>
      <c r="H10" s="4">
        <v>1</v>
      </c>
    </row>
    <row r="11" spans="1:8" x14ac:dyDescent="0.2">
      <c r="A11" s="2" t="s">
        <v>44</v>
      </c>
      <c r="B11" s="4">
        <v>2130</v>
      </c>
      <c r="C11" s="5">
        <v>6.78</v>
      </c>
      <c r="D11" s="4">
        <v>1021</v>
      </c>
      <c r="E11" s="5">
        <v>5.42</v>
      </c>
      <c r="F11" s="4">
        <v>1101</v>
      </c>
      <c r="G11" s="5">
        <v>9.08</v>
      </c>
      <c r="H11" s="4">
        <v>5</v>
      </c>
    </row>
    <row r="12" spans="1:8" x14ac:dyDescent="0.2">
      <c r="A12" s="2" t="s">
        <v>45</v>
      </c>
      <c r="B12" s="4">
        <v>1321</v>
      </c>
      <c r="C12" s="5">
        <v>4.21</v>
      </c>
      <c r="D12" s="4">
        <v>803</v>
      </c>
      <c r="E12" s="5">
        <v>4.26</v>
      </c>
      <c r="F12" s="4">
        <v>494</v>
      </c>
      <c r="G12" s="5">
        <v>4.07</v>
      </c>
      <c r="H12" s="4">
        <v>4</v>
      </c>
    </row>
    <row r="13" spans="1:8" x14ac:dyDescent="0.2">
      <c r="A13" s="2" t="s">
        <v>46</v>
      </c>
      <c r="B13" s="4">
        <v>4052</v>
      </c>
      <c r="C13" s="5">
        <v>12.9</v>
      </c>
      <c r="D13" s="4">
        <v>3223</v>
      </c>
      <c r="E13" s="5">
        <v>17.11</v>
      </c>
      <c r="F13" s="4">
        <v>808</v>
      </c>
      <c r="G13" s="5">
        <v>6.66</v>
      </c>
      <c r="H13" s="4">
        <v>7</v>
      </c>
    </row>
    <row r="14" spans="1:8" x14ac:dyDescent="0.2">
      <c r="A14" s="2" t="s">
        <v>47</v>
      </c>
      <c r="B14" s="4">
        <v>4791</v>
      </c>
      <c r="C14" s="5">
        <v>15.26</v>
      </c>
      <c r="D14" s="4">
        <v>4082</v>
      </c>
      <c r="E14" s="5">
        <v>21.66</v>
      </c>
      <c r="F14" s="4">
        <v>686</v>
      </c>
      <c r="G14" s="5">
        <v>5.66</v>
      </c>
      <c r="H14" s="4">
        <v>13</v>
      </c>
    </row>
    <row r="15" spans="1:8" x14ac:dyDescent="0.2">
      <c r="A15" s="2" t="s">
        <v>48</v>
      </c>
      <c r="B15" s="4">
        <v>944</v>
      </c>
      <c r="C15" s="5">
        <v>3.01</v>
      </c>
      <c r="D15" s="4">
        <v>619</v>
      </c>
      <c r="E15" s="5">
        <v>3.29</v>
      </c>
      <c r="F15" s="4">
        <v>177</v>
      </c>
      <c r="G15" s="5">
        <v>1.46</v>
      </c>
      <c r="H15" s="4">
        <v>32</v>
      </c>
    </row>
    <row r="16" spans="1:8" x14ac:dyDescent="0.2">
      <c r="A16" s="2" t="s">
        <v>49</v>
      </c>
      <c r="B16" s="4">
        <v>1325</v>
      </c>
      <c r="C16" s="5">
        <v>4.22</v>
      </c>
      <c r="D16" s="4">
        <v>804</v>
      </c>
      <c r="E16" s="5">
        <v>4.2699999999999996</v>
      </c>
      <c r="F16" s="4">
        <v>446</v>
      </c>
      <c r="G16" s="5">
        <v>3.68</v>
      </c>
      <c r="H16" s="4">
        <v>36</v>
      </c>
    </row>
    <row r="17" spans="1:8" x14ac:dyDescent="0.2">
      <c r="A17" s="2" t="s">
        <v>50</v>
      </c>
      <c r="B17" s="4">
        <v>1146</v>
      </c>
      <c r="C17" s="5">
        <v>3.65</v>
      </c>
      <c r="D17" s="4">
        <v>529</v>
      </c>
      <c r="E17" s="5">
        <v>2.81</v>
      </c>
      <c r="F17" s="4">
        <v>549</v>
      </c>
      <c r="G17" s="5">
        <v>4.53</v>
      </c>
      <c r="H17" s="4">
        <v>39</v>
      </c>
    </row>
    <row r="18" spans="1:8" x14ac:dyDescent="0.2">
      <c r="A18" s="1" t="s">
        <v>1</v>
      </c>
      <c r="B18" s="4">
        <v>7062</v>
      </c>
      <c r="C18" s="5">
        <v>99.99</v>
      </c>
      <c r="D18" s="4">
        <v>3527</v>
      </c>
      <c r="E18" s="5">
        <v>100.00999999999999</v>
      </c>
      <c r="F18" s="4">
        <v>3472</v>
      </c>
      <c r="G18" s="5">
        <v>100.01</v>
      </c>
      <c r="H18" s="4">
        <v>37</v>
      </c>
    </row>
    <row r="19" spans="1:8" x14ac:dyDescent="0.2">
      <c r="A19" s="2" t="s">
        <v>36</v>
      </c>
      <c r="B19" s="4">
        <v>0</v>
      </c>
      <c r="C19" s="5">
        <v>0</v>
      </c>
      <c r="D19" s="4">
        <v>0</v>
      </c>
      <c r="E19" s="5">
        <v>0</v>
      </c>
      <c r="F19" s="4">
        <v>0</v>
      </c>
      <c r="G19" s="5">
        <v>0</v>
      </c>
      <c r="H19" s="4">
        <v>0</v>
      </c>
    </row>
    <row r="20" spans="1:8" x14ac:dyDescent="0.2">
      <c r="A20" s="2" t="s">
        <v>37</v>
      </c>
      <c r="B20" s="4">
        <v>839</v>
      </c>
      <c r="C20" s="5">
        <v>11.88</v>
      </c>
      <c r="D20" s="4">
        <v>235</v>
      </c>
      <c r="E20" s="5">
        <v>6.66</v>
      </c>
      <c r="F20" s="4">
        <v>604</v>
      </c>
      <c r="G20" s="5">
        <v>17.399999999999999</v>
      </c>
      <c r="H20" s="4">
        <v>0</v>
      </c>
    </row>
    <row r="21" spans="1:8" x14ac:dyDescent="0.2">
      <c r="A21" s="2" t="s">
        <v>38</v>
      </c>
      <c r="B21" s="4">
        <v>531</v>
      </c>
      <c r="C21" s="5">
        <v>7.52</v>
      </c>
      <c r="D21" s="4">
        <v>217</v>
      </c>
      <c r="E21" s="5">
        <v>6.15</v>
      </c>
      <c r="F21" s="4">
        <v>314</v>
      </c>
      <c r="G21" s="5">
        <v>9.0399999999999991</v>
      </c>
      <c r="H21" s="4">
        <v>0</v>
      </c>
    </row>
    <row r="22" spans="1:8" x14ac:dyDescent="0.2">
      <c r="A22" s="2" t="s">
        <v>39</v>
      </c>
      <c r="B22" s="4">
        <v>3</v>
      </c>
      <c r="C22" s="5">
        <v>0.04</v>
      </c>
      <c r="D22" s="4">
        <v>0</v>
      </c>
      <c r="E22" s="5">
        <v>0</v>
      </c>
      <c r="F22" s="4">
        <v>3</v>
      </c>
      <c r="G22" s="5">
        <v>0.09</v>
      </c>
      <c r="H22" s="4">
        <v>0</v>
      </c>
    </row>
    <row r="23" spans="1:8" x14ac:dyDescent="0.2">
      <c r="A23" s="2" t="s">
        <v>40</v>
      </c>
      <c r="B23" s="4">
        <v>68</v>
      </c>
      <c r="C23" s="5">
        <v>0.96</v>
      </c>
      <c r="D23" s="4">
        <v>9</v>
      </c>
      <c r="E23" s="5">
        <v>0.26</v>
      </c>
      <c r="F23" s="4">
        <v>58</v>
      </c>
      <c r="G23" s="5">
        <v>1.67</v>
      </c>
      <c r="H23" s="4">
        <v>1</v>
      </c>
    </row>
    <row r="24" spans="1:8" x14ac:dyDescent="0.2">
      <c r="A24" s="2" t="s">
        <v>41</v>
      </c>
      <c r="B24" s="4">
        <v>70</v>
      </c>
      <c r="C24" s="5">
        <v>0.99</v>
      </c>
      <c r="D24" s="4">
        <v>25</v>
      </c>
      <c r="E24" s="5">
        <v>0.71</v>
      </c>
      <c r="F24" s="4">
        <v>44</v>
      </c>
      <c r="G24" s="5">
        <v>1.27</v>
      </c>
      <c r="H24" s="4">
        <v>1</v>
      </c>
    </row>
    <row r="25" spans="1:8" x14ac:dyDescent="0.2">
      <c r="A25" s="2" t="s">
        <v>42</v>
      </c>
      <c r="B25" s="4">
        <v>1636</v>
      </c>
      <c r="C25" s="5">
        <v>23.17</v>
      </c>
      <c r="D25" s="4">
        <v>631</v>
      </c>
      <c r="E25" s="5">
        <v>17.89</v>
      </c>
      <c r="F25" s="4">
        <v>1002</v>
      </c>
      <c r="G25" s="5">
        <v>28.86</v>
      </c>
      <c r="H25" s="4">
        <v>3</v>
      </c>
    </row>
    <row r="26" spans="1:8" x14ac:dyDescent="0.2">
      <c r="A26" s="2" t="s">
        <v>43</v>
      </c>
      <c r="B26" s="4">
        <v>70</v>
      </c>
      <c r="C26" s="5">
        <v>0.99</v>
      </c>
      <c r="D26" s="4">
        <v>8</v>
      </c>
      <c r="E26" s="5">
        <v>0.23</v>
      </c>
      <c r="F26" s="4">
        <v>61</v>
      </c>
      <c r="G26" s="5">
        <v>1.76</v>
      </c>
      <c r="H26" s="4">
        <v>1</v>
      </c>
    </row>
    <row r="27" spans="1:8" x14ac:dyDescent="0.2">
      <c r="A27" s="2" t="s">
        <v>44</v>
      </c>
      <c r="B27" s="4">
        <v>792</v>
      </c>
      <c r="C27" s="5">
        <v>11.21</v>
      </c>
      <c r="D27" s="4">
        <v>348</v>
      </c>
      <c r="E27" s="5">
        <v>9.8699999999999992</v>
      </c>
      <c r="F27" s="4">
        <v>442</v>
      </c>
      <c r="G27" s="5">
        <v>12.73</v>
      </c>
      <c r="H27" s="4">
        <v>2</v>
      </c>
    </row>
    <row r="28" spans="1:8" x14ac:dyDescent="0.2">
      <c r="A28" s="2" t="s">
        <v>45</v>
      </c>
      <c r="B28" s="4">
        <v>379</v>
      </c>
      <c r="C28" s="5">
        <v>5.37</v>
      </c>
      <c r="D28" s="4">
        <v>197</v>
      </c>
      <c r="E28" s="5">
        <v>5.59</v>
      </c>
      <c r="F28" s="4">
        <v>179</v>
      </c>
      <c r="G28" s="5">
        <v>5.16</v>
      </c>
      <c r="H28" s="4">
        <v>1</v>
      </c>
    </row>
    <row r="29" spans="1:8" x14ac:dyDescent="0.2">
      <c r="A29" s="2" t="s">
        <v>46</v>
      </c>
      <c r="B29" s="4">
        <v>895</v>
      </c>
      <c r="C29" s="5">
        <v>12.67</v>
      </c>
      <c r="D29" s="4">
        <v>651</v>
      </c>
      <c r="E29" s="5">
        <v>18.46</v>
      </c>
      <c r="F29" s="4">
        <v>244</v>
      </c>
      <c r="G29" s="5">
        <v>7.03</v>
      </c>
      <c r="H29" s="4">
        <v>0</v>
      </c>
    </row>
    <row r="30" spans="1:8" x14ac:dyDescent="0.2">
      <c r="A30" s="2" t="s">
        <v>47</v>
      </c>
      <c r="B30" s="4">
        <v>953</v>
      </c>
      <c r="C30" s="5">
        <v>13.49</v>
      </c>
      <c r="D30" s="4">
        <v>759</v>
      </c>
      <c r="E30" s="5">
        <v>21.52</v>
      </c>
      <c r="F30" s="4">
        <v>194</v>
      </c>
      <c r="G30" s="5">
        <v>5.59</v>
      </c>
      <c r="H30" s="4">
        <v>0</v>
      </c>
    </row>
    <row r="31" spans="1:8" x14ac:dyDescent="0.2">
      <c r="A31" s="2" t="s">
        <v>48</v>
      </c>
      <c r="B31" s="4">
        <v>238</v>
      </c>
      <c r="C31" s="5">
        <v>3.37</v>
      </c>
      <c r="D31" s="4">
        <v>153</v>
      </c>
      <c r="E31" s="5">
        <v>4.34</v>
      </c>
      <c r="F31" s="4">
        <v>65</v>
      </c>
      <c r="G31" s="5">
        <v>1.87</v>
      </c>
      <c r="H31" s="4">
        <v>4</v>
      </c>
    </row>
    <row r="32" spans="1:8" x14ac:dyDescent="0.2">
      <c r="A32" s="2" t="s">
        <v>49</v>
      </c>
      <c r="B32" s="4">
        <v>312</v>
      </c>
      <c r="C32" s="5">
        <v>4.42</v>
      </c>
      <c r="D32" s="4">
        <v>204</v>
      </c>
      <c r="E32" s="5">
        <v>5.78</v>
      </c>
      <c r="F32" s="4">
        <v>97</v>
      </c>
      <c r="G32" s="5">
        <v>2.79</v>
      </c>
      <c r="H32" s="4">
        <v>6</v>
      </c>
    </row>
    <row r="33" spans="1:8" x14ac:dyDescent="0.2">
      <c r="A33" s="2" t="s">
        <v>50</v>
      </c>
      <c r="B33" s="4">
        <v>276</v>
      </c>
      <c r="C33" s="5">
        <v>3.91</v>
      </c>
      <c r="D33" s="4">
        <v>90</v>
      </c>
      <c r="E33" s="5">
        <v>2.5499999999999998</v>
      </c>
      <c r="F33" s="4">
        <v>165</v>
      </c>
      <c r="G33" s="5">
        <v>4.75</v>
      </c>
      <c r="H33" s="4">
        <v>18</v>
      </c>
    </row>
    <row r="34" spans="1:8" x14ac:dyDescent="0.2">
      <c r="A34" s="1" t="s">
        <v>2</v>
      </c>
      <c r="B34" s="4">
        <v>2368</v>
      </c>
      <c r="C34" s="5">
        <v>100</v>
      </c>
      <c r="D34" s="4">
        <v>1315</v>
      </c>
      <c r="E34" s="5">
        <v>99.999999999999986</v>
      </c>
      <c r="F34" s="4">
        <v>1033</v>
      </c>
      <c r="G34" s="5">
        <v>100</v>
      </c>
      <c r="H34" s="4">
        <v>17</v>
      </c>
    </row>
    <row r="35" spans="1:8" x14ac:dyDescent="0.2">
      <c r="A35" s="2" t="s">
        <v>36</v>
      </c>
      <c r="B35" s="4">
        <v>0</v>
      </c>
      <c r="C35" s="5">
        <v>0</v>
      </c>
      <c r="D35" s="4">
        <v>0</v>
      </c>
      <c r="E35" s="5">
        <v>0</v>
      </c>
      <c r="F35" s="4">
        <v>0</v>
      </c>
      <c r="G35" s="5">
        <v>0</v>
      </c>
      <c r="H35" s="4">
        <v>0</v>
      </c>
    </row>
    <row r="36" spans="1:8" x14ac:dyDescent="0.2">
      <c r="A36" s="2" t="s">
        <v>37</v>
      </c>
      <c r="B36" s="4">
        <v>278</v>
      </c>
      <c r="C36" s="5">
        <v>11.74</v>
      </c>
      <c r="D36" s="4">
        <v>118</v>
      </c>
      <c r="E36" s="5">
        <v>8.9700000000000006</v>
      </c>
      <c r="F36" s="4">
        <v>160</v>
      </c>
      <c r="G36" s="5">
        <v>15.49</v>
      </c>
      <c r="H36" s="4">
        <v>0</v>
      </c>
    </row>
    <row r="37" spans="1:8" x14ac:dyDescent="0.2">
      <c r="A37" s="2" t="s">
        <v>38</v>
      </c>
      <c r="B37" s="4">
        <v>249</v>
      </c>
      <c r="C37" s="5">
        <v>10.52</v>
      </c>
      <c r="D37" s="4">
        <v>98</v>
      </c>
      <c r="E37" s="5">
        <v>7.45</v>
      </c>
      <c r="F37" s="4">
        <v>150</v>
      </c>
      <c r="G37" s="5">
        <v>14.52</v>
      </c>
      <c r="H37" s="4">
        <v>1</v>
      </c>
    </row>
    <row r="38" spans="1:8" x14ac:dyDescent="0.2">
      <c r="A38" s="2" t="s">
        <v>39</v>
      </c>
      <c r="B38" s="4">
        <v>3</v>
      </c>
      <c r="C38" s="5">
        <v>0.13</v>
      </c>
      <c r="D38" s="4">
        <v>0</v>
      </c>
      <c r="E38" s="5">
        <v>0</v>
      </c>
      <c r="F38" s="4">
        <v>3</v>
      </c>
      <c r="G38" s="5">
        <v>0.28999999999999998</v>
      </c>
      <c r="H38" s="4">
        <v>0</v>
      </c>
    </row>
    <row r="39" spans="1:8" x14ac:dyDescent="0.2">
      <c r="A39" s="2" t="s">
        <v>40</v>
      </c>
      <c r="B39" s="4">
        <v>23</v>
      </c>
      <c r="C39" s="5">
        <v>0.97</v>
      </c>
      <c r="D39" s="4">
        <v>3</v>
      </c>
      <c r="E39" s="5">
        <v>0.23</v>
      </c>
      <c r="F39" s="4">
        <v>20</v>
      </c>
      <c r="G39" s="5">
        <v>1.94</v>
      </c>
      <c r="H39" s="4">
        <v>0</v>
      </c>
    </row>
    <row r="40" spans="1:8" x14ac:dyDescent="0.2">
      <c r="A40" s="2" t="s">
        <v>41</v>
      </c>
      <c r="B40" s="4">
        <v>10</v>
      </c>
      <c r="C40" s="5">
        <v>0.42</v>
      </c>
      <c r="D40" s="4">
        <v>2</v>
      </c>
      <c r="E40" s="5">
        <v>0.15</v>
      </c>
      <c r="F40" s="4">
        <v>8</v>
      </c>
      <c r="G40" s="5">
        <v>0.77</v>
      </c>
      <c r="H40" s="4">
        <v>0</v>
      </c>
    </row>
    <row r="41" spans="1:8" x14ac:dyDescent="0.2">
      <c r="A41" s="2" t="s">
        <v>42</v>
      </c>
      <c r="B41" s="4">
        <v>514</v>
      </c>
      <c r="C41" s="5">
        <v>21.71</v>
      </c>
      <c r="D41" s="4">
        <v>244</v>
      </c>
      <c r="E41" s="5">
        <v>18.559999999999999</v>
      </c>
      <c r="F41" s="4">
        <v>269</v>
      </c>
      <c r="G41" s="5">
        <v>26.04</v>
      </c>
      <c r="H41" s="4">
        <v>1</v>
      </c>
    </row>
    <row r="42" spans="1:8" x14ac:dyDescent="0.2">
      <c r="A42" s="2" t="s">
        <v>43</v>
      </c>
      <c r="B42" s="4">
        <v>17</v>
      </c>
      <c r="C42" s="5">
        <v>0.72</v>
      </c>
      <c r="D42" s="4">
        <v>2</v>
      </c>
      <c r="E42" s="5">
        <v>0.15</v>
      </c>
      <c r="F42" s="4">
        <v>15</v>
      </c>
      <c r="G42" s="5">
        <v>1.45</v>
      </c>
      <c r="H42" s="4">
        <v>0</v>
      </c>
    </row>
    <row r="43" spans="1:8" x14ac:dyDescent="0.2">
      <c r="A43" s="2" t="s">
        <v>44</v>
      </c>
      <c r="B43" s="4">
        <v>280</v>
      </c>
      <c r="C43" s="5">
        <v>11.82</v>
      </c>
      <c r="D43" s="4">
        <v>156</v>
      </c>
      <c r="E43" s="5">
        <v>11.86</v>
      </c>
      <c r="F43" s="4">
        <v>122</v>
      </c>
      <c r="G43" s="5">
        <v>11.81</v>
      </c>
      <c r="H43" s="4">
        <v>2</v>
      </c>
    </row>
    <row r="44" spans="1:8" x14ac:dyDescent="0.2">
      <c r="A44" s="2" t="s">
        <v>45</v>
      </c>
      <c r="B44" s="4">
        <v>116</v>
      </c>
      <c r="C44" s="5">
        <v>4.9000000000000004</v>
      </c>
      <c r="D44" s="4">
        <v>71</v>
      </c>
      <c r="E44" s="5">
        <v>5.4</v>
      </c>
      <c r="F44" s="4">
        <v>44</v>
      </c>
      <c r="G44" s="5">
        <v>4.26</v>
      </c>
      <c r="H44" s="4">
        <v>0</v>
      </c>
    </row>
    <row r="45" spans="1:8" x14ac:dyDescent="0.2">
      <c r="A45" s="2" t="s">
        <v>46</v>
      </c>
      <c r="B45" s="4">
        <v>293</v>
      </c>
      <c r="C45" s="5">
        <v>12.37</v>
      </c>
      <c r="D45" s="4">
        <v>223</v>
      </c>
      <c r="E45" s="5">
        <v>16.96</v>
      </c>
      <c r="F45" s="4">
        <v>69</v>
      </c>
      <c r="G45" s="5">
        <v>6.68</v>
      </c>
      <c r="H45" s="4">
        <v>1</v>
      </c>
    </row>
    <row r="46" spans="1:8" x14ac:dyDescent="0.2">
      <c r="A46" s="2" t="s">
        <v>47</v>
      </c>
      <c r="B46" s="4">
        <v>316</v>
      </c>
      <c r="C46" s="5">
        <v>13.34</v>
      </c>
      <c r="D46" s="4">
        <v>246</v>
      </c>
      <c r="E46" s="5">
        <v>18.71</v>
      </c>
      <c r="F46" s="4">
        <v>68</v>
      </c>
      <c r="G46" s="5">
        <v>6.58</v>
      </c>
      <c r="H46" s="4">
        <v>2</v>
      </c>
    </row>
    <row r="47" spans="1:8" x14ac:dyDescent="0.2">
      <c r="A47" s="2" t="s">
        <v>48</v>
      </c>
      <c r="B47" s="4">
        <v>77</v>
      </c>
      <c r="C47" s="5">
        <v>3.25</v>
      </c>
      <c r="D47" s="4">
        <v>61</v>
      </c>
      <c r="E47" s="5">
        <v>4.6399999999999997</v>
      </c>
      <c r="F47" s="4">
        <v>14</v>
      </c>
      <c r="G47" s="5">
        <v>1.36</v>
      </c>
      <c r="H47" s="4">
        <v>2</v>
      </c>
    </row>
    <row r="48" spans="1:8" x14ac:dyDescent="0.2">
      <c r="A48" s="2" t="s">
        <v>49</v>
      </c>
      <c r="B48" s="4">
        <v>101</v>
      </c>
      <c r="C48" s="5">
        <v>4.2699999999999996</v>
      </c>
      <c r="D48" s="4">
        <v>62</v>
      </c>
      <c r="E48" s="5">
        <v>4.71</v>
      </c>
      <c r="F48" s="4">
        <v>37</v>
      </c>
      <c r="G48" s="5">
        <v>3.58</v>
      </c>
      <c r="H48" s="4">
        <v>1</v>
      </c>
    </row>
    <row r="49" spans="1:8" x14ac:dyDescent="0.2">
      <c r="A49" s="2" t="s">
        <v>50</v>
      </c>
      <c r="B49" s="4">
        <v>91</v>
      </c>
      <c r="C49" s="5">
        <v>3.84</v>
      </c>
      <c r="D49" s="4">
        <v>29</v>
      </c>
      <c r="E49" s="5">
        <v>2.21</v>
      </c>
      <c r="F49" s="4">
        <v>54</v>
      </c>
      <c r="G49" s="5">
        <v>5.23</v>
      </c>
      <c r="H49" s="4">
        <v>7</v>
      </c>
    </row>
    <row r="50" spans="1:8" x14ac:dyDescent="0.2">
      <c r="A50" s="1" t="s">
        <v>3</v>
      </c>
      <c r="B50" s="4">
        <v>3585</v>
      </c>
      <c r="C50" s="5">
        <v>100.00000000000003</v>
      </c>
      <c r="D50" s="4">
        <v>2294</v>
      </c>
      <c r="E50" s="5">
        <v>100.00999999999999</v>
      </c>
      <c r="F50" s="4">
        <v>1248</v>
      </c>
      <c r="G50" s="5">
        <v>100</v>
      </c>
      <c r="H50" s="4">
        <v>27</v>
      </c>
    </row>
    <row r="51" spans="1:8" x14ac:dyDescent="0.2">
      <c r="A51" s="2" t="s">
        <v>36</v>
      </c>
      <c r="B51" s="4">
        <v>0</v>
      </c>
      <c r="C51" s="5">
        <v>0</v>
      </c>
      <c r="D51" s="4">
        <v>0</v>
      </c>
      <c r="E51" s="5">
        <v>0</v>
      </c>
      <c r="F51" s="4">
        <v>0</v>
      </c>
      <c r="G51" s="5">
        <v>0</v>
      </c>
      <c r="H51" s="4">
        <v>0</v>
      </c>
    </row>
    <row r="52" spans="1:8" x14ac:dyDescent="0.2">
      <c r="A52" s="2" t="s">
        <v>37</v>
      </c>
      <c r="B52" s="4">
        <v>488</v>
      </c>
      <c r="C52" s="5">
        <v>13.61</v>
      </c>
      <c r="D52" s="4">
        <v>244</v>
      </c>
      <c r="E52" s="5">
        <v>10.64</v>
      </c>
      <c r="F52" s="4">
        <v>244</v>
      </c>
      <c r="G52" s="5">
        <v>19.55</v>
      </c>
      <c r="H52" s="4">
        <v>0</v>
      </c>
    </row>
    <row r="53" spans="1:8" x14ac:dyDescent="0.2">
      <c r="A53" s="2" t="s">
        <v>38</v>
      </c>
      <c r="B53" s="4">
        <v>243</v>
      </c>
      <c r="C53" s="5">
        <v>6.78</v>
      </c>
      <c r="D53" s="4">
        <v>110</v>
      </c>
      <c r="E53" s="5">
        <v>4.8</v>
      </c>
      <c r="F53" s="4">
        <v>131</v>
      </c>
      <c r="G53" s="5">
        <v>10.5</v>
      </c>
      <c r="H53" s="4">
        <v>2</v>
      </c>
    </row>
    <row r="54" spans="1:8" x14ac:dyDescent="0.2">
      <c r="A54" s="2" t="s">
        <v>39</v>
      </c>
      <c r="B54" s="4">
        <v>1</v>
      </c>
      <c r="C54" s="5">
        <v>0.03</v>
      </c>
      <c r="D54" s="4">
        <v>0</v>
      </c>
      <c r="E54" s="5">
        <v>0</v>
      </c>
      <c r="F54" s="4">
        <v>1</v>
      </c>
      <c r="G54" s="5">
        <v>0.08</v>
      </c>
      <c r="H54" s="4">
        <v>0</v>
      </c>
    </row>
    <row r="55" spans="1:8" x14ac:dyDescent="0.2">
      <c r="A55" s="2" t="s">
        <v>40</v>
      </c>
      <c r="B55" s="4">
        <v>24</v>
      </c>
      <c r="C55" s="5">
        <v>0.67</v>
      </c>
      <c r="D55" s="4">
        <v>6</v>
      </c>
      <c r="E55" s="5">
        <v>0.26</v>
      </c>
      <c r="F55" s="4">
        <v>18</v>
      </c>
      <c r="G55" s="5">
        <v>1.44</v>
      </c>
      <c r="H55" s="4">
        <v>0</v>
      </c>
    </row>
    <row r="56" spans="1:8" x14ac:dyDescent="0.2">
      <c r="A56" s="2" t="s">
        <v>41</v>
      </c>
      <c r="B56" s="4">
        <v>17</v>
      </c>
      <c r="C56" s="5">
        <v>0.47</v>
      </c>
      <c r="D56" s="4">
        <v>2</v>
      </c>
      <c r="E56" s="5">
        <v>0.09</v>
      </c>
      <c r="F56" s="4">
        <v>12</v>
      </c>
      <c r="G56" s="5">
        <v>0.96</v>
      </c>
      <c r="H56" s="4">
        <v>3</v>
      </c>
    </row>
    <row r="57" spans="1:8" x14ac:dyDescent="0.2">
      <c r="A57" s="2" t="s">
        <v>42</v>
      </c>
      <c r="B57" s="4">
        <v>974</v>
      </c>
      <c r="C57" s="5">
        <v>27.17</v>
      </c>
      <c r="D57" s="4">
        <v>579</v>
      </c>
      <c r="E57" s="5">
        <v>25.24</v>
      </c>
      <c r="F57" s="4">
        <v>391</v>
      </c>
      <c r="G57" s="5">
        <v>31.33</v>
      </c>
      <c r="H57" s="4">
        <v>4</v>
      </c>
    </row>
    <row r="58" spans="1:8" x14ac:dyDescent="0.2">
      <c r="A58" s="2" t="s">
        <v>43</v>
      </c>
      <c r="B58" s="4">
        <v>38</v>
      </c>
      <c r="C58" s="5">
        <v>1.06</v>
      </c>
      <c r="D58" s="4">
        <v>15</v>
      </c>
      <c r="E58" s="5">
        <v>0.65</v>
      </c>
      <c r="F58" s="4">
        <v>23</v>
      </c>
      <c r="G58" s="5">
        <v>1.84</v>
      </c>
      <c r="H58" s="4">
        <v>0</v>
      </c>
    </row>
    <row r="59" spans="1:8" x14ac:dyDescent="0.2">
      <c r="A59" s="2" t="s">
        <v>44</v>
      </c>
      <c r="B59" s="4">
        <v>142</v>
      </c>
      <c r="C59" s="5">
        <v>3.96</v>
      </c>
      <c r="D59" s="4">
        <v>58</v>
      </c>
      <c r="E59" s="5">
        <v>2.5299999999999998</v>
      </c>
      <c r="F59" s="4">
        <v>84</v>
      </c>
      <c r="G59" s="5">
        <v>6.73</v>
      </c>
      <c r="H59" s="4">
        <v>0</v>
      </c>
    </row>
    <row r="60" spans="1:8" x14ac:dyDescent="0.2">
      <c r="A60" s="2" t="s">
        <v>45</v>
      </c>
      <c r="B60" s="4">
        <v>151</v>
      </c>
      <c r="C60" s="5">
        <v>4.21</v>
      </c>
      <c r="D60" s="4">
        <v>100</v>
      </c>
      <c r="E60" s="5">
        <v>4.3600000000000003</v>
      </c>
      <c r="F60" s="4">
        <v>48</v>
      </c>
      <c r="G60" s="5">
        <v>3.85</v>
      </c>
      <c r="H60" s="4">
        <v>1</v>
      </c>
    </row>
    <row r="61" spans="1:8" x14ac:dyDescent="0.2">
      <c r="A61" s="2" t="s">
        <v>46</v>
      </c>
      <c r="B61" s="4">
        <v>515</v>
      </c>
      <c r="C61" s="5">
        <v>14.37</v>
      </c>
      <c r="D61" s="4">
        <v>431</v>
      </c>
      <c r="E61" s="5">
        <v>18.79</v>
      </c>
      <c r="F61" s="4">
        <v>79</v>
      </c>
      <c r="G61" s="5">
        <v>6.33</v>
      </c>
      <c r="H61" s="4">
        <v>1</v>
      </c>
    </row>
    <row r="62" spans="1:8" x14ac:dyDescent="0.2">
      <c r="A62" s="2" t="s">
        <v>47</v>
      </c>
      <c r="B62" s="4">
        <v>608</v>
      </c>
      <c r="C62" s="5">
        <v>16.96</v>
      </c>
      <c r="D62" s="4">
        <v>522</v>
      </c>
      <c r="E62" s="5">
        <v>22.76</v>
      </c>
      <c r="F62" s="4">
        <v>85</v>
      </c>
      <c r="G62" s="5">
        <v>6.81</v>
      </c>
      <c r="H62" s="4">
        <v>0</v>
      </c>
    </row>
    <row r="63" spans="1:8" x14ac:dyDescent="0.2">
      <c r="A63" s="2" t="s">
        <v>48</v>
      </c>
      <c r="B63" s="4">
        <v>125</v>
      </c>
      <c r="C63" s="5">
        <v>3.49</v>
      </c>
      <c r="D63" s="4">
        <v>94</v>
      </c>
      <c r="E63" s="5">
        <v>4.0999999999999996</v>
      </c>
      <c r="F63" s="4">
        <v>21</v>
      </c>
      <c r="G63" s="5">
        <v>1.68</v>
      </c>
      <c r="H63" s="4">
        <v>3</v>
      </c>
    </row>
    <row r="64" spans="1:8" x14ac:dyDescent="0.2">
      <c r="A64" s="2" t="s">
        <v>49</v>
      </c>
      <c r="B64" s="4">
        <v>141</v>
      </c>
      <c r="C64" s="5">
        <v>3.93</v>
      </c>
      <c r="D64" s="4">
        <v>79</v>
      </c>
      <c r="E64" s="5">
        <v>3.44</v>
      </c>
      <c r="F64" s="4">
        <v>56</v>
      </c>
      <c r="G64" s="5">
        <v>4.49</v>
      </c>
      <c r="H64" s="4">
        <v>6</v>
      </c>
    </row>
    <row r="65" spans="1:8" x14ac:dyDescent="0.2">
      <c r="A65" s="2" t="s">
        <v>50</v>
      </c>
      <c r="B65" s="4">
        <v>118</v>
      </c>
      <c r="C65" s="5">
        <v>3.29</v>
      </c>
      <c r="D65" s="4">
        <v>54</v>
      </c>
      <c r="E65" s="5">
        <v>2.35</v>
      </c>
      <c r="F65" s="4">
        <v>55</v>
      </c>
      <c r="G65" s="5">
        <v>4.41</v>
      </c>
      <c r="H65" s="4">
        <v>7</v>
      </c>
    </row>
    <row r="66" spans="1:8" x14ac:dyDescent="0.2">
      <c r="A66" s="1" t="s">
        <v>4</v>
      </c>
      <c r="B66" s="4">
        <v>3107</v>
      </c>
      <c r="C66" s="5">
        <v>100.01</v>
      </c>
      <c r="D66" s="4">
        <v>1783</v>
      </c>
      <c r="E66" s="5">
        <v>100</v>
      </c>
      <c r="F66" s="4">
        <v>1297</v>
      </c>
      <c r="G66" s="5">
        <v>99.990000000000009</v>
      </c>
      <c r="H66" s="4">
        <v>10</v>
      </c>
    </row>
    <row r="67" spans="1:8" x14ac:dyDescent="0.2">
      <c r="A67" s="2" t="s">
        <v>36</v>
      </c>
      <c r="B67" s="4">
        <v>1</v>
      </c>
      <c r="C67" s="5">
        <v>0.03</v>
      </c>
      <c r="D67" s="4">
        <v>0</v>
      </c>
      <c r="E67" s="5">
        <v>0</v>
      </c>
      <c r="F67" s="4">
        <v>1</v>
      </c>
      <c r="G67" s="5">
        <v>0.08</v>
      </c>
      <c r="H67" s="4">
        <v>0</v>
      </c>
    </row>
    <row r="68" spans="1:8" x14ac:dyDescent="0.2">
      <c r="A68" s="2" t="s">
        <v>37</v>
      </c>
      <c r="B68" s="4">
        <v>429</v>
      </c>
      <c r="C68" s="5">
        <v>13.81</v>
      </c>
      <c r="D68" s="4">
        <v>171</v>
      </c>
      <c r="E68" s="5">
        <v>9.59</v>
      </c>
      <c r="F68" s="4">
        <v>257</v>
      </c>
      <c r="G68" s="5">
        <v>19.809999999999999</v>
      </c>
      <c r="H68" s="4">
        <v>1</v>
      </c>
    </row>
    <row r="69" spans="1:8" x14ac:dyDescent="0.2">
      <c r="A69" s="2" t="s">
        <v>38</v>
      </c>
      <c r="B69" s="4">
        <v>181</v>
      </c>
      <c r="C69" s="5">
        <v>5.83</v>
      </c>
      <c r="D69" s="4">
        <v>78</v>
      </c>
      <c r="E69" s="5">
        <v>4.37</v>
      </c>
      <c r="F69" s="4">
        <v>102</v>
      </c>
      <c r="G69" s="5">
        <v>7.86</v>
      </c>
      <c r="H69" s="4">
        <v>1</v>
      </c>
    </row>
    <row r="70" spans="1:8" x14ac:dyDescent="0.2">
      <c r="A70" s="2" t="s">
        <v>39</v>
      </c>
      <c r="B70" s="4">
        <v>7</v>
      </c>
      <c r="C70" s="5">
        <v>0.23</v>
      </c>
      <c r="D70" s="4">
        <v>0</v>
      </c>
      <c r="E70" s="5">
        <v>0</v>
      </c>
      <c r="F70" s="4">
        <v>7</v>
      </c>
      <c r="G70" s="5">
        <v>0.54</v>
      </c>
      <c r="H70" s="4">
        <v>0</v>
      </c>
    </row>
    <row r="71" spans="1:8" x14ac:dyDescent="0.2">
      <c r="A71" s="2" t="s">
        <v>40</v>
      </c>
      <c r="B71" s="4">
        <v>23</v>
      </c>
      <c r="C71" s="5">
        <v>0.74</v>
      </c>
      <c r="D71" s="4">
        <v>1</v>
      </c>
      <c r="E71" s="5">
        <v>0.06</v>
      </c>
      <c r="F71" s="4">
        <v>22</v>
      </c>
      <c r="G71" s="5">
        <v>1.7</v>
      </c>
      <c r="H71" s="4">
        <v>0</v>
      </c>
    </row>
    <row r="72" spans="1:8" x14ac:dyDescent="0.2">
      <c r="A72" s="2" t="s">
        <v>41</v>
      </c>
      <c r="B72" s="4">
        <v>20</v>
      </c>
      <c r="C72" s="5">
        <v>0.64</v>
      </c>
      <c r="D72" s="4">
        <v>3</v>
      </c>
      <c r="E72" s="5">
        <v>0.17</v>
      </c>
      <c r="F72" s="4">
        <v>16</v>
      </c>
      <c r="G72" s="5">
        <v>1.23</v>
      </c>
      <c r="H72" s="4">
        <v>0</v>
      </c>
    </row>
    <row r="73" spans="1:8" x14ac:dyDescent="0.2">
      <c r="A73" s="2" t="s">
        <v>42</v>
      </c>
      <c r="B73" s="4">
        <v>830</v>
      </c>
      <c r="C73" s="5">
        <v>26.71</v>
      </c>
      <c r="D73" s="4">
        <v>404</v>
      </c>
      <c r="E73" s="5">
        <v>22.66</v>
      </c>
      <c r="F73" s="4">
        <v>419</v>
      </c>
      <c r="G73" s="5">
        <v>32.31</v>
      </c>
      <c r="H73" s="4">
        <v>6</v>
      </c>
    </row>
    <row r="74" spans="1:8" x14ac:dyDescent="0.2">
      <c r="A74" s="2" t="s">
        <v>43</v>
      </c>
      <c r="B74" s="4">
        <v>31</v>
      </c>
      <c r="C74" s="5">
        <v>1</v>
      </c>
      <c r="D74" s="4">
        <v>5</v>
      </c>
      <c r="E74" s="5">
        <v>0.28000000000000003</v>
      </c>
      <c r="F74" s="4">
        <v>26</v>
      </c>
      <c r="G74" s="5">
        <v>2</v>
      </c>
      <c r="H74" s="4">
        <v>0</v>
      </c>
    </row>
    <row r="75" spans="1:8" x14ac:dyDescent="0.2">
      <c r="A75" s="2" t="s">
        <v>44</v>
      </c>
      <c r="B75" s="4">
        <v>158</v>
      </c>
      <c r="C75" s="5">
        <v>5.09</v>
      </c>
      <c r="D75" s="4">
        <v>56</v>
      </c>
      <c r="E75" s="5">
        <v>3.14</v>
      </c>
      <c r="F75" s="4">
        <v>102</v>
      </c>
      <c r="G75" s="5">
        <v>7.86</v>
      </c>
      <c r="H75" s="4">
        <v>0</v>
      </c>
    </row>
    <row r="76" spans="1:8" x14ac:dyDescent="0.2">
      <c r="A76" s="2" t="s">
        <v>45</v>
      </c>
      <c r="B76" s="4">
        <v>142</v>
      </c>
      <c r="C76" s="5">
        <v>4.57</v>
      </c>
      <c r="D76" s="4">
        <v>91</v>
      </c>
      <c r="E76" s="5">
        <v>5.0999999999999996</v>
      </c>
      <c r="F76" s="4">
        <v>48</v>
      </c>
      <c r="G76" s="5">
        <v>3.7</v>
      </c>
      <c r="H76" s="4">
        <v>1</v>
      </c>
    </row>
    <row r="77" spans="1:8" x14ac:dyDescent="0.2">
      <c r="A77" s="2" t="s">
        <v>46</v>
      </c>
      <c r="B77" s="4">
        <v>437</v>
      </c>
      <c r="C77" s="5">
        <v>14.07</v>
      </c>
      <c r="D77" s="4">
        <v>340</v>
      </c>
      <c r="E77" s="5">
        <v>19.07</v>
      </c>
      <c r="F77" s="4">
        <v>97</v>
      </c>
      <c r="G77" s="5">
        <v>7.48</v>
      </c>
      <c r="H77" s="4">
        <v>0</v>
      </c>
    </row>
    <row r="78" spans="1:8" x14ac:dyDescent="0.2">
      <c r="A78" s="2" t="s">
        <v>47</v>
      </c>
      <c r="B78" s="4">
        <v>478</v>
      </c>
      <c r="C78" s="5">
        <v>15.38</v>
      </c>
      <c r="D78" s="4">
        <v>411</v>
      </c>
      <c r="E78" s="5">
        <v>23.05</v>
      </c>
      <c r="F78" s="4">
        <v>65</v>
      </c>
      <c r="G78" s="5">
        <v>5.01</v>
      </c>
      <c r="H78" s="4">
        <v>1</v>
      </c>
    </row>
    <row r="79" spans="1:8" x14ac:dyDescent="0.2">
      <c r="A79" s="2" t="s">
        <v>48</v>
      </c>
      <c r="B79" s="4">
        <v>91</v>
      </c>
      <c r="C79" s="5">
        <v>2.93</v>
      </c>
      <c r="D79" s="4">
        <v>74</v>
      </c>
      <c r="E79" s="5">
        <v>4.1500000000000004</v>
      </c>
      <c r="F79" s="4">
        <v>13</v>
      </c>
      <c r="G79" s="5">
        <v>1</v>
      </c>
      <c r="H79" s="4">
        <v>0</v>
      </c>
    </row>
    <row r="80" spans="1:8" x14ac:dyDescent="0.2">
      <c r="A80" s="2" t="s">
        <v>49</v>
      </c>
      <c r="B80" s="4">
        <v>152</v>
      </c>
      <c r="C80" s="5">
        <v>4.8899999999999997</v>
      </c>
      <c r="D80" s="4">
        <v>89</v>
      </c>
      <c r="E80" s="5">
        <v>4.99</v>
      </c>
      <c r="F80" s="4">
        <v>59</v>
      </c>
      <c r="G80" s="5">
        <v>4.55</v>
      </c>
      <c r="H80" s="4">
        <v>0</v>
      </c>
    </row>
    <row r="81" spans="1:8" x14ac:dyDescent="0.2">
      <c r="A81" s="2" t="s">
        <v>50</v>
      </c>
      <c r="B81" s="4">
        <v>127</v>
      </c>
      <c r="C81" s="5">
        <v>4.09</v>
      </c>
      <c r="D81" s="4">
        <v>60</v>
      </c>
      <c r="E81" s="5">
        <v>3.37</v>
      </c>
      <c r="F81" s="4">
        <v>63</v>
      </c>
      <c r="G81" s="5">
        <v>4.8600000000000003</v>
      </c>
      <c r="H81" s="4">
        <v>0</v>
      </c>
    </row>
    <row r="82" spans="1:8" x14ac:dyDescent="0.2">
      <c r="A82" s="1" t="s">
        <v>5</v>
      </c>
      <c r="B82" s="4">
        <v>1265</v>
      </c>
      <c r="C82" s="5">
        <v>100.01</v>
      </c>
      <c r="D82" s="4">
        <v>812</v>
      </c>
      <c r="E82" s="5">
        <v>99.989999999999981</v>
      </c>
      <c r="F82" s="4">
        <v>442</v>
      </c>
      <c r="G82" s="5">
        <v>99.990000000000023</v>
      </c>
      <c r="H82" s="4">
        <v>7</v>
      </c>
    </row>
    <row r="83" spans="1:8" x14ac:dyDescent="0.2">
      <c r="A83" s="2" t="s">
        <v>36</v>
      </c>
      <c r="B83" s="4">
        <v>0</v>
      </c>
      <c r="C83" s="5">
        <v>0</v>
      </c>
      <c r="D83" s="4">
        <v>0</v>
      </c>
      <c r="E83" s="5">
        <v>0</v>
      </c>
      <c r="F83" s="4">
        <v>0</v>
      </c>
      <c r="G83" s="5">
        <v>0</v>
      </c>
      <c r="H83" s="4">
        <v>0</v>
      </c>
    </row>
    <row r="84" spans="1:8" x14ac:dyDescent="0.2">
      <c r="A84" s="2" t="s">
        <v>37</v>
      </c>
      <c r="B84" s="4">
        <v>141</v>
      </c>
      <c r="C84" s="5">
        <v>11.15</v>
      </c>
      <c r="D84" s="4">
        <v>63</v>
      </c>
      <c r="E84" s="5">
        <v>7.76</v>
      </c>
      <c r="F84" s="4">
        <v>78</v>
      </c>
      <c r="G84" s="5">
        <v>17.649999999999999</v>
      </c>
      <c r="H84" s="4">
        <v>0</v>
      </c>
    </row>
    <row r="85" spans="1:8" x14ac:dyDescent="0.2">
      <c r="A85" s="2" t="s">
        <v>38</v>
      </c>
      <c r="B85" s="4">
        <v>87</v>
      </c>
      <c r="C85" s="5">
        <v>6.88</v>
      </c>
      <c r="D85" s="4">
        <v>42</v>
      </c>
      <c r="E85" s="5">
        <v>5.17</v>
      </c>
      <c r="F85" s="4">
        <v>44</v>
      </c>
      <c r="G85" s="5">
        <v>9.9499999999999993</v>
      </c>
      <c r="H85" s="4">
        <v>1</v>
      </c>
    </row>
    <row r="86" spans="1:8" x14ac:dyDescent="0.2">
      <c r="A86" s="2" t="s">
        <v>39</v>
      </c>
      <c r="B86" s="4">
        <v>1</v>
      </c>
      <c r="C86" s="5">
        <v>0.08</v>
      </c>
      <c r="D86" s="4">
        <v>0</v>
      </c>
      <c r="E86" s="5">
        <v>0</v>
      </c>
      <c r="F86" s="4">
        <v>1</v>
      </c>
      <c r="G86" s="5">
        <v>0.23</v>
      </c>
      <c r="H86" s="4">
        <v>0</v>
      </c>
    </row>
    <row r="87" spans="1:8" x14ac:dyDescent="0.2">
      <c r="A87" s="2" t="s">
        <v>40</v>
      </c>
      <c r="B87" s="4">
        <v>5</v>
      </c>
      <c r="C87" s="5">
        <v>0.4</v>
      </c>
      <c r="D87" s="4">
        <v>0</v>
      </c>
      <c r="E87" s="5">
        <v>0</v>
      </c>
      <c r="F87" s="4">
        <v>5</v>
      </c>
      <c r="G87" s="5">
        <v>1.1299999999999999</v>
      </c>
      <c r="H87" s="4">
        <v>0</v>
      </c>
    </row>
    <row r="88" spans="1:8" x14ac:dyDescent="0.2">
      <c r="A88" s="2" t="s">
        <v>41</v>
      </c>
      <c r="B88" s="4">
        <v>5</v>
      </c>
      <c r="C88" s="5">
        <v>0.4</v>
      </c>
      <c r="D88" s="4">
        <v>1</v>
      </c>
      <c r="E88" s="5">
        <v>0.12</v>
      </c>
      <c r="F88" s="4">
        <v>4</v>
      </c>
      <c r="G88" s="5">
        <v>0.9</v>
      </c>
      <c r="H88" s="4">
        <v>0</v>
      </c>
    </row>
    <row r="89" spans="1:8" x14ac:dyDescent="0.2">
      <c r="A89" s="2" t="s">
        <v>42</v>
      </c>
      <c r="B89" s="4">
        <v>286</v>
      </c>
      <c r="C89" s="5">
        <v>22.61</v>
      </c>
      <c r="D89" s="4">
        <v>148</v>
      </c>
      <c r="E89" s="5">
        <v>18.23</v>
      </c>
      <c r="F89" s="4">
        <v>137</v>
      </c>
      <c r="G89" s="5">
        <v>31</v>
      </c>
      <c r="H89" s="4">
        <v>1</v>
      </c>
    </row>
    <row r="90" spans="1:8" x14ac:dyDescent="0.2">
      <c r="A90" s="2" t="s">
        <v>43</v>
      </c>
      <c r="B90" s="4">
        <v>14</v>
      </c>
      <c r="C90" s="5">
        <v>1.1100000000000001</v>
      </c>
      <c r="D90" s="4">
        <v>3</v>
      </c>
      <c r="E90" s="5">
        <v>0.37</v>
      </c>
      <c r="F90" s="4">
        <v>11</v>
      </c>
      <c r="G90" s="5">
        <v>2.4900000000000002</v>
      </c>
      <c r="H90" s="4">
        <v>0</v>
      </c>
    </row>
    <row r="91" spans="1:8" x14ac:dyDescent="0.2">
      <c r="A91" s="2" t="s">
        <v>44</v>
      </c>
      <c r="B91" s="4">
        <v>96</v>
      </c>
      <c r="C91" s="5">
        <v>7.59</v>
      </c>
      <c r="D91" s="4">
        <v>52</v>
      </c>
      <c r="E91" s="5">
        <v>6.4</v>
      </c>
      <c r="F91" s="4">
        <v>44</v>
      </c>
      <c r="G91" s="5">
        <v>9.9499999999999993</v>
      </c>
      <c r="H91" s="4">
        <v>0</v>
      </c>
    </row>
    <row r="92" spans="1:8" x14ac:dyDescent="0.2">
      <c r="A92" s="2" t="s">
        <v>45</v>
      </c>
      <c r="B92" s="4">
        <v>49</v>
      </c>
      <c r="C92" s="5">
        <v>3.87</v>
      </c>
      <c r="D92" s="4">
        <v>32</v>
      </c>
      <c r="E92" s="5">
        <v>3.94</v>
      </c>
      <c r="F92" s="4">
        <v>16</v>
      </c>
      <c r="G92" s="5">
        <v>3.62</v>
      </c>
      <c r="H92" s="4">
        <v>0</v>
      </c>
    </row>
    <row r="93" spans="1:8" x14ac:dyDescent="0.2">
      <c r="A93" s="2" t="s">
        <v>46</v>
      </c>
      <c r="B93" s="4">
        <v>226</v>
      </c>
      <c r="C93" s="5">
        <v>17.87</v>
      </c>
      <c r="D93" s="4">
        <v>195</v>
      </c>
      <c r="E93" s="5">
        <v>24.01</v>
      </c>
      <c r="F93" s="4">
        <v>31</v>
      </c>
      <c r="G93" s="5">
        <v>7.01</v>
      </c>
      <c r="H93" s="4">
        <v>0</v>
      </c>
    </row>
    <row r="94" spans="1:8" x14ac:dyDescent="0.2">
      <c r="A94" s="2" t="s">
        <v>47</v>
      </c>
      <c r="B94" s="4">
        <v>210</v>
      </c>
      <c r="C94" s="5">
        <v>16.600000000000001</v>
      </c>
      <c r="D94" s="4">
        <v>179</v>
      </c>
      <c r="E94" s="5">
        <v>22.04</v>
      </c>
      <c r="F94" s="4">
        <v>31</v>
      </c>
      <c r="G94" s="5">
        <v>7.01</v>
      </c>
      <c r="H94" s="4">
        <v>0</v>
      </c>
    </row>
    <row r="95" spans="1:8" x14ac:dyDescent="0.2">
      <c r="A95" s="2" t="s">
        <v>48</v>
      </c>
      <c r="B95" s="4">
        <v>27</v>
      </c>
      <c r="C95" s="5">
        <v>2.13</v>
      </c>
      <c r="D95" s="4">
        <v>22</v>
      </c>
      <c r="E95" s="5">
        <v>2.71</v>
      </c>
      <c r="F95" s="4">
        <v>3</v>
      </c>
      <c r="G95" s="5">
        <v>0.68</v>
      </c>
      <c r="H95" s="4">
        <v>0</v>
      </c>
    </row>
    <row r="96" spans="1:8" x14ac:dyDescent="0.2">
      <c r="A96" s="2" t="s">
        <v>49</v>
      </c>
      <c r="B96" s="4">
        <v>70</v>
      </c>
      <c r="C96" s="5">
        <v>5.53</v>
      </c>
      <c r="D96" s="4">
        <v>43</v>
      </c>
      <c r="E96" s="5">
        <v>5.3</v>
      </c>
      <c r="F96" s="4">
        <v>23</v>
      </c>
      <c r="G96" s="5">
        <v>5.2</v>
      </c>
      <c r="H96" s="4">
        <v>3</v>
      </c>
    </row>
    <row r="97" spans="1:8" x14ac:dyDescent="0.2">
      <c r="A97" s="2" t="s">
        <v>50</v>
      </c>
      <c r="B97" s="4">
        <v>48</v>
      </c>
      <c r="C97" s="5">
        <v>3.79</v>
      </c>
      <c r="D97" s="4">
        <v>32</v>
      </c>
      <c r="E97" s="5">
        <v>3.94</v>
      </c>
      <c r="F97" s="4">
        <v>14</v>
      </c>
      <c r="G97" s="5">
        <v>3.17</v>
      </c>
      <c r="H97" s="4">
        <v>2</v>
      </c>
    </row>
    <row r="98" spans="1:8" x14ac:dyDescent="0.2">
      <c r="A98" s="1" t="s">
        <v>6</v>
      </c>
      <c r="B98" s="4">
        <v>1140</v>
      </c>
      <c r="C98" s="5">
        <v>100.00000000000001</v>
      </c>
      <c r="D98" s="4">
        <v>698</v>
      </c>
      <c r="E98" s="5">
        <v>100</v>
      </c>
      <c r="F98" s="4">
        <v>424</v>
      </c>
      <c r="G98" s="5">
        <v>100.01</v>
      </c>
      <c r="H98" s="4">
        <v>8</v>
      </c>
    </row>
    <row r="99" spans="1:8" x14ac:dyDescent="0.2">
      <c r="A99" s="2" t="s">
        <v>36</v>
      </c>
      <c r="B99" s="4">
        <v>0</v>
      </c>
      <c r="C99" s="5">
        <v>0</v>
      </c>
      <c r="D99" s="4">
        <v>0</v>
      </c>
      <c r="E99" s="5">
        <v>0</v>
      </c>
      <c r="F99" s="4">
        <v>0</v>
      </c>
      <c r="G99" s="5">
        <v>0</v>
      </c>
      <c r="H99" s="4">
        <v>0</v>
      </c>
    </row>
    <row r="100" spans="1:8" x14ac:dyDescent="0.2">
      <c r="A100" s="2" t="s">
        <v>37</v>
      </c>
      <c r="B100" s="4">
        <v>168</v>
      </c>
      <c r="C100" s="5">
        <v>14.74</v>
      </c>
      <c r="D100" s="4">
        <v>83</v>
      </c>
      <c r="E100" s="5">
        <v>11.89</v>
      </c>
      <c r="F100" s="4">
        <v>85</v>
      </c>
      <c r="G100" s="5">
        <v>20.05</v>
      </c>
      <c r="H100" s="4">
        <v>0</v>
      </c>
    </row>
    <row r="101" spans="1:8" x14ac:dyDescent="0.2">
      <c r="A101" s="2" t="s">
        <v>38</v>
      </c>
      <c r="B101" s="4">
        <v>132</v>
      </c>
      <c r="C101" s="5">
        <v>11.58</v>
      </c>
      <c r="D101" s="4">
        <v>65</v>
      </c>
      <c r="E101" s="5">
        <v>9.31</v>
      </c>
      <c r="F101" s="4">
        <v>67</v>
      </c>
      <c r="G101" s="5">
        <v>15.8</v>
      </c>
      <c r="H101" s="4">
        <v>0</v>
      </c>
    </row>
    <row r="102" spans="1:8" x14ac:dyDescent="0.2">
      <c r="A102" s="2" t="s">
        <v>39</v>
      </c>
      <c r="B102" s="4">
        <v>0</v>
      </c>
      <c r="C102" s="5">
        <v>0</v>
      </c>
      <c r="D102" s="4">
        <v>0</v>
      </c>
      <c r="E102" s="5">
        <v>0</v>
      </c>
      <c r="F102" s="4">
        <v>0</v>
      </c>
      <c r="G102" s="5">
        <v>0</v>
      </c>
      <c r="H102" s="4">
        <v>0</v>
      </c>
    </row>
    <row r="103" spans="1:8" x14ac:dyDescent="0.2">
      <c r="A103" s="2" t="s">
        <v>40</v>
      </c>
      <c r="B103" s="4">
        <v>5</v>
      </c>
      <c r="C103" s="5">
        <v>0.44</v>
      </c>
      <c r="D103" s="4">
        <v>2</v>
      </c>
      <c r="E103" s="5">
        <v>0.28999999999999998</v>
      </c>
      <c r="F103" s="4">
        <v>3</v>
      </c>
      <c r="G103" s="5">
        <v>0.71</v>
      </c>
      <c r="H103" s="4">
        <v>0</v>
      </c>
    </row>
    <row r="104" spans="1:8" x14ac:dyDescent="0.2">
      <c r="A104" s="2" t="s">
        <v>41</v>
      </c>
      <c r="B104" s="4">
        <v>6</v>
      </c>
      <c r="C104" s="5">
        <v>0.53</v>
      </c>
      <c r="D104" s="4">
        <v>1</v>
      </c>
      <c r="E104" s="5">
        <v>0.14000000000000001</v>
      </c>
      <c r="F104" s="4">
        <v>5</v>
      </c>
      <c r="G104" s="5">
        <v>1.18</v>
      </c>
      <c r="H104" s="4">
        <v>0</v>
      </c>
    </row>
    <row r="105" spans="1:8" x14ac:dyDescent="0.2">
      <c r="A105" s="2" t="s">
        <v>42</v>
      </c>
      <c r="B105" s="4">
        <v>240</v>
      </c>
      <c r="C105" s="5">
        <v>21.05</v>
      </c>
      <c r="D105" s="4">
        <v>129</v>
      </c>
      <c r="E105" s="5">
        <v>18.48</v>
      </c>
      <c r="F105" s="4">
        <v>109</v>
      </c>
      <c r="G105" s="5">
        <v>25.71</v>
      </c>
      <c r="H105" s="4">
        <v>2</v>
      </c>
    </row>
    <row r="106" spans="1:8" x14ac:dyDescent="0.2">
      <c r="A106" s="2" t="s">
        <v>43</v>
      </c>
      <c r="B106" s="4">
        <v>7</v>
      </c>
      <c r="C106" s="5">
        <v>0.61</v>
      </c>
      <c r="D106" s="4">
        <v>2</v>
      </c>
      <c r="E106" s="5">
        <v>0.28999999999999998</v>
      </c>
      <c r="F106" s="4">
        <v>5</v>
      </c>
      <c r="G106" s="5">
        <v>1.18</v>
      </c>
      <c r="H106" s="4">
        <v>0</v>
      </c>
    </row>
    <row r="107" spans="1:8" x14ac:dyDescent="0.2">
      <c r="A107" s="2" t="s">
        <v>44</v>
      </c>
      <c r="B107" s="4">
        <v>48</v>
      </c>
      <c r="C107" s="5">
        <v>4.21</v>
      </c>
      <c r="D107" s="4">
        <v>9</v>
      </c>
      <c r="E107" s="5">
        <v>1.29</v>
      </c>
      <c r="F107" s="4">
        <v>39</v>
      </c>
      <c r="G107" s="5">
        <v>9.1999999999999993</v>
      </c>
      <c r="H107" s="4">
        <v>0</v>
      </c>
    </row>
    <row r="108" spans="1:8" x14ac:dyDescent="0.2">
      <c r="A108" s="2" t="s">
        <v>45</v>
      </c>
      <c r="B108" s="4">
        <v>50</v>
      </c>
      <c r="C108" s="5">
        <v>4.3899999999999997</v>
      </c>
      <c r="D108" s="4">
        <v>35</v>
      </c>
      <c r="E108" s="5">
        <v>5.01</v>
      </c>
      <c r="F108" s="4">
        <v>13</v>
      </c>
      <c r="G108" s="5">
        <v>3.07</v>
      </c>
      <c r="H108" s="4">
        <v>0</v>
      </c>
    </row>
    <row r="109" spans="1:8" x14ac:dyDescent="0.2">
      <c r="A109" s="2" t="s">
        <v>46</v>
      </c>
      <c r="B109" s="4">
        <v>169</v>
      </c>
      <c r="C109" s="5">
        <v>14.82</v>
      </c>
      <c r="D109" s="4">
        <v>137</v>
      </c>
      <c r="E109" s="5">
        <v>19.63</v>
      </c>
      <c r="F109" s="4">
        <v>32</v>
      </c>
      <c r="G109" s="5">
        <v>7.55</v>
      </c>
      <c r="H109" s="4">
        <v>0</v>
      </c>
    </row>
    <row r="110" spans="1:8" x14ac:dyDescent="0.2">
      <c r="A110" s="2" t="s">
        <v>47</v>
      </c>
      <c r="B110" s="4">
        <v>197</v>
      </c>
      <c r="C110" s="5">
        <v>17.28</v>
      </c>
      <c r="D110" s="4">
        <v>172</v>
      </c>
      <c r="E110" s="5">
        <v>24.64</v>
      </c>
      <c r="F110" s="4">
        <v>24</v>
      </c>
      <c r="G110" s="5">
        <v>5.66</v>
      </c>
      <c r="H110" s="4">
        <v>1</v>
      </c>
    </row>
    <row r="111" spans="1:8" x14ac:dyDescent="0.2">
      <c r="A111" s="2" t="s">
        <v>48</v>
      </c>
      <c r="B111" s="4">
        <v>34</v>
      </c>
      <c r="C111" s="5">
        <v>2.98</v>
      </c>
      <c r="D111" s="4">
        <v>19</v>
      </c>
      <c r="E111" s="5">
        <v>2.72</v>
      </c>
      <c r="F111" s="4">
        <v>9</v>
      </c>
      <c r="G111" s="5">
        <v>2.12</v>
      </c>
      <c r="H111" s="4">
        <v>0</v>
      </c>
    </row>
    <row r="112" spans="1:8" x14ac:dyDescent="0.2">
      <c r="A112" s="2" t="s">
        <v>49</v>
      </c>
      <c r="B112" s="4">
        <v>50</v>
      </c>
      <c r="C112" s="5">
        <v>4.3899999999999997</v>
      </c>
      <c r="D112" s="4">
        <v>27</v>
      </c>
      <c r="E112" s="5">
        <v>3.87</v>
      </c>
      <c r="F112" s="4">
        <v>16</v>
      </c>
      <c r="G112" s="5">
        <v>3.77</v>
      </c>
      <c r="H112" s="4">
        <v>5</v>
      </c>
    </row>
    <row r="113" spans="1:8" x14ac:dyDescent="0.2">
      <c r="A113" s="2" t="s">
        <v>50</v>
      </c>
      <c r="B113" s="4">
        <v>34</v>
      </c>
      <c r="C113" s="5">
        <v>2.98</v>
      </c>
      <c r="D113" s="4">
        <v>17</v>
      </c>
      <c r="E113" s="5">
        <v>2.44</v>
      </c>
      <c r="F113" s="4">
        <v>17</v>
      </c>
      <c r="G113" s="5">
        <v>4.01</v>
      </c>
      <c r="H113" s="4">
        <v>0</v>
      </c>
    </row>
    <row r="114" spans="1:8" x14ac:dyDescent="0.2">
      <c r="A114" s="1" t="s">
        <v>7</v>
      </c>
      <c r="B114" s="4">
        <v>873</v>
      </c>
      <c r="C114" s="5">
        <v>100</v>
      </c>
      <c r="D114" s="4">
        <v>512</v>
      </c>
      <c r="E114" s="5">
        <v>100.02000000000002</v>
      </c>
      <c r="F114" s="4">
        <v>347</v>
      </c>
      <c r="G114" s="5">
        <v>100.01</v>
      </c>
      <c r="H114" s="4">
        <v>8</v>
      </c>
    </row>
    <row r="115" spans="1:8" x14ac:dyDescent="0.2">
      <c r="A115" s="2" t="s">
        <v>36</v>
      </c>
      <c r="B115" s="4">
        <v>0</v>
      </c>
      <c r="C115" s="5">
        <v>0</v>
      </c>
      <c r="D115" s="4">
        <v>0</v>
      </c>
      <c r="E115" s="5">
        <v>0</v>
      </c>
      <c r="F115" s="4">
        <v>0</v>
      </c>
      <c r="G115" s="5">
        <v>0</v>
      </c>
      <c r="H115" s="4">
        <v>0</v>
      </c>
    </row>
    <row r="116" spans="1:8" x14ac:dyDescent="0.2">
      <c r="A116" s="2" t="s">
        <v>37</v>
      </c>
      <c r="B116" s="4">
        <v>138</v>
      </c>
      <c r="C116" s="5">
        <v>15.81</v>
      </c>
      <c r="D116" s="4">
        <v>65</v>
      </c>
      <c r="E116" s="5">
        <v>12.7</v>
      </c>
      <c r="F116" s="4">
        <v>73</v>
      </c>
      <c r="G116" s="5">
        <v>21.04</v>
      </c>
      <c r="H116" s="4">
        <v>0</v>
      </c>
    </row>
    <row r="117" spans="1:8" x14ac:dyDescent="0.2">
      <c r="A117" s="2" t="s">
        <v>38</v>
      </c>
      <c r="B117" s="4">
        <v>102</v>
      </c>
      <c r="C117" s="5">
        <v>11.68</v>
      </c>
      <c r="D117" s="4">
        <v>41</v>
      </c>
      <c r="E117" s="5">
        <v>8.01</v>
      </c>
      <c r="F117" s="4">
        <v>61</v>
      </c>
      <c r="G117" s="5">
        <v>17.579999999999998</v>
      </c>
      <c r="H117" s="4">
        <v>0</v>
      </c>
    </row>
    <row r="118" spans="1:8" x14ac:dyDescent="0.2">
      <c r="A118" s="2" t="s">
        <v>39</v>
      </c>
      <c r="B118" s="4">
        <v>2</v>
      </c>
      <c r="C118" s="5">
        <v>0.23</v>
      </c>
      <c r="D118" s="4">
        <v>0</v>
      </c>
      <c r="E118" s="5">
        <v>0</v>
      </c>
      <c r="F118" s="4">
        <v>2</v>
      </c>
      <c r="G118" s="5">
        <v>0.57999999999999996</v>
      </c>
      <c r="H118" s="4">
        <v>0</v>
      </c>
    </row>
    <row r="119" spans="1:8" x14ac:dyDescent="0.2">
      <c r="A119" s="2" t="s">
        <v>40</v>
      </c>
      <c r="B119" s="4">
        <v>4</v>
      </c>
      <c r="C119" s="5">
        <v>0.46</v>
      </c>
      <c r="D119" s="4">
        <v>0</v>
      </c>
      <c r="E119" s="5">
        <v>0</v>
      </c>
      <c r="F119" s="4">
        <v>4</v>
      </c>
      <c r="G119" s="5">
        <v>1.1499999999999999</v>
      </c>
      <c r="H119" s="4">
        <v>0</v>
      </c>
    </row>
    <row r="120" spans="1:8" x14ac:dyDescent="0.2">
      <c r="A120" s="2" t="s">
        <v>41</v>
      </c>
      <c r="B120" s="4">
        <v>8</v>
      </c>
      <c r="C120" s="5">
        <v>0.92</v>
      </c>
      <c r="D120" s="4">
        <v>1</v>
      </c>
      <c r="E120" s="5">
        <v>0.2</v>
      </c>
      <c r="F120" s="4">
        <v>7</v>
      </c>
      <c r="G120" s="5">
        <v>2.02</v>
      </c>
      <c r="H120" s="4">
        <v>0</v>
      </c>
    </row>
    <row r="121" spans="1:8" x14ac:dyDescent="0.2">
      <c r="A121" s="2" t="s">
        <v>42</v>
      </c>
      <c r="B121" s="4">
        <v>198</v>
      </c>
      <c r="C121" s="5">
        <v>22.68</v>
      </c>
      <c r="D121" s="4">
        <v>115</v>
      </c>
      <c r="E121" s="5">
        <v>22.46</v>
      </c>
      <c r="F121" s="4">
        <v>83</v>
      </c>
      <c r="G121" s="5">
        <v>23.92</v>
      </c>
      <c r="H121" s="4">
        <v>0</v>
      </c>
    </row>
    <row r="122" spans="1:8" x14ac:dyDescent="0.2">
      <c r="A122" s="2" t="s">
        <v>43</v>
      </c>
      <c r="B122" s="4">
        <v>1</v>
      </c>
      <c r="C122" s="5">
        <v>0.11</v>
      </c>
      <c r="D122" s="4">
        <v>0</v>
      </c>
      <c r="E122" s="5">
        <v>0</v>
      </c>
      <c r="F122" s="4">
        <v>1</v>
      </c>
      <c r="G122" s="5">
        <v>0.28999999999999998</v>
      </c>
      <c r="H122" s="4">
        <v>0</v>
      </c>
    </row>
    <row r="123" spans="1:8" x14ac:dyDescent="0.2">
      <c r="A123" s="2" t="s">
        <v>44</v>
      </c>
      <c r="B123" s="4">
        <v>56</v>
      </c>
      <c r="C123" s="5">
        <v>6.41</v>
      </c>
      <c r="D123" s="4">
        <v>37</v>
      </c>
      <c r="E123" s="5">
        <v>7.23</v>
      </c>
      <c r="F123" s="4">
        <v>19</v>
      </c>
      <c r="G123" s="5">
        <v>5.48</v>
      </c>
      <c r="H123" s="4">
        <v>0</v>
      </c>
    </row>
    <row r="124" spans="1:8" x14ac:dyDescent="0.2">
      <c r="A124" s="2" t="s">
        <v>45</v>
      </c>
      <c r="B124" s="4">
        <v>27</v>
      </c>
      <c r="C124" s="5">
        <v>3.09</v>
      </c>
      <c r="D124" s="4">
        <v>10</v>
      </c>
      <c r="E124" s="5">
        <v>1.95</v>
      </c>
      <c r="F124" s="4">
        <v>17</v>
      </c>
      <c r="G124" s="5">
        <v>4.9000000000000004</v>
      </c>
      <c r="H124" s="4">
        <v>0</v>
      </c>
    </row>
    <row r="125" spans="1:8" x14ac:dyDescent="0.2">
      <c r="A125" s="2" t="s">
        <v>46</v>
      </c>
      <c r="B125" s="4">
        <v>127</v>
      </c>
      <c r="C125" s="5">
        <v>14.55</v>
      </c>
      <c r="D125" s="4">
        <v>97</v>
      </c>
      <c r="E125" s="5">
        <v>18.95</v>
      </c>
      <c r="F125" s="4">
        <v>29</v>
      </c>
      <c r="G125" s="5">
        <v>8.36</v>
      </c>
      <c r="H125" s="4">
        <v>0</v>
      </c>
    </row>
    <row r="126" spans="1:8" x14ac:dyDescent="0.2">
      <c r="A126" s="2" t="s">
        <v>47</v>
      </c>
      <c r="B126" s="4">
        <v>120</v>
      </c>
      <c r="C126" s="5">
        <v>13.75</v>
      </c>
      <c r="D126" s="4">
        <v>105</v>
      </c>
      <c r="E126" s="5">
        <v>20.51</v>
      </c>
      <c r="F126" s="4">
        <v>15</v>
      </c>
      <c r="G126" s="5">
        <v>4.32</v>
      </c>
      <c r="H126" s="4">
        <v>0</v>
      </c>
    </row>
    <row r="127" spans="1:8" x14ac:dyDescent="0.2">
      <c r="A127" s="2" t="s">
        <v>48</v>
      </c>
      <c r="B127" s="4">
        <v>26</v>
      </c>
      <c r="C127" s="5">
        <v>2.98</v>
      </c>
      <c r="D127" s="4">
        <v>11</v>
      </c>
      <c r="E127" s="5">
        <v>2.15</v>
      </c>
      <c r="F127" s="4">
        <v>5</v>
      </c>
      <c r="G127" s="5">
        <v>1.44</v>
      </c>
      <c r="H127" s="4">
        <v>7</v>
      </c>
    </row>
    <row r="128" spans="1:8" x14ac:dyDescent="0.2">
      <c r="A128" s="2" t="s">
        <v>49</v>
      </c>
      <c r="B128" s="4">
        <v>35</v>
      </c>
      <c r="C128" s="5">
        <v>4.01</v>
      </c>
      <c r="D128" s="4">
        <v>19</v>
      </c>
      <c r="E128" s="5">
        <v>3.71</v>
      </c>
      <c r="F128" s="4">
        <v>15</v>
      </c>
      <c r="G128" s="5">
        <v>4.32</v>
      </c>
      <c r="H128" s="4">
        <v>0</v>
      </c>
    </row>
    <row r="129" spans="1:8" x14ac:dyDescent="0.2">
      <c r="A129" s="2" t="s">
        <v>50</v>
      </c>
      <c r="B129" s="4">
        <v>29</v>
      </c>
      <c r="C129" s="5">
        <v>3.32</v>
      </c>
      <c r="D129" s="4">
        <v>11</v>
      </c>
      <c r="E129" s="5">
        <v>2.15</v>
      </c>
      <c r="F129" s="4">
        <v>16</v>
      </c>
      <c r="G129" s="5">
        <v>4.6100000000000003</v>
      </c>
      <c r="H129" s="4">
        <v>1</v>
      </c>
    </row>
    <row r="130" spans="1:8" x14ac:dyDescent="0.2">
      <c r="A130" s="1" t="s">
        <v>8</v>
      </c>
      <c r="B130" s="4">
        <v>763</v>
      </c>
      <c r="C130" s="5">
        <v>99.999999999999986</v>
      </c>
      <c r="D130" s="4">
        <v>533</v>
      </c>
      <c r="E130" s="5">
        <v>100</v>
      </c>
      <c r="F130" s="4">
        <v>215</v>
      </c>
      <c r="G130" s="5">
        <v>100.03</v>
      </c>
      <c r="H130" s="4">
        <v>4</v>
      </c>
    </row>
    <row r="131" spans="1:8" x14ac:dyDescent="0.2">
      <c r="A131" s="2" t="s">
        <v>36</v>
      </c>
      <c r="B131" s="4">
        <v>0</v>
      </c>
      <c r="C131" s="5">
        <v>0</v>
      </c>
      <c r="D131" s="4">
        <v>0</v>
      </c>
      <c r="E131" s="5">
        <v>0</v>
      </c>
      <c r="F131" s="4">
        <v>0</v>
      </c>
      <c r="G131" s="5">
        <v>0</v>
      </c>
      <c r="H131" s="4">
        <v>0</v>
      </c>
    </row>
    <row r="132" spans="1:8" x14ac:dyDescent="0.2">
      <c r="A132" s="2" t="s">
        <v>37</v>
      </c>
      <c r="B132" s="4">
        <v>151</v>
      </c>
      <c r="C132" s="5">
        <v>19.79</v>
      </c>
      <c r="D132" s="4">
        <v>107</v>
      </c>
      <c r="E132" s="5">
        <v>20.079999999999998</v>
      </c>
      <c r="F132" s="4">
        <v>44</v>
      </c>
      <c r="G132" s="5">
        <v>20.47</v>
      </c>
      <c r="H132" s="4">
        <v>0</v>
      </c>
    </row>
    <row r="133" spans="1:8" x14ac:dyDescent="0.2">
      <c r="A133" s="2" t="s">
        <v>38</v>
      </c>
      <c r="B133" s="4">
        <v>100</v>
      </c>
      <c r="C133" s="5">
        <v>13.11</v>
      </c>
      <c r="D133" s="4">
        <v>64</v>
      </c>
      <c r="E133" s="5">
        <v>12.01</v>
      </c>
      <c r="F133" s="4">
        <v>36</v>
      </c>
      <c r="G133" s="5">
        <v>16.739999999999998</v>
      </c>
      <c r="H133" s="4">
        <v>0</v>
      </c>
    </row>
    <row r="134" spans="1:8" x14ac:dyDescent="0.2">
      <c r="A134" s="2" t="s">
        <v>39</v>
      </c>
      <c r="B134" s="4">
        <v>1</v>
      </c>
      <c r="C134" s="5">
        <v>0.13</v>
      </c>
      <c r="D134" s="4">
        <v>0</v>
      </c>
      <c r="E134" s="5">
        <v>0</v>
      </c>
      <c r="F134" s="4">
        <v>1</v>
      </c>
      <c r="G134" s="5">
        <v>0.47</v>
      </c>
      <c r="H134" s="4">
        <v>0</v>
      </c>
    </row>
    <row r="135" spans="1:8" x14ac:dyDescent="0.2">
      <c r="A135" s="2" t="s">
        <v>40</v>
      </c>
      <c r="B135" s="4">
        <v>3</v>
      </c>
      <c r="C135" s="5">
        <v>0.39</v>
      </c>
      <c r="D135" s="4">
        <v>0</v>
      </c>
      <c r="E135" s="5">
        <v>0</v>
      </c>
      <c r="F135" s="4">
        <v>3</v>
      </c>
      <c r="G135" s="5">
        <v>1.4</v>
      </c>
      <c r="H135" s="4">
        <v>0</v>
      </c>
    </row>
    <row r="136" spans="1:8" x14ac:dyDescent="0.2">
      <c r="A136" s="2" t="s">
        <v>41</v>
      </c>
      <c r="B136" s="4">
        <v>7</v>
      </c>
      <c r="C136" s="5">
        <v>0.92</v>
      </c>
      <c r="D136" s="4">
        <v>2</v>
      </c>
      <c r="E136" s="5">
        <v>0.38</v>
      </c>
      <c r="F136" s="4">
        <v>5</v>
      </c>
      <c r="G136" s="5">
        <v>2.33</v>
      </c>
      <c r="H136" s="4">
        <v>0</v>
      </c>
    </row>
    <row r="137" spans="1:8" x14ac:dyDescent="0.2">
      <c r="A137" s="2" t="s">
        <v>42</v>
      </c>
      <c r="B137" s="4">
        <v>175</v>
      </c>
      <c r="C137" s="5">
        <v>22.94</v>
      </c>
      <c r="D137" s="4">
        <v>125</v>
      </c>
      <c r="E137" s="5">
        <v>23.45</v>
      </c>
      <c r="F137" s="4">
        <v>50</v>
      </c>
      <c r="G137" s="5">
        <v>23.26</v>
      </c>
      <c r="H137" s="4">
        <v>0</v>
      </c>
    </row>
    <row r="138" spans="1:8" x14ac:dyDescent="0.2">
      <c r="A138" s="2" t="s">
        <v>43</v>
      </c>
      <c r="B138" s="4">
        <v>2</v>
      </c>
      <c r="C138" s="5">
        <v>0.26</v>
      </c>
      <c r="D138" s="4">
        <v>0</v>
      </c>
      <c r="E138" s="5">
        <v>0</v>
      </c>
      <c r="F138" s="4">
        <v>2</v>
      </c>
      <c r="G138" s="5">
        <v>0.93</v>
      </c>
      <c r="H138" s="4">
        <v>0</v>
      </c>
    </row>
    <row r="139" spans="1:8" x14ac:dyDescent="0.2">
      <c r="A139" s="2" t="s">
        <v>44</v>
      </c>
      <c r="B139" s="4">
        <v>28</v>
      </c>
      <c r="C139" s="5">
        <v>3.67</v>
      </c>
      <c r="D139" s="4">
        <v>9</v>
      </c>
      <c r="E139" s="5">
        <v>1.69</v>
      </c>
      <c r="F139" s="4">
        <v>19</v>
      </c>
      <c r="G139" s="5">
        <v>8.84</v>
      </c>
      <c r="H139" s="4">
        <v>0</v>
      </c>
    </row>
    <row r="140" spans="1:8" x14ac:dyDescent="0.2">
      <c r="A140" s="2" t="s">
        <v>45</v>
      </c>
      <c r="B140" s="4">
        <v>31</v>
      </c>
      <c r="C140" s="5">
        <v>4.0599999999999996</v>
      </c>
      <c r="D140" s="4">
        <v>16</v>
      </c>
      <c r="E140" s="5">
        <v>3</v>
      </c>
      <c r="F140" s="4">
        <v>15</v>
      </c>
      <c r="G140" s="5">
        <v>6.98</v>
      </c>
      <c r="H140" s="4">
        <v>0</v>
      </c>
    </row>
    <row r="141" spans="1:8" x14ac:dyDescent="0.2">
      <c r="A141" s="2" t="s">
        <v>46</v>
      </c>
      <c r="B141" s="4">
        <v>76</v>
      </c>
      <c r="C141" s="5">
        <v>9.9600000000000009</v>
      </c>
      <c r="D141" s="4">
        <v>62</v>
      </c>
      <c r="E141" s="5">
        <v>11.63</v>
      </c>
      <c r="F141" s="4">
        <v>12</v>
      </c>
      <c r="G141" s="5">
        <v>5.58</v>
      </c>
      <c r="H141" s="4">
        <v>2</v>
      </c>
    </row>
    <row r="142" spans="1:8" x14ac:dyDescent="0.2">
      <c r="A142" s="2" t="s">
        <v>47</v>
      </c>
      <c r="B142" s="4">
        <v>122</v>
      </c>
      <c r="C142" s="5">
        <v>15.99</v>
      </c>
      <c r="D142" s="4">
        <v>112</v>
      </c>
      <c r="E142" s="5">
        <v>21.01</v>
      </c>
      <c r="F142" s="4">
        <v>9</v>
      </c>
      <c r="G142" s="5">
        <v>4.1900000000000004</v>
      </c>
      <c r="H142" s="4">
        <v>1</v>
      </c>
    </row>
    <row r="143" spans="1:8" x14ac:dyDescent="0.2">
      <c r="A143" s="2" t="s">
        <v>48</v>
      </c>
      <c r="B143" s="4">
        <v>10</v>
      </c>
      <c r="C143" s="5">
        <v>1.31</v>
      </c>
      <c r="D143" s="4">
        <v>7</v>
      </c>
      <c r="E143" s="5">
        <v>1.31</v>
      </c>
      <c r="F143" s="4">
        <v>1</v>
      </c>
      <c r="G143" s="5">
        <v>0.47</v>
      </c>
      <c r="H143" s="4">
        <v>0</v>
      </c>
    </row>
    <row r="144" spans="1:8" x14ac:dyDescent="0.2">
      <c r="A144" s="2" t="s">
        <v>49</v>
      </c>
      <c r="B144" s="4">
        <v>16</v>
      </c>
      <c r="C144" s="5">
        <v>2.1</v>
      </c>
      <c r="D144" s="4">
        <v>11</v>
      </c>
      <c r="E144" s="5">
        <v>2.06</v>
      </c>
      <c r="F144" s="4">
        <v>4</v>
      </c>
      <c r="G144" s="5">
        <v>1.86</v>
      </c>
      <c r="H144" s="4">
        <v>1</v>
      </c>
    </row>
    <row r="145" spans="1:8" x14ac:dyDescent="0.2">
      <c r="A145" s="2" t="s">
        <v>50</v>
      </c>
      <c r="B145" s="4">
        <v>41</v>
      </c>
      <c r="C145" s="5">
        <v>5.37</v>
      </c>
      <c r="D145" s="4">
        <v>18</v>
      </c>
      <c r="E145" s="5">
        <v>3.38</v>
      </c>
      <c r="F145" s="4">
        <v>14</v>
      </c>
      <c r="G145" s="5">
        <v>6.51</v>
      </c>
      <c r="H145" s="4">
        <v>0</v>
      </c>
    </row>
    <row r="146" spans="1:8" x14ac:dyDescent="0.2">
      <c r="A146" s="1" t="s">
        <v>9</v>
      </c>
      <c r="B146" s="4">
        <v>936</v>
      </c>
      <c r="C146" s="5">
        <v>100.00999999999999</v>
      </c>
      <c r="D146" s="4">
        <v>599</v>
      </c>
      <c r="E146" s="5">
        <v>99.990000000000009</v>
      </c>
      <c r="F146" s="4">
        <v>328</v>
      </c>
      <c r="G146" s="5">
        <v>99.989999999999981</v>
      </c>
      <c r="H146" s="4">
        <v>4</v>
      </c>
    </row>
    <row r="147" spans="1:8" x14ac:dyDescent="0.2">
      <c r="A147" s="2" t="s">
        <v>36</v>
      </c>
      <c r="B147" s="4">
        <v>0</v>
      </c>
      <c r="C147" s="5">
        <v>0</v>
      </c>
      <c r="D147" s="4">
        <v>0</v>
      </c>
      <c r="E147" s="5">
        <v>0</v>
      </c>
      <c r="F147" s="4">
        <v>0</v>
      </c>
      <c r="G147" s="5">
        <v>0</v>
      </c>
      <c r="H147" s="4">
        <v>0</v>
      </c>
    </row>
    <row r="148" spans="1:8" x14ac:dyDescent="0.2">
      <c r="A148" s="2" t="s">
        <v>37</v>
      </c>
      <c r="B148" s="4">
        <v>149</v>
      </c>
      <c r="C148" s="5">
        <v>15.92</v>
      </c>
      <c r="D148" s="4">
        <v>94</v>
      </c>
      <c r="E148" s="5">
        <v>15.69</v>
      </c>
      <c r="F148" s="4">
        <v>55</v>
      </c>
      <c r="G148" s="5">
        <v>16.77</v>
      </c>
      <c r="H148" s="4">
        <v>0</v>
      </c>
    </row>
    <row r="149" spans="1:8" x14ac:dyDescent="0.2">
      <c r="A149" s="2" t="s">
        <v>38</v>
      </c>
      <c r="B149" s="4">
        <v>105</v>
      </c>
      <c r="C149" s="5">
        <v>11.22</v>
      </c>
      <c r="D149" s="4">
        <v>49</v>
      </c>
      <c r="E149" s="5">
        <v>8.18</v>
      </c>
      <c r="F149" s="4">
        <v>56</v>
      </c>
      <c r="G149" s="5">
        <v>17.07</v>
      </c>
      <c r="H149" s="4">
        <v>0</v>
      </c>
    </row>
    <row r="150" spans="1:8" x14ac:dyDescent="0.2">
      <c r="A150" s="2" t="s">
        <v>39</v>
      </c>
      <c r="B150" s="4">
        <v>0</v>
      </c>
      <c r="C150" s="5">
        <v>0</v>
      </c>
      <c r="D150" s="4">
        <v>0</v>
      </c>
      <c r="E150" s="5">
        <v>0</v>
      </c>
      <c r="F150" s="4">
        <v>0</v>
      </c>
      <c r="G150" s="5">
        <v>0</v>
      </c>
      <c r="H150" s="4">
        <v>0</v>
      </c>
    </row>
    <row r="151" spans="1:8" x14ac:dyDescent="0.2">
      <c r="A151" s="2" t="s">
        <v>40</v>
      </c>
      <c r="B151" s="4">
        <v>7</v>
      </c>
      <c r="C151" s="5">
        <v>0.75</v>
      </c>
      <c r="D151" s="4">
        <v>2</v>
      </c>
      <c r="E151" s="5">
        <v>0.33</v>
      </c>
      <c r="F151" s="4">
        <v>5</v>
      </c>
      <c r="G151" s="5">
        <v>1.52</v>
      </c>
      <c r="H151" s="4">
        <v>0</v>
      </c>
    </row>
    <row r="152" spans="1:8" x14ac:dyDescent="0.2">
      <c r="A152" s="2" t="s">
        <v>41</v>
      </c>
      <c r="B152" s="4">
        <v>4</v>
      </c>
      <c r="C152" s="5">
        <v>0.43</v>
      </c>
      <c r="D152" s="4">
        <v>1</v>
      </c>
      <c r="E152" s="5">
        <v>0.17</v>
      </c>
      <c r="F152" s="4">
        <v>2</v>
      </c>
      <c r="G152" s="5">
        <v>0.61</v>
      </c>
      <c r="H152" s="4">
        <v>0</v>
      </c>
    </row>
    <row r="153" spans="1:8" x14ac:dyDescent="0.2">
      <c r="A153" s="2" t="s">
        <v>42</v>
      </c>
      <c r="B153" s="4">
        <v>219</v>
      </c>
      <c r="C153" s="5">
        <v>23.4</v>
      </c>
      <c r="D153" s="4">
        <v>122</v>
      </c>
      <c r="E153" s="5">
        <v>20.37</v>
      </c>
      <c r="F153" s="4">
        <v>97</v>
      </c>
      <c r="G153" s="5">
        <v>29.57</v>
      </c>
      <c r="H153" s="4">
        <v>0</v>
      </c>
    </row>
    <row r="154" spans="1:8" x14ac:dyDescent="0.2">
      <c r="A154" s="2" t="s">
        <v>43</v>
      </c>
      <c r="B154" s="4">
        <v>11</v>
      </c>
      <c r="C154" s="5">
        <v>1.18</v>
      </c>
      <c r="D154" s="4">
        <v>2</v>
      </c>
      <c r="E154" s="5">
        <v>0.33</v>
      </c>
      <c r="F154" s="4">
        <v>9</v>
      </c>
      <c r="G154" s="5">
        <v>2.74</v>
      </c>
      <c r="H154" s="4">
        <v>0</v>
      </c>
    </row>
    <row r="155" spans="1:8" x14ac:dyDescent="0.2">
      <c r="A155" s="2" t="s">
        <v>44</v>
      </c>
      <c r="B155" s="4">
        <v>54</v>
      </c>
      <c r="C155" s="5">
        <v>5.77</v>
      </c>
      <c r="D155" s="4">
        <v>21</v>
      </c>
      <c r="E155" s="5">
        <v>3.51</v>
      </c>
      <c r="F155" s="4">
        <v>33</v>
      </c>
      <c r="G155" s="5">
        <v>10.06</v>
      </c>
      <c r="H155" s="4">
        <v>0</v>
      </c>
    </row>
    <row r="156" spans="1:8" x14ac:dyDescent="0.2">
      <c r="A156" s="2" t="s">
        <v>45</v>
      </c>
      <c r="B156" s="4">
        <v>44</v>
      </c>
      <c r="C156" s="5">
        <v>4.7</v>
      </c>
      <c r="D156" s="4">
        <v>28</v>
      </c>
      <c r="E156" s="5">
        <v>4.67</v>
      </c>
      <c r="F156" s="4">
        <v>14</v>
      </c>
      <c r="G156" s="5">
        <v>4.2699999999999996</v>
      </c>
      <c r="H156" s="4">
        <v>0</v>
      </c>
    </row>
    <row r="157" spans="1:8" x14ac:dyDescent="0.2">
      <c r="A157" s="2" t="s">
        <v>46</v>
      </c>
      <c r="B157" s="4">
        <v>125</v>
      </c>
      <c r="C157" s="5">
        <v>13.35</v>
      </c>
      <c r="D157" s="4">
        <v>111</v>
      </c>
      <c r="E157" s="5">
        <v>18.53</v>
      </c>
      <c r="F157" s="4">
        <v>14</v>
      </c>
      <c r="G157" s="5">
        <v>4.2699999999999996</v>
      </c>
      <c r="H157" s="4">
        <v>0</v>
      </c>
    </row>
    <row r="158" spans="1:8" x14ac:dyDescent="0.2">
      <c r="A158" s="2" t="s">
        <v>47</v>
      </c>
      <c r="B158" s="4">
        <v>141</v>
      </c>
      <c r="C158" s="5">
        <v>15.06</v>
      </c>
      <c r="D158" s="4">
        <v>117</v>
      </c>
      <c r="E158" s="5">
        <v>19.53</v>
      </c>
      <c r="F158" s="4">
        <v>24</v>
      </c>
      <c r="G158" s="5">
        <v>7.32</v>
      </c>
      <c r="H158" s="4">
        <v>0</v>
      </c>
    </row>
    <row r="159" spans="1:8" x14ac:dyDescent="0.2">
      <c r="A159" s="2" t="s">
        <v>48</v>
      </c>
      <c r="B159" s="4">
        <v>25</v>
      </c>
      <c r="C159" s="5">
        <v>2.67</v>
      </c>
      <c r="D159" s="4">
        <v>15</v>
      </c>
      <c r="E159" s="5">
        <v>2.5</v>
      </c>
      <c r="F159" s="4">
        <v>6</v>
      </c>
      <c r="G159" s="5">
        <v>1.83</v>
      </c>
      <c r="H159" s="4">
        <v>4</v>
      </c>
    </row>
    <row r="160" spans="1:8" x14ac:dyDescent="0.2">
      <c r="A160" s="2" t="s">
        <v>49</v>
      </c>
      <c r="B160" s="4">
        <v>29</v>
      </c>
      <c r="C160" s="5">
        <v>3.1</v>
      </c>
      <c r="D160" s="4">
        <v>18</v>
      </c>
      <c r="E160" s="5">
        <v>3.01</v>
      </c>
      <c r="F160" s="4">
        <v>9</v>
      </c>
      <c r="G160" s="5">
        <v>2.74</v>
      </c>
      <c r="H160" s="4">
        <v>0</v>
      </c>
    </row>
    <row r="161" spans="1:8" x14ac:dyDescent="0.2">
      <c r="A161" s="2" t="s">
        <v>50</v>
      </c>
      <c r="B161" s="4">
        <v>23</v>
      </c>
      <c r="C161" s="5">
        <v>2.46</v>
      </c>
      <c r="D161" s="4">
        <v>19</v>
      </c>
      <c r="E161" s="5">
        <v>3.17</v>
      </c>
      <c r="F161" s="4">
        <v>4</v>
      </c>
      <c r="G161" s="5">
        <v>1.22</v>
      </c>
      <c r="H161" s="4">
        <v>0</v>
      </c>
    </row>
    <row r="162" spans="1:8" x14ac:dyDescent="0.2">
      <c r="A162" s="1" t="s">
        <v>10</v>
      </c>
      <c r="B162" s="4">
        <v>1712</v>
      </c>
      <c r="C162" s="5">
        <v>99.980000000000018</v>
      </c>
      <c r="D162" s="4">
        <v>976</v>
      </c>
      <c r="E162" s="5">
        <v>100</v>
      </c>
      <c r="F162" s="4">
        <v>709</v>
      </c>
      <c r="G162" s="5">
        <v>100</v>
      </c>
      <c r="H162" s="4">
        <v>10</v>
      </c>
    </row>
    <row r="163" spans="1:8" x14ac:dyDescent="0.2">
      <c r="A163" s="2" t="s">
        <v>36</v>
      </c>
      <c r="B163" s="4">
        <v>0</v>
      </c>
      <c r="C163" s="5">
        <v>0</v>
      </c>
      <c r="D163" s="4">
        <v>0</v>
      </c>
      <c r="E163" s="5">
        <v>0</v>
      </c>
      <c r="F163" s="4">
        <v>0</v>
      </c>
      <c r="G163" s="5">
        <v>0</v>
      </c>
      <c r="H163" s="4">
        <v>0</v>
      </c>
    </row>
    <row r="164" spans="1:8" x14ac:dyDescent="0.2">
      <c r="A164" s="2" t="s">
        <v>37</v>
      </c>
      <c r="B164" s="4">
        <v>238</v>
      </c>
      <c r="C164" s="5">
        <v>13.9</v>
      </c>
      <c r="D164" s="4">
        <v>90</v>
      </c>
      <c r="E164" s="5">
        <v>9.2200000000000006</v>
      </c>
      <c r="F164" s="4">
        <v>148</v>
      </c>
      <c r="G164" s="5">
        <v>20.87</v>
      </c>
      <c r="H164" s="4">
        <v>0</v>
      </c>
    </row>
    <row r="165" spans="1:8" x14ac:dyDescent="0.2">
      <c r="A165" s="2" t="s">
        <v>38</v>
      </c>
      <c r="B165" s="4">
        <v>139</v>
      </c>
      <c r="C165" s="5">
        <v>8.1199999999999992</v>
      </c>
      <c r="D165" s="4">
        <v>55</v>
      </c>
      <c r="E165" s="5">
        <v>5.64</v>
      </c>
      <c r="F165" s="4">
        <v>84</v>
      </c>
      <c r="G165" s="5">
        <v>11.85</v>
      </c>
      <c r="H165" s="4">
        <v>0</v>
      </c>
    </row>
    <row r="166" spans="1:8" x14ac:dyDescent="0.2">
      <c r="A166" s="2" t="s">
        <v>39</v>
      </c>
      <c r="B166" s="4">
        <v>0</v>
      </c>
      <c r="C166" s="5">
        <v>0</v>
      </c>
      <c r="D166" s="4">
        <v>0</v>
      </c>
      <c r="E166" s="5">
        <v>0</v>
      </c>
      <c r="F166" s="4">
        <v>0</v>
      </c>
      <c r="G166" s="5">
        <v>0</v>
      </c>
      <c r="H166" s="4">
        <v>0</v>
      </c>
    </row>
    <row r="167" spans="1:8" x14ac:dyDescent="0.2">
      <c r="A167" s="2" t="s">
        <v>40</v>
      </c>
      <c r="B167" s="4">
        <v>7</v>
      </c>
      <c r="C167" s="5">
        <v>0.41</v>
      </c>
      <c r="D167" s="4">
        <v>2</v>
      </c>
      <c r="E167" s="5">
        <v>0.2</v>
      </c>
      <c r="F167" s="4">
        <v>4</v>
      </c>
      <c r="G167" s="5">
        <v>0.56000000000000005</v>
      </c>
      <c r="H167" s="4">
        <v>1</v>
      </c>
    </row>
    <row r="168" spans="1:8" x14ac:dyDescent="0.2">
      <c r="A168" s="2" t="s">
        <v>41</v>
      </c>
      <c r="B168" s="4">
        <v>16</v>
      </c>
      <c r="C168" s="5">
        <v>0.93</v>
      </c>
      <c r="D168" s="4">
        <v>5</v>
      </c>
      <c r="E168" s="5">
        <v>0.51</v>
      </c>
      <c r="F168" s="4">
        <v>11</v>
      </c>
      <c r="G168" s="5">
        <v>1.55</v>
      </c>
      <c r="H168" s="4">
        <v>0</v>
      </c>
    </row>
    <row r="169" spans="1:8" x14ac:dyDescent="0.2">
      <c r="A169" s="2" t="s">
        <v>42</v>
      </c>
      <c r="B169" s="4">
        <v>401</v>
      </c>
      <c r="C169" s="5">
        <v>23.42</v>
      </c>
      <c r="D169" s="4">
        <v>173</v>
      </c>
      <c r="E169" s="5">
        <v>17.73</v>
      </c>
      <c r="F169" s="4">
        <v>228</v>
      </c>
      <c r="G169" s="5">
        <v>32.159999999999997</v>
      </c>
      <c r="H169" s="4">
        <v>0</v>
      </c>
    </row>
    <row r="170" spans="1:8" x14ac:dyDescent="0.2">
      <c r="A170" s="2" t="s">
        <v>43</v>
      </c>
      <c r="B170" s="4">
        <v>13</v>
      </c>
      <c r="C170" s="5">
        <v>0.76</v>
      </c>
      <c r="D170" s="4">
        <v>2</v>
      </c>
      <c r="E170" s="5">
        <v>0.2</v>
      </c>
      <c r="F170" s="4">
        <v>11</v>
      </c>
      <c r="G170" s="5">
        <v>1.55</v>
      </c>
      <c r="H170" s="4">
        <v>0</v>
      </c>
    </row>
    <row r="171" spans="1:8" x14ac:dyDescent="0.2">
      <c r="A171" s="2" t="s">
        <v>44</v>
      </c>
      <c r="B171" s="4">
        <v>143</v>
      </c>
      <c r="C171" s="5">
        <v>8.35</v>
      </c>
      <c r="D171" s="4">
        <v>88</v>
      </c>
      <c r="E171" s="5">
        <v>9.02</v>
      </c>
      <c r="F171" s="4">
        <v>55</v>
      </c>
      <c r="G171" s="5">
        <v>7.76</v>
      </c>
      <c r="H171" s="4">
        <v>0</v>
      </c>
    </row>
    <row r="172" spans="1:8" x14ac:dyDescent="0.2">
      <c r="A172" s="2" t="s">
        <v>45</v>
      </c>
      <c r="B172" s="4">
        <v>64</v>
      </c>
      <c r="C172" s="5">
        <v>3.74</v>
      </c>
      <c r="D172" s="4">
        <v>39</v>
      </c>
      <c r="E172" s="5">
        <v>4</v>
      </c>
      <c r="F172" s="4">
        <v>24</v>
      </c>
      <c r="G172" s="5">
        <v>3.39</v>
      </c>
      <c r="H172" s="4">
        <v>0</v>
      </c>
    </row>
    <row r="173" spans="1:8" x14ac:dyDescent="0.2">
      <c r="A173" s="2" t="s">
        <v>46</v>
      </c>
      <c r="B173" s="4">
        <v>224</v>
      </c>
      <c r="C173" s="5">
        <v>13.08</v>
      </c>
      <c r="D173" s="4">
        <v>189</v>
      </c>
      <c r="E173" s="5">
        <v>19.36</v>
      </c>
      <c r="F173" s="4">
        <v>35</v>
      </c>
      <c r="G173" s="5">
        <v>4.9400000000000004</v>
      </c>
      <c r="H173" s="4">
        <v>0</v>
      </c>
    </row>
    <row r="174" spans="1:8" x14ac:dyDescent="0.2">
      <c r="A174" s="2" t="s">
        <v>47</v>
      </c>
      <c r="B174" s="4">
        <v>257</v>
      </c>
      <c r="C174" s="5">
        <v>15.01</v>
      </c>
      <c r="D174" s="4">
        <v>214</v>
      </c>
      <c r="E174" s="5">
        <v>21.93</v>
      </c>
      <c r="F174" s="4">
        <v>42</v>
      </c>
      <c r="G174" s="5">
        <v>5.92</v>
      </c>
      <c r="H174" s="4">
        <v>0</v>
      </c>
    </row>
    <row r="175" spans="1:8" x14ac:dyDescent="0.2">
      <c r="A175" s="2" t="s">
        <v>48</v>
      </c>
      <c r="B175" s="4">
        <v>69</v>
      </c>
      <c r="C175" s="5">
        <v>4.03</v>
      </c>
      <c r="D175" s="4">
        <v>44</v>
      </c>
      <c r="E175" s="5">
        <v>4.51</v>
      </c>
      <c r="F175" s="4">
        <v>11</v>
      </c>
      <c r="G175" s="5">
        <v>1.55</v>
      </c>
      <c r="H175" s="4">
        <v>0</v>
      </c>
    </row>
    <row r="176" spans="1:8" x14ac:dyDescent="0.2">
      <c r="A176" s="2" t="s">
        <v>49</v>
      </c>
      <c r="B176" s="4">
        <v>80</v>
      </c>
      <c r="C176" s="5">
        <v>4.67</v>
      </c>
      <c r="D176" s="4">
        <v>46</v>
      </c>
      <c r="E176" s="5">
        <v>4.71</v>
      </c>
      <c r="F176" s="4">
        <v>25</v>
      </c>
      <c r="G176" s="5">
        <v>3.53</v>
      </c>
      <c r="H176" s="4">
        <v>9</v>
      </c>
    </row>
    <row r="177" spans="1:8" x14ac:dyDescent="0.2">
      <c r="A177" s="2" t="s">
        <v>50</v>
      </c>
      <c r="B177" s="4">
        <v>61</v>
      </c>
      <c r="C177" s="5">
        <v>3.56</v>
      </c>
      <c r="D177" s="4">
        <v>29</v>
      </c>
      <c r="E177" s="5">
        <v>2.97</v>
      </c>
      <c r="F177" s="4">
        <v>31</v>
      </c>
      <c r="G177" s="5">
        <v>4.37</v>
      </c>
      <c r="H177" s="4">
        <v>0</v>
      </c>
    </row>
    <row r="178" spans="1:8" x14ac:dyDescent="0.2">
      <c r="A178" s="1" t="s">
        <v>11</v>
      </c>
      <c r="B178" s="4">
        <v>993</v>
      </c>
      <c r="C178" s="5">
        <v>100.00000000000001</v>
      </c>
      <c r="D178" s="4">
        <v>632</v>
      </c>
      <c r="E178" s="5">
        <v>99.97999999999999</v>
      </c>
      <c r="F178" s="4">
        <v>347</v>
      </c>
      <c r="G178" s="5">
        <v>100.01</v>
      </c>
      <c r="H178" s="4">
        <v>1</v>
      </c>
    </row>
    <row r="179" spans="1:8" x14ac:dyDescent="0.2">
      <c r="A179" s="2" t="s">
        <v>36</v>
      </c>
      <c r="B179" s="4">
        <v>0</v>
      </c>
      <c r="C179" s="5">
        <v>0</v>
      </c>
      <c r="D179" s="4">
        <v>0</v>
      </c>
      <c r="E179" s="5">
        <v>0</v>
      </c>
      <c r="F179" s="4">
        <v>0</v>
      </c>
      <c r="G179" s="5">
        <v>0</v>
      </c>
      <c r="H179" s="4">
        <v>0</v>
      </c>
    </row>
    <row r="180" spans="1:8" x14ac:dyDescent="0.2">
      <c r="A180" s="2" t="s">
        <v>37</v>
      </c>
      <c r="B180" s="4">
        <v>133</v>
      </c>
      <c r="C180" s="5">
        <v>13.39</v>
      </c>
      <c r="D180" s="4">
        <v>71</v>
      </c>
      <c r="E180" s="5">
        <v>11.23</v>
      </c>
      <c r="F180" s="4">
        <v>62</v>
      </c>
      <c r="G180" s="5">
        <v>17.87</v>
      </c>
      <c r="H180" s="4">
        <v>0</v>
      </c>
    </row>
    <row r="181" spans="1:8" x14ac:dyDescent="0.2">
      <c r="A181" s="2" t="s">
        <v>38</v>
      </c>
      <c r="B181" s="4">
        <v>86</v>
      </c>
      <c r="C181" s="5">
        <v>8.66</v>
      </c>
      <c r="D181" s="4">
        <v>38</v>
      </c>
      <c r="E181" s="5">
        <v>6.01</v>
      </c>
      <c r="F181" s="4">
        <v>48</v>
      </c>
      <c r="G181" s="5">
        <v>13.83</v>
      </c>
      <c r="H181" s="4">
        <v>0</v>
      </c>
    </row>
    <row r="182" spans="1:8" x14ac:dyDescent="0.2">
      <c r="A182" s="2" t="s">
        <v>39</v>
      </c>
      <c r="B182" s="4">
        <v>0</v>
      </c>
      <c r="C182" s="5">
        <v>0</v>
      </c>
      <c r="D182" s="4">
        <v>0</v>
      </c>
      <c r="E182" s="5">
        <v>0</v>
      </c>
      <c r="F182" s="4">
        <v>0</v>
      </c>
      <c r="G182" s="5">
        <v>0</v>
      </c>
      <c r="H182" s="4">
        <v>0</v>
      </c>
    </row>
    <row r="183" spans="1:8" x14ac:dyDescent="0.2">
      <c r="A183" s="2" t="s">
        <v>40</v>
      </c>
      <c r="B183" s="4">
        <v>2</v>
      </c>
      <c r="C183" s="5">
        <v>0.2</v>
      </c>
      <c r="D183" s="4">
        <v>0</v>
      </c>
      <c r="E183" s="5">
        <v>0</v>
      </c>
      <c r="F183" s="4">
        <v>2</v>
      </c>
      <c r="G183" s="5">
        <v>0.57999999999999996</v>
      </c>
      <c r="H183" s="4">
        <v>0</v>
      </c>
    </row>
    <row r="184" spans="1:8" x14ac:dyDescent="0.2">
      <c r="A184" s="2" t="s">
        <v>41</v>
      </c>
      <c r="B184" s="4">
        <v>8</v>
      </c>
      <c r="C184" s="5">
        <v>0.81</v>
      </c>
      <c r="D184" s="4">
        <v>0</v>
      </c>
      <c r="E184" s="5">
        <v>0</v>
      </c>
      <c r="F184" s="4">
        <v>8</v>
      </c>
      <c r="G184" s="5">
        <v>2.31</v>
      </c>
      <c r="H184" s="4">
        <v>0</v>
      </c>
    </row>
    <row r="185" spans="1:8" x14ac:dyDescent="0.2">
      <c r="A185" s="2" t="s">
        <v>42</v>
      </c>
      <c r="B185" s="4">
        <v>261</v>
      </c>
      <c r="C185" s="5">
        <v>26.28</v>
      </c>
      <c r="D185" s="4">
        <v>152</v>
      </c>
      <c r="E185" s="5">
        <v>24.05</v>
      </c>
      <c r="F185" s="4">
        <v>109</v>
      </c>
      <c r="G185" s="5">
        <v>31.41</v>
      </c>
      <c r="H185" s="4">
        <v>0</v>
      </c>
    </row>
    <row r="186" spans="1:8" x14ac:dyDescent="0.2">
      <c r="A186" s="2" t="s">
        <v>43</v>
      </c>
      <c r="B186" s="4">
        <v>5</v>
      </c>
      <c r="C186" s="5">
        <v>0.5</v>
      </c>
      <c r="D186" s="4">
        <v>0</v>
      </c>
      <c r="E186" s="5">
        <v>0</v>
      </c>
      <c r="F186" s="4">
        <v>5</v>
      </c>
      <c r="G186" s="5">
        <v>1.44</v>
      </c>
      <c r="H186" s="4">
        <v>0</v>
      </c>
    </row>
    <row r="187" spans="1:8" x14ac:dyDescent="0.2">
      <c r="A187" s="2" t="s">
        <v>44</v>
      </c>
      <c r="B187" s="4">
        <v>70</v>
      </c>
      <c r="C187" s="5">
        <v>7.05</v>
      </c>
      <c r="D187" s="4">
        <v>38</v>
      </c>
      <c r="E187" s="5">
        <v>6.01</v>
      </c>
      <c r="F187" s="4">
        <v>30</v>
      </c>
      <c r="G187" s="5">
        <v>8.65</v>
      </c>
      <c r="H187" s="4">
        <v>0</v>
      </c>
    </row>
    <row r="188" spans="1:8" x14ac:dyDescent="0.2">
      <c r="A188" s="2" t="s">
        <v>45</v>
      </c>
      <c r="B188" s="4">
        <v>36</v>
      </c>
      <c r="C188" s="5">
        <v>3.63</v>
      </c>
      <c r="D188" s="4">
        <v>24</v>
      </c>
      <c r="E188" s="5">
        <v>3.8</v>
      </c>
      <c r="F188" s="4">
        <v>12</v>
      </c>
      <c r="G188" s="5">
        <v>3.46</v>
      </c>
      <c r="H188" s="4">
        <v>0</v>
      </c>
    </row>
    <row r="189" spans="1:8" x14ac:dyDescent="0.2">
      <c r="A189" s="2" t="s">
        <v>46</v>
      </c>
      <c r="B189" s="4">
        <v>120</v>
      </c>
      <c r="C189" s="5">
        <v>12.08</v>
      </c>
      <c r="D189" s="4">
        <v>94</v>
      </c>
      <c r="E189" s="5">
        <v>14.87</v>
      </c>
      <c r="F189" s="4">
        <v>25</v>
      </c>
      <c r="G189" s="5">
        <v>7.2</v>
      </c>
      <c r="H189" s="4">
        <v>0</v>
      </c>
    </row>
    <row r="190" spans="1:8" x14ac:dyDescent="0.2">
      <c r="A190" s="2" t="s">
        <v>47</v>
      </c>
      <c r="B190" s="4">
        <v>167</v>
      </c>
      <c r="C190" s="5">
        <v>16.82</v>
      </c>
      <c r="D190" s="4">
        <v>150</v>
      </c>
      <c r="E190" s="5">
        <v>23.73</v>
      </c>
      <c r="F190" s="4">
        <v>17</v>
      </c>
      <c r="G190" s="5">
        <v>4.9000000000000004</v>
      </c>
      <c r="H190" s="4">
        <v>0</v>
      </c>
    </row>
    <row r="191" spans="1:8" x14ac:dyDescent="0.2">
      <c r="A191" s="2" t="s">
        <v>48</v>
      </c>
      <c r="B191" s="4">
        <v>36</v>
      </c>
      <c r="C191" s="5">
        <v>3.63</v>
      </c>
      <c r="D191" s="4">
        <v>17</v>
      </c>
      <c r="E191" s="5">
        <v>2.69</v>
      </c>
      <c r="F191" s="4">
        <v>11</v>
      </c>
      <c r="G191" s="5">
        <v>3.17</v>
      </c>
      <c r="H191" s="4">
        <v>0</v>
      </c>
    </row>
    <row r="192" spans="1:8" x14ac:dyDescent="0.2">
      <c r="A192" s="2" t="s">
        <v>49</v>
      </c>
      <c r="B192" s="4">
        <v>42</v>
      </c>
      <c r="C192" s="5">
        <v>4.2300000000000004</v>
      </c>
      <c r="D192" s="4">
        <v>28</v>
      </c>
      <c r="E192" s="5">
        <v>4.43</v>
      </c>
      <c r="F192" s="4">
        <v>12</v>
      </c>
      <c r="G192" s="5">
        <v>3.46</v>
      </c>
      <c r="H192" s="4">
        <v>1</v>
      </c>
    </row>
    <row r="193" spans="1:8" x14ac:dyDescent="0.2">
      <c r="A193" s="2" t="s">
        <v>50</v>
      </c>
      <c r="B193" s="4">
        <v>27</v>
      </c>
      <c r="C193" s="5">
        <v>2.72</v>
      </c>
      <c r="D193" s="4">
        <v>20</v>
      </c>
      <c r="E193" s="5">
        <v>3.16</v>
      </c>
      <c r="F193" s="4">
        <v>6</v>
      </c>
      <c r="G193" s="5">
        <v>1.73</v>
      </c>
      <c r="H193" s="4">
        <v>0</v>
      </c>
    </row>
    <row r="194" spans="1:8" x14ac:dyDescent="0.2">
      <c r="A194" s="1" t="s">
        <v>12</v>
      </c>
      <c r="B194" s="4">
        <v>520</v>
      </c>
      <c r="C194" s="5">
        <v>100</v>
      </c>
      <c r="D194" s="4">
        <v>363</v>
      </c>
      <c r="E194" s="5">
        <v>99.99</v>
      </c>
      <c r="F194" s="4">
        <v>146</v>
      </c>
      <c r="G194" s="5">
        <v>99.970000000000013</v>
      </c>
      <c r="H194" s="4">
        <v>1</v>
      </c>
    </row>
    <row r="195" spans="1:8" x14ac:dyDescent="0.2">
      <c r="A195" s="2" t="s">
        <v>36</v>
      </c>
      <c r="B195" s="4">
        <v>0</v>
      </c>
      <c r="C195" s="5">
        <v>0</v>
      </c>
      <c r="D195" s="4">
        <v>0</v>
      </c>
      <c r="E195" s="5">
        <v>0</v>
      </c>
      <c r="F195" s="4">
        <v>0</v>
      </c>
      <c r="G195" s="5">
        <v>0</v>
      </c>
      <c r="H195" s="4">
        <v>0</v>
      </c>
    </row>
    <row r="196" spans="1:8" x14ac:dyDescent="0.2">
      <c r="A196" s="2" t="s">
        <v>37</v>
      </c>
      <c r="B196" s="4">
        <v>98</v>
      </c>
      <c r="C196" s="5">
        <v>18.850000000000001</v>
      </c>
      <c r="D196" s="4">
        <v>70</v>
      </c>
      <c r="E196" s="5">
        <v>19.28</v>
      </c>
      <c r="F196" s="4">
        <v>28</v>
      </c>
      <c r="G196" s="5">
        <v>19.18</v>
      </c>
      <c r="H196" s="4">
        <v>0</v>
      </c>
    </row>
    <row r="197" spans="1:8" x14ac:dyDescent="0.2">
      <c r="A197" s="2" t="s">
        <v>38</v>
      </c>
      <c r="B197" s="4">
        <v>58</v>
      </c>
      <c r="C197" s="5">
        <v>11.15</v>
      </c>
      <c r="D197" s="4">
        <v>35</v>
      </c>
      <c r="E197" s="5">
        <v>9.64</v>
      </c>
      <c r="F197" s="4">
        <v>22</v>
      </c>
      <c r="G197" s="5">
        <v>15.07</v>
      </c>
      <c r="H197" s="4">
        <v>1</v>
      </c>
    </row>
    <row r="198" spans="1:8" x14ac:dyDescent="0.2">
      <c r="A198" s="2" t="s">
        <v>39</v>
      </c>
      <c r="B198" s="4">
        <v>0</v>
      </c>
      <c r="C198" s="5">
        <v>0</v>
      </c>
      <c r="D198" s="4">
        <v>0</v>
      </c>
      <c r="E198" s="5">
        <v>0</v>
      </c>
      <c r="F198" s="4">
        <v>0</v>
      </c>
      <c r="G198" s="5">
        <v>0</v>
      </c>
      <c r="H198" s="4">
        <v>0</v>
      </c>
    </row>
    <row r="199" spans="1:8" x14ac:dyDescent="0.2">
      <c r="A199" s="2" t="s">
        <v>40</v>
      </c>
      <c r="B199" s="4">
        <v>4</v>
      </c>
      <c r="C199" s="5">
        <v>0.77</v>
      </c>
      <c r="D199" s="4">
        <v>0</v>
      </c>
      <c r="E199" s="5">
        <v>0</v>
      </c>
      <c r="F199" s="4">
        <v>4</v>
      </c>
      <c r="G199" s="5">
        <v>2.74</v>
      </c>
      <c r="H199" s="4">
        <v>0</v>
      </c>
    </row>
    <row r="200" spans="1:8" x14ac:dyDescent="0.2">
      <c r="A200" s="2" t="s">
        <v>41</v>
      </c>
      <c r="B200" s="4">
        <v>6</v>
      </c>
      <c r="C200" s="5">
        <v>1.1499999999999999</v>
      </c>
      <c r="D200" s="4">
        <v>1</v>
      </c>
      <c r="E200" s="5">
        <v>0.28000000000000003</v>
      </c>
      <c r="F200" s="4">
        <v>5</v>
      </c>
      <c r="G200" s="5">
        <v>3.42</v>
      </c>
      <c r="H200" s="4">
        <v>0</v>
      </c>
    </row>
    <row r="201" spans="1:8" x14ac:dyDescent="0.2">
      <c r="A201" s="2" t="s">
        <v>42</v>
      </c>
      <c r="B201" s="4">
        <v>148</v>
      </c>
      <c r="C201" s="5">
        <v>28.46</v>
      </c>
      <c r="D201" s="4">
        <v>101</v>
      </c>
      <c r="E201" s="5">
        <v>27.82</v>
      </c>
      <c r="F201" s="4">
        <v>47</v>
      </c>
      <c r="G201" s="5">
        <v>32.19</v>
      </c>
      <c r="H201" s="4">
        <v>0</v>
      </c>
    </row>
    <row r="202" spans="1:8" x14ac:dyDescent="0.2">
      <c r="A202" s="2" t="s">
        <v>43</v>
      </c>
      <c r="B202" s="4">
        <v>4</v>
      </c>
      <c r="C202" s="5">
        <v>0.77</v>
      </c>
      <c r="D202" s="4">
        <v>1</v>
      </c>
      <c r="E202" s="5">
        <v>0.28000000000000003</v>
      </c>
      <c r="F202" s="4">
        <v>3</v>
      </c>
      <c r="G202" s="5">
        <v>2.0499999999999998</v>
      </c>
      <c r="H202" s="4">
        <v>0</v>
      </c>
    </row>
    <row r="203" spans="1:8" x14ac:dyDescent="0.2">
      <c r="A203" s="2" t="s">
        <v>44</v>
      </c>
      <c r="B203" s="4">
        <v>14</v>
      </c>
      <c r="C203" s="5">
        <v>2.69</v>
      </c>
      <c r="D203" s="4">
        <v>9</v>
      </c>
      <c r="E203" s="5">
        <v>2.48</v>
      </c>
      <c r="F203" s="4">
        <v>5</v>
      </c>
      <c r="G203" s="5">
        <v>3.42</v>
      </c>
      <c r="H203" s="4">
        <v>0</v>
      </c>
    </row>
    <row r="204" spans="1:8" x14ac:dyDescent="0.2">
      <c r="A204" s="2" t="s">
        <v>45</v>
      </c>
      <c r="B204" s="4">
        <v>15</v>
      </c>
      <c r="C204" s="5">
        <v>2.88</v>
      </c>
      <c r="D204" s="4">
        <v>10</v>
      </c>
      <c r="E204" s="5">
        <v>2.75</v>
      </c>
      <c r="F204" s="4">
        <v>5</v>
      </c>
      <c r="G204" s="5">
        <v>3.42</v>
      </c>
      <c r="H204" s="4">
        <v>0</v>
      </c>
    </row>
    <row r="205" spans="1:8" x14ac:dyDescent="0.2">
      <c r="A205" s="2" t="s">
        <v>46</v>
      </c>
      <c r="B205" s="4">
        <v>48</v>
      </c>
      <c r="C205" s="5">
        <v>9.23</v>
      </c>
      <c r="D205" s="4">
        <v>39</v>
      </c>
      <c r="E205" s="5">
        <v>10.74</v>
      </c>
      <c r="F205" s="4">
        <v>8</v>
      </c>
      <c r="G205" s="5">
        <v>5.48</v>
      </c>
      <c r="H205" s="4">
        <v>0</v>
      </c>
    </row>
    <row r="206" spans="1:8" x14ac:dyDescent="0.2">
      <c r="A206" s="2" t="s">
        <v>47</v>
      </c>
      <c r="B206" s="4">
        <v>82</v>
      </c>
      <c r="C206" s="5">
        <v>15.77</v>
      </c>
      <c r="D206" s="4">
        <v>73</v>
      </c>
      <c r="E206" s="5">
        <v>20.11</v>
      </c>
      <c r="F206" s="4">
        <v>9</v>
      </c>
      <c r="G206" s="5">
        <v>6.16</v>
      </c>
      <c r="H206" s="4">
        <v>0</v>
      </c>
    </row>
    <row r="207" spans="1:8" x14ac:dyDescent="0.2">
      <c r="A207" s="2" t="s">
        <v>48</v>
      </c>
      <c r="B207" s="4">
        <v>11</v>
      </c>
      <c r="C207" s="5">
        <v>2.12</v>
      </c>
      <c r="D207" s="4">
        <v>3</v>
      </c>
      <c r="E207" s="5">
        <v>0.83</v>
      </c>
      <c r="F207" s="4">
        <v>1</v>
      </c>
      <c r="G207" s="5">
        <v>0.68</v>
      </c>
      <c r="H207" s="4">
        <v>0</v>
      </c>
    </row>
    <row r="208" spans="1:8" x14ac:dyDescent="0.2">
      <c r="A208" s="2" t="s">
        <v>49</v>
      </c>
      <c r="B208" s="4">
        <v>16</v>
      </c>
      <c r="C208" s="5">
        <v>3.08</v>
      </c>
      <c r="D208" s="4">
        <v>8</v>
      </c>
      <c r="E208" s="5">
        <v>2.2000000000000002</v>
      </c>
      <c r="F208" s="4">
        <v>7</v>
      </c>
      <c r="G208" s="5">
        <v>4.79</v>
      </c>
      <c r="H208" s="4">
        <v>0</v>
      </c>
    </row>
    <row r="209" spans="1:8" x14ac:dyDescent="0.2">
      <c r="A209" s="2" t="s">
        <v>50</v>
      </c>
      <c r="B209" s="4">
        <v>16</v>
      </c>
      <c r="C209" s="5">
        <v>3.08</v>
      </c>
      <c r="D209" s="4">
        <v>13</v>
      </c>
      <c r="E209" s="5">
        <v>3.58</v>
      </c>
      <c r="F209" s="4">
        <v>2</v>
      </c>
      <c r="G209" s="5">
        <v>1.37</v>
      </c>
      <c r="H209" s="4">
        <v>0</v>
      </c>
    </row>
    <row r="210" spans="1:8" x14ac:dyDescent="0.2">
      <c r="A210" s="1" t="s">
        <v>13</v>
      </c>
      <c r="B210" s="4">
        <v>1101</v>
      </c>
      <c r="C210" s="5">
        <v>100.02000000000001</v>
      </c>
      <c r="D210" s="4">
        <v>741</v>
      </c>
      <c r="E210" s="5">
        <v>99.98</v>
      </c>
      <c r="F210" s="4">
        <v>339</v>
      </c>
      <c r="G210" s="5">
        <v>99.970000000000027</v>
      </c>
      <c r="H210" s="4">
        <v>2</v>
      </c>
    </row>
    <row r="211" spans="1:8" x14ac:dyDescent="0.2">
      <c r="A211" s="2" t="s">
        <v>36</v>
      </c>
      <c r="B211" s="4">
        <v>0</v>
      </c>
      <c r="C211" s="5">
        <v>0</v>
      </c>
      <c r="D211" s="4">
        <v>0</v>
      </c>
      <c r="E211" s="5">
        <v>0</v>
      </c>
      <c r="F211" s="4">
        <v>0</v>
      </c>
      <c r="G211" s="5">
        <v>0</v>
      </c>
      <c r="H211" s="4">
        <v>0</v>
      </c>
    </row>
    <row r="212" spans="1:8" x14ac:dyDescent="0.2">
      <c r="A212" s="2" t="s">
        <v>37</v>
      </c>
      <c r="B212" s="4">
        <v>140</v>
      </c>
      <c r="C212" s="5">
        <v>12.72</v>
      </c>
      <c r="D212" s="4">
        <v>83</v>
      </c>
      <c r="E212" s="5">
        <v>11.2</v>
      </c>
      <c r="F212" s="4">
        <v>57</v>
      </c>
      <c r="G212" s="5">
        <v>16.809999999999999</v>
      </c>
      <c r="H212" s="4">
        <v>0</v>
      </c>
    </row>
    <row r="213" spans="1:8" x14ac:dyDescent="0.2">
      <c r="A213" s="2" t="s">
        <v>38</v>
      </c>
      <c r="B213" s="4">
        <v>109</v>
      </c>
      <c r="C213" s="5">
        <v>9.9</v>
      </c>
      <c r="D213" s="4">
        <v>46</v>
      </c>
      <c r="E213" s="5">
        <v>6.21</v>
      </c>
      <c r="F213" s="4">
        <v>62</v>
      </c>
      <c r="G213" s="5">
        <v>18.29</v>
      </c>
      <c r="H213" s="4">
        <v>1</v>
      </c>
    </row>
    <row r="214" spans="1:8" x14ac:dyDescent="0.2">
      <c r="A214" s="2" t="s">
        <v>39</v>
      </c>
      <c r="B214" s="4">
        <v>1</v>
      </c>
      <c r="C214" s="5">
        <v>0.09</v>
      </c>
      <c r="D214" s="4">
        <v>0</v>
      </c>
      <c r="E214" s="5">
        <v>0</v>
      </c>
      <c r="F214" s="4">
        <v>1</v>
      </c>
      <c r="G214" s="5">
        <v>0.28999999999999998</v>
      </c>
      <c r="H214" s="4">
        <v>0</v>
      </c>
    </row>
    <row r="215" spans="1:8" x14ac:dyDescent="0.2">
      <c r="A215" s="2" t="s">
        <v>40</v>
      </c>
      <c r="B215" s="4">
        <v>7</v>
      </c>
      <c r="C215" s="5">
        <v>0.64</v>
      </c>
      <c r="D215" s="4">
        <v>1</v>
      </c>
      <c r="E215" s="5">
        <v>0.13</v>
      </c>
      <c r="F215" s="4">
        <v>6</v>
      </c>
      <c r="G215" s="5">
        <v>1.77</v>
      </c>
      <c r="H215" s="4">
        <v>0</v>
      </c>
    </row>
    <row r="216" spans="1:8" x14ac:dyDescent="0.2">
      <c r="A216" s="2" t="s">
        <v>41</v>
      </c>
      <c r="B216" s="4">
        <v>8</v>
      </c>
      <c r="C216" s="5">
        <v>0.73</v>
      </c>
      <c r="D216" s="4">
        <v>1</v>
      </c>
      <c r="E216" s="5">
        <v>0.13</v>
      </c>
      <c r="F216" s="4">
        <v>7</v>
      </c>
      <c r="G216" s="5">
        <v>2.06</v>
      </c>
      <c r="H216" s="4">
        <v>0</v>
      </c>
    </row>
    <row r="217" spans="1:8" x14ac:dyDescent="0.2">
      <c r="A217" s="2" t="s">
        <v>42</v>
      </c>
      <c r="B217" s="4">
        <v>254</v>
      </c>
      <c r="C217" s="5">
        <v>23.07</v>
      </c>
      <c r="D217" s="4">
        <v>163</v>
      </c>
      <c r="E217" s="5">
        <v>22</v>
      </c>
      <c r="F217" s="4">
        <v>91</v>
      </c>
      <c r="G217" s="5">
        <v>26.84</v>
      </c>
      <c r="H217" s="4">
        <v>0</v>
      </c>
    </row>
    <row r="218" spans="1:8" x14ac:dyDescent="0.2">
      <c r="A218" s="2" t="s">
        <v>43</v>
      </c>
      <c r="B218" s="4">
        <v>5</v>
      </c>
      <c r="C218" s="5">
        <v>0.45</v>
      </c>
      <c r="D218" s="4">
        <v>1</v>
      </c>
      <c r="E218" s="5">
        <v>0.13</v>
      </c>
      <c r="F218" s="4">
        <v>4</v>
      </c>
      <c r="G218" s="5">
        <v>1.18</v>
      </c>
      <c r="H218" s="4">
        <v>0</v>
      </c>
    </row>
    <row r="219" spans="1:8" x14ac:dyDescent="0.2">
      <c r="A219" s="2" t="s">
        <v>44</v>
      </c>
      <c r="B219" s="4">
        <v>84</v>
      </c>
      <c r="C219" s="5">
        <v>7.63</v>
      </c>
      <c r="D219" s="4">
        <v>63</v>
      </c>
      <c r="E219" s="5">
        <v>8.5</v>
      </c>
      <c r="F219" s="4">
        <v>20</v>
      </c>
      <c r="G219" s="5">
        <v>5.9</v>
      </c>
      <c r="H219" s="4">
        <v>0</v>
      </c>
    </row>
    <row r="220" spans="1:8" x14ac:dyDescent="0.2">
      <c r="A220" s="2" t="s">
        <v>45</v>
      </c>
      <c r="B220" s="4">
        <v>33</v>
      </c>
      <c r="C220" s="5">
        <v>3</v>
      </c>
      <c r="D220" s="4">
        <v>25</v>
      </c>
      <c r="E220" s="5">
        <v>3.37</v>
      </c>
      <c r="F220" s="4">
        <v>7</v>
      </c>
      <c r="G220" s="5">
        <v>2.06</v>
      </c>
      <c r="H220" s="4">
        <v>0</v>
      </c>
    </row>
    <row r="221" spans="1:8" x14ac:dyDescent="0.2">
      <c r="A221" s="2" t="s">
        <v>46</v>
      </c>
      <c r="B221" s="4">
        <v>166</v>
      </c>
      <c r="C221" s="5">
        <v>15.08</v>
      </c>
      <c r="D221" s="4">
        <v>146</v>
      </c>
      <c r="E221" s="5">
        <v>19.7</v>
      </c>
      <c r="F221" s="4">
        <v>20</v>
      </c>
      <c r="G221" s="5">
        <v>5.9</v>
      </c>
      <c r="H221" s="4">
        <v>0</v>
      </c>
    </row>
    <row r="222" spans="1:8" x14ac:dyDescent="0.2">
      <c r="A222" s="2" t="s">
        <v>47</v>
      </c>
      <c r="B222" s="4">
        <v>167</v>
      </c>
      <c r="C222" s="5">
        <v>15.17</v>
      </c>
      <c r="D222" s="4">
        <v>137</v>
      </c>
      <c r="E222" s="5">
        <v>18.489999999999998</v>
      </c>
      <c r="F222" s="4">
        <v>30</v>
      </c>
      <c r="G222" s="5">
        <v>8.85</v>
      </c>
      <c r="H222" s="4">
        <v>0</v>
      </c>
    </row>
    <row r="223" spans="1:8" x14ac:dyDescent="0.2">
      <c r="A223" s="2" t="s">
        <v>48</v>
      </c>
      <c r="B223" s="4">
        <v>40</v>
      </c>
      <c r="C223" s="5">
        <v>3.63</v>
      </c>
      <c r="D223" s="4">
        <v>24</v>
      </c>
      <c r="E223" s="5">
        <v>3.24</v>
      </c>
      <c r="F223" s="4">
        <v>5</v>
      </c>
      <c r="G223" s="5">
        <v>1.47</v>
      </c>
      <c r="H223" s="4">
        <v>0</v>
      </c>
    </row>
    <row r="224" spans="1:8" x14ac:dyDescent="0.2">
      <c r="A224" s="2" t="s">
        <v>49</v>
      </c>
      <c r="B224" s="4">
        <v>56</v>
      </c>
      <c r="C224" s="5">
        <v>5.09</v>
      </c>
      <c r="D224" s="4">
        <v>34</v>
      </c>
      <c r="E224" s="5">
        <v>4.59</v>
      </c>
      <c r="F224" s="4">
        <v>17</v>
      </c>
      <c r="G224" s="5">
        <v>5.01</v>
      </c>
      <c r="H224" s="4">
        <v>0</v>
      </c>
    </row>
    <row r="225" spans="1:8" x14ac:dyDescent="0.2">
      <c r="A225" s="2" t="s">
        <v>50</v>
      </c>
      <c r="B225" s="4">
        <v>31</v>
      </c>
      <c r="C225" s="5">
        <v>2.82</v>
      </c>
      <c r="D225" s="4">
        <v>17</v>
      </c>
      <c r="E225" s="5">
        <v>2.29</v>
      </c>
      <c r="F225" s="4">
        <v>12</v>
      </c>
      <c r="G225" s="5">
        <v>3.54</v>
      </c>
      <c r="H225" s="4">
        <v>1</v>
      </c>
    </row>
    <row r="226" spans="1:8" x14ac:dyDescent="0.2">
      <c r="A226" s="1" t="s">
        <v>14</v>
      </c>
      <c r="B226" s="4">
        <v>313</v>
      </c>
      <c r="C226" s="5">
        <v>100.00000000000001</v>
      </c>
      <c r="D226" s="4">
        <v>182</v>
      </c>
      <c r="E226" s="5">
        <v>100</v>
      </c>
      <c r="F226" s="4">
        <v>120</v>
      </c>
      <c r="G226" s="5">
        <v>100.01</v>
      </c>
      <c r="H226" s="4">
        <v>7</v>
      </c>
    </row>
    <row r="227" spans="1:8" x14ac:dyDescent="0.2">
      <c r="A227" s="2" t="s">
        <v>36</v>
      </c>
      <c r="B227" s="4">
        <v>0</v>
      </c>
      <c r="C227" s="5">
        <v>0</v>
      </c>
      <c r="D227" s="4">
        <v>0</v>
      </c>
      <c r="E227" s="5">
        <v>0</v>
      </c>
      <c r="F227" s="4">
        <v>0</v>
      </c>
      <c r="G227" s="5">
        <v>0</v>
      </c>
      <c r="H227" s="4">
        <v>0</v>
      </c>
    </row>
    <row r="228" spans="1:8" x14ac:dyDescent="0.2">
      <c r="A228" s="2" t="s">
        <v>37</v>
      </c>
      <c r="B228" s="4">
        <v>72</v>
      </c>
      <c r="C228" s="5">
        <v>23</v>
      </c>
      <c r="D228" s="4">
        <v>28</v>
      </c>
      <c r="E228" s="5">
        <v>15.38</v>
      </c>
      <c r="F228" s="4">
        <v>44</v>
      </c>
      <c r="G228" s="5">
        <v>36.67</v>
      </c>
      <c r="H228" s="4">
        <v>0</v>
      </c>
    </row>
    <row r="229" spans="1:8" x14ac:dyDescent="0.2">
      <c r="A229" s="2" t="s">
        <v>38</v>
      </c>
      <c r="B229" s="4">
        <v>42</v>
      </c>
      <c r="C229" s="5">
        <v>13.42</v>
      </c>
      <c r="D229" s="4">
        <v>21</v>
      </c>
      <c r="E229" s="5">
        <v>11.54</v>
      </c>
      <c r="F229" s="4">
        <v>21</v>
      </c>
      <c r="G229" s="5">
        <v>17.5</v>
      </c>
      <c r="H229" s="4">
        <v>0</v>
      </c>
    </row>
    <row r="230" spans="1:8" x14ac:dyDescent="0.2">
      <c r="A230" s="2" t="s">
        <v>39</v>
      </c>
      <c r="B230" s="4">
        <v>0</v>
      </c>
      <c r="C230" s="5">
        <v>0</v>
      </c>
      <c r="D230" s="4">
        <v>0</v>
      </c>
      <c r="E230" s="5">
        <v>0</v>
      </c>
      <c r="F230" s="4">
        <v>0</v>
      </c>
      <c r="G230" s="5">
        <v>0</v>
      </c>
      <c r="H230" s="4">
        <v>0</v>
      </c>
    </row>
    <row r="231" spans="1:8" x14ac:dyDescent="0.2">
      <c r="A231" s="2" t="s">
        <v>40</v>
      </c>
      <c r="B231" s="4">
        <v>1</v>
      </c>
      <c r="C231" s="5">
        <v>0.32</v>
      </c>
      <c r="D231" s="4">
        <v>0</v>
      </c>
      <c r="E231" s="5">
        <v>0</v>
      </c>
      <c r="F231" s="4">
        <v>1</v>
      </c>
      <c r="G231" s="5">
        <v>0.83</v>
      </c>
      <c r="H231" s="4">
        <v>0</v>
      </c>
    </row>
    <row r="232" spans="1:8" x14ac:dyDescent="0.2">
      <c r="A232" s="2" t="s">
        <v>41</v>
      </c>
      <c r="B232" s="4">
        <v>1</v>
      </c>
      <c r="C232" s="5">
        <v>0.32</v>
      </c>
      <c r="D232" s="4">
        <v>0</v>
      </c>
      <c r="E232" s="5">
        <v>0</v>
      </c>
      <c r="F232" s="4">
        <v>1</v>
      </c>
      <c r="G232" s="5">
        <v>0.83</v>
      </c>
      <c r="H232" s="4">
        <v>0</v>
      </c>
    </row>
    <row r="233" spans="1:8" x14ac:dyDescent="0.2">
      <c r="A233" s="2" t="s">
        <v>42</v>
      </c>
      <c r="B233" s="4">
        <v>81</v>
      </c>
      <c r="C233" s="5">
        <v>25.88</v>
      </c>
      <c r="D233" s="4">
        <v>53</v>
      </c>
      <c r="E233" s="5">
        <v>29.12</v>
      </c>
      <c r="F233" s="4">
        <v>26</v>
      </c>
      <c r="G233" s="5">
        <v>21.67</v>
      </c>
      <c r="H233" s="4">
        <v>2</v>
      </c>
    </row>
    <row r="234" spans="1:8" x14ac:dyDescent="0.2">
      <c r="A234" s="2" t="s">
        <v>43</v>
      </c>
      <c r="B234" s="4">
        <v>1</v>
      </c>
      <c r="C234" s="5">
        <v>0.32</v>
      </c>
      <c r="D234" s="4">
        <v>1</v>
      </c>
      <c r="E234" s="5">
        <v>0.55000000000000004</v>
      </c>
      <c r="F234" s="4">
        <v>0</v>
      </c>
      <c r="G234" s="5">
        <v>0</v>
      </c>
      <c r="H234" s="4">
        <v>0</v>
      </c>
    </row>
    <row r="235" spans="1:8" x14ac:dyDescent="0.2">
      <c r="A235" s="2" t="s">
        <v>44</v>
      </c>
      <c r="B235" s="4">
        <v>9</v>
      </c>
      <c r="C235" s="5">
        <v>2.88</v>
      </c>
      <c r="D235" s="4">
        <v>1</v>
      </c>
      <c r="E235" s="5">
        <v>0.55000000000000004</v>
      </c>
      <c r="F235" s="4">
        <v>8</v>
      </c>
      <c r="G235" s="5">
        <v>6.67</v>
      </c>
      <c r="H235" s="4">
        <v>0</v>
      </c>
    </row>
    <row r="236" spans="1:8" x14ac:dyDescent="0.2">
      <c r="A236" s="2" t="s">
        <v>45</v>
      </c>
      <c r="B236" s="4">
        <v>6</v>
      </c>
      <c r="C236" s="5">
        <v>1.92</v>
      </c>
      <c r="D236" s="4">
        <v>3</v>
      </c>
      <c r="E236" s="5">
        <v>1.65</v>
      </c>
      <c r="F236" s="4">
        <v>3</v>
      </c>
      <c r="G236" s="5">
        <v>2.5</v>
      </c>
      <c r="H236" s="4">
        <v>0</v>
      </c>
    </row>
    <row r="237" spans="1:8" x14ac:dyDescent="0.2">
      <c r="A237" s="2" t="s">
        <v>46</v>
      </c>
      <c r="B237" s="4">
        <v>22</v>
      </c>
      <c r="C237" s="5">
        <v>7.03</v>
      </c>
      <c r="D237" s="4">
        <v>15</v>
      </c>
      <c r="E237" s="5">
        <v>8.24</v>
      </c>
      <c r="F237" s="4">
        <v>6</v>
      </c>
      <c r="G237" s="5">
        <v>5</v>
      </c>
      <c r="H237" s="4">
        <v>0</v>
      </c>
    </row>
    <row r="238" spans="1:8" x14ac:dyDescent="0.2">
      <c r="A238" s="2" t="s">
        <v>47</v>
      </c>
      <c r="B238" s="4">
        <v>42</v>
      </c>
      <c r="C238" s="5">
        <v>13.42</v>
      </c>
      <c r="D238" s="4">
        <v>36</v>
      </c>
      <c r="E238" s="5">
        <v>19.78</v>
      </c>
      <c r="F238" s="4">
        <v>5</v>
      </c>
      <c r="G238" s="5">
        <v>4.17</v>
      </c>
      <c r="H238" s="4">
        <v>1</v>
      </c>
    </row>
    <row r="239" spans="1:8" x14ac:dyDescent="0.2">
      <c r="A239" s="2" t="s">
        <v>48</v>
      </c>
      <c r="B239" s="4">
        <v>13</v>
      </c>
      <c r="C239" s="5">
        <v>4.1500000000000004</v>
      </c>
      <c r="D239" s="4">
        <v>6</v>
      </c>
      <c r="E239" s="5">
        <v>3.3</v>
      </c>
      <c r="F239" s="4">
        <v>0</v>
      </c>
      <c r="G239" s="5">
        <v>0</v>
      </c>
      <c r="H239" s="4">
        <v>4</v>
      </c>
    </row>
    <row r="240" spans="1:8" x14ac:dyDescent="0.2">
      <c r="A240" s="2" t="s">
        <v>49</v>
      </c>
      <c r="B240" s="4">
        <v>13</v>
      </c>
      <c r="C240" s="5">
        <v>4.1500000000000004</v>
      </c>
      <c r="D240" s="4">
        <v>13</v>
      </c>
      <c r="E240" s="5">
        <v>7.14</v>
      </c>
      <c r="F240" s="4">
        <v>0</v>
      </c>
      <c r="G240" s="5">
        <v>0</v>
      </c>
      <c r="H240" s="4">
        <v>0</v>
      </c>
    </row>
    <row r="241" spans="1:8" x14ac:dyDescent="0.2">
      <c r="A241" s="2" t="s">
        <v>50</v>
      </c>
      <c r="B241" s="4">
        <v>10</v>
      </c>
      <c r="C241" s="5">
        <v>3.19</v>
      </c>
      <c r="D241" s="4">
        <v>5</v>
      </c>
      <c r="E241" s="5">
        <v>2.75</v>
      </c>
      <c r="F241" s="4">
        <v>5</v>
      </c>
      <c r="G241" s="5">
        <v>4.17</v>
      </c>
      <c r="H241" s="4">
        <v>0</v>
      </c>
    </row>
    <row r="242" spans="1:8" x14ac:dyDescent="0.2">
      <c r="A242" s="1" t="s">
        <v>15</v>
      </c>
      <c r="B242" s="4">
        <v>206</v>
      </c>
      <c r="C242" s="5">
        <v>100.00999999999998</v>
      </c>
      <c r="D242" s="4">
        <v>127</v>
      </c>
      <c r="E242" s="5">
        <v>99.97</v>
      </c>
      <c r="F242" s="4">
        <v>76</v>
      </c>
      <c r="G242" s="5">
        <v>100.00999999999998</v>
      </c>
      <c r="H242" s="4">
        <v>0</v>
      </c>
    </row>
    <row r="243" spans="1:8" x14ac:dyDescent="0.2">
      <c r="A243" s="2" t="s">
        <v>36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2">
      <c r="A244" s="2" t="s">
        <v>37</v>
      </c>
      <c r="B244" s="4">
        <v>40</v>
      </c>
      <c r="C244" s="5">
        <v>19.420000000000002</v>
      </c>
      <c r="D244" s="4">
        <v>17</v>
      </c>
      <c r="E244" s="5">
        <v>13.39</v>
      </c>
      <c r="F244" s="4">
        <v>23</v>
      </c>
      <c r="G244" s="5">
        <v>30.26</v>
      </c>
      <c r="H244" s="4">
        <v>0</v>
      </c>
    </row>
    <row r="245" spans="1:8" x14ac:dyDescent="0.2">
      <c r="A245" s="2" t="s">
        <v>38</v>
      </c>
      <c r="B245" s="4">
        <v>30</v>
      </c>
      <c r="C245" s="5">
        <v>14.56</v>
      </c>
      <c r="D245" s="4">
        <v>15</v>
      </c>
      <c r="E245" s="5">
        <v>11.81</v>
      </c>
      <c r="F245" s="4">
        <v>15</v>
      </c>
      <c r="G245" s="5">
        <v>19.739999999999998</v>
      </c>
      <c r="H245" s="4">
        <v>0</v>
      </c>
    </row>
    <row r="246" spans="1:8" x14ac:dyDescent="0.2">
      <c r="A246" s="2" t="s">
        <v>39</v>
      </c>
      <c r="B246" s="4">
        <v>1</v>
      </c>
      <c r="C246" s="5">
        <v>0.49</v>
      </c>
      <c r="D246" s="4">
        <v>0</v>
      </c>
      <c r="E246" s="5">
        <v>0</v>
      </c>
      <c r="F246" s="4">
        <v>0</v>
      </c>
      <c r="G246" s="5">
        <v>0</v>
      </c>
      <c r="H246" s="4">
        <v>0</v>
      </c>
    </row>
    <row r="247" spans="1:8" x14ac:dyDescent="0.2">
      <c r="A247" s="2" t="s">
        <v>40</v>
      </c>
      <c r="B247" s="4">
        <v>1</v>
      </c>
      <c r="C247" s="5">
        <v>0.49</v>
      </c>
      <c r="D247" s="4">
        <v>0</v>
      </c>
      <c r="E247" s="5">
        <v>0</v>
      </c>
      <c r="F247" s="4">
        <v>1</v>
      </c>
      <c r="G247" s="5">
        <v>1.32</v>
      </c>
      <c r="H247" s="4">
        <v>0</v>
      </c>
    </row>
    <row r="248" spans="1:8" x14ac:dyDescent="0.2">
      <c r="A248" s="2" t="s">
        <v>41</v>
      </c>
      <c r="B248" s="4">
        <v>4</v>
      </c>
      <c r="C248" s="5">
        <v>1.94</v>
      </c>
      <c r="D248" s="4">
        <v>3</v>
      </c>
      <c r="E248" s="5">
        <v>2.36</v>
      </c>
      <c r="F248" s="4">
        <v>1</v>
      </c>
      <c r="G248" s="5">
        <v>1.32</v>
      </c>
      <c r="H248" s="4">
        <v>0</v>
      </c>
    </row>
    <row r="249" spans="1:8" x14ac:dyDescent="0.2">
      <c r="A249" s="2" t="s">
        <v>42</v>
      </c>
      <c r="B249" s="4">
        <v>44</v>
      </c>
      <c r="C249" s="5">
        <v>21.36</v>
      </c>
      <c r="D249" s="4">
        <v>26</v>
      </c>
      <c r="E249" s="5">
        <v>20.47</v>
      </c>
      <c r="F249" s="4">
        <v>18</v>
      </c>
      <c r="G249" s="5">
        <v>23.68</v>
      </c>
      <c r="H249" s="4">
        <v>0</v>
      </c>
    </row>
    <row r="250" spans="1:8" x14ac:dyDescent="0.2">
      <c r="A250" s="2" t="s">
        <v>43</v>
      </c>
      <c r="B250" s="4">
        <v>4</v>
      </c>
      <c r="C250" s="5">
        <v>1.94</v>
      </c>
      <c r="D250" s="4">
        <v>2</v>
      </c>
      <c r="E250" s="5">
        <v>1.57</v>
      </c>
      <c r="F250" s="4">
        <v>2</v>
      </c>
      <c r="G250" s="5">
        <v>2.63</v>
      </c>
      <c r="H250" s="4">
        <v>0</v>
      </c>
    </row>
    <row r="251" spans="1:8" x14ac:dyDescent="0.2">
      <c r="A251" s="2" t="s">
        <v>44</v>
      </c>
      <c r="B251" s="4">
        <v>4</v>
      </c>
      <c r="C251" s="5">
        <v>1.94</v>
      </c>
      <c r="D251" s="4">
        <v>2</v>
      </c>
      <c r="E251" s="5">
        <v>1.57</v>
      </c>
      <c r="F251" s="4">
        <v>2</v>
      </c>
      <c r="G251" s="5">
        <v>2.63</v>
      </c>
      <c r="H251" s="4">
        <v>0</v>
      </c>
    </row>
    <row r="252" spans="1:8" x14ac:dyDescent="0.2">
      <c r="A252" s="2" t="s">
        <v>45</v>
      </c>
      <c r="B252" s="4">
        <v>10</v>
      </c>
      <c r="C252" s="5">
        <v>4.8499999999999996</v>
      </c>
      <c r="D252" s="4">
        <v>7</v>
      </c>
      <c r="E252" s="5">
        <v>5.51</v>
      </c>
      <c r="F252" s="4">
        <v>3</v>
      </c>
      <c r="G252" s="5">
        <v>3.95</v>
      </c>
      <c r="H252" s="4">
        <v>0</v>
      </c>
    </row>
    <row r="253" spans="1:8" x14ac:dyDescent="0.2">
      <c r="A253" s="2" t="s">
        <v>46</v>
      </c>
      <c r="B253" s="4">
        <v>14</v>
      </c>
      <c r="C253" s="5">
        <v>6.8</v>
      </c>
      <c r="D253" s="4">
        <v>10</v>
      </c>
      <c r="E253" s="5">
        <v>7.87</v>
      </c>
      <c r="F253" s="4">
        <v>3</v>
      </c>
      <c r="G253" s="5">
        <v>3.95</v>
      </c>
      <c r="H253" s="4">
        <v>0</v>
      </c>
    </row>
    <row r="254" spans="1:8" x14ac:dyDescent="0.2">
      <c r="A254" s="2" t="s">
        <v>47</v>
      </c>
      <c r="B254" s="4">
        <v>31</v>
      </c>
      <c r="C254" s="5">
        <v>15.05</v>
      </c>
      <c r="D254" s="4">
        <v>29</v>
      </c>
      <c r="E254" s="5">
        <v>22.83</v>
      </c>
      <c r="F254" s="4">
        <v>2</v>
      </c>
      <c r="G254" s="5">
        <v>2.63</v>
      </c>
      <c r="H254" s="4">
        <v>0</v>
      </c>
    </row>
    <row r="255" spans="1:8" x14ac:dyDescent="0.2">
      <c r="A255" s="2" t="s">
        <v>48</v>
      </c>
      <c r="B255" s="4">
        <v>3</v>
      </c>
      <c r="C255" s="5">
        <v>1.46</v>
      </c>
      <c r="D255" s="4">
        <v>2</v>
      </c>
      <c r="E255" s="5">
        <v>1.57</v>
      </c>
      <c r="F255" s="4">
        <v>0</v>
      </c>
      <c r="G255" s="5">
        <v>0</v>
      </c>
      <c r="H255" s="4">
        <v>0</v>
      </c>
    </row>
    <row r="256" spans="1:8" x14ac:dyDescent="0.2">
      <c r="A256" s="2" t="s">
        <v>49</v>
      </c>
      <c r="B256" s="4">
        <v>8</v>
      </c>
      <c r="C256" s="5">
        <v>3.88</v>
      </c>
      <c r="D256" s="4">
        <v>7</v>
      </c>
      <c r="E256" s="5">
        <v>5.51</v>
      </c>
      <c r="F256" s="4">
        <v>1</v>
      </c>
      <c r="G256" s="5">
        <v>1.32</v>
      </c>
      <c r="H256" s="4">
        <v>0</v>
      </c>
    </row>
    <row r="257" spans="1:8" x14ac:dyDescent="0.2">
      <c r="A257" s="2" t="s">
        <v>50</v>
      </c>
      <c r="B257" s="4">
        <v>12</v>
      </c>
      <c r="C257" s="5">
        <v>5.83</v>
      </c>
      <c r="D257" s="4">
        <v>7</v>
      </c>
      <c r="E257" s="5">
        <v>5.51</v>
      </c>
      <c r="F257" s="4">
        <v>5</v>
      </c>
      <c r="G257" s="5">
        <v>6.58</v>
      </c>
      <c r="H257" s="4">
        <v>0</v>
      </c>
    </row>
    <row r="258" spans="1:8" x14ac:dyDescent="0.2">
      <c r="A258" s="1" t="s">
        <v>16</v>
      </c>
      <c r="B258" s="4">
        <v>598</v>
      </c>
      <c r="C258" s="5">
        <v>100</v>
      </c>
      <c r="D258" s="4">
        <v>414</v>
      </c>
      <c r="E258" s="5">
        <v>99.98</v>
      </c>
      <c r="F258" s="4">
        <v>175</v>
      </c>
      <c r="G258" s="5">
        <v>99.990000000000009</v>
      </c>
      <c r="H258" s="4">
        <v>1</v>
      </c>
    </row>
    <row r="259" spans="1:8" x14ac:dyDescent="0.2">
      <c r="A259" s="2" t="s">
        <v>36</v>
      </c>
      <c r="B259" s="4">
        <v>0</v>
      </c>
      <c r="C259" s="5">
        <v>0</v>
      </c>
      <c r="D259" s="4">
        <v>0</v>
      </c>
      <c r="E259" s="5">
        <v>0</v>
      </c>
      <c r="F259" s="4">
        <v>0</v>
      </c>
      <c r="G259" s="5">
        <v>0</v>
      </c>
      <c r="H259" s="4">
        <v>0</v>
      </c>
    </row>
    <row r="260" spans="1:8" x14ac:dyDescent="0.2">
      <c r="A260" s="2" t="s">
        <v>37</v>
      </c>
      <c r="B260" s="4">
        <v>136</v>
      </c>
      <c r="C260" s="5">
        <v>22.74</v>
      </c>
      <c r="D260" s="4">
        <v>87</v>
      </c>
      <c r="E260" s="5">
        <v>21.01</v>
      </c>
      <c r="F260" s="4">
        <v>49</v>
      </c>
      <c r="G260" s="5">
        <v>28</v>
      </c>
      <c r="H260" s="4">
        <v>0</v>
      </c>
    </row>
    <row r="261" spans="1:8" x14ac:dyDescent="0.2">
      <c r="A261" s="2" t="s">
        <v>38</v>
      </c>
      <c r="B261" s="4">
        <v>67</v>
      </c>
      <c r="C261" s="5">
        <v>11.2</v>
      </c>
      <c r="D261" s="4">
        <v>35</v>
      </c>
      <c r="E261" s="5">
        <v>8.4499999999999993</v>
      </c>
      <c r="F261" s="4">
        <v>32</v>
      </c>
      <c r="G261" s="5">
        <v>18.29</v>
      </c>
      <c r="H261" s="4">
        <v>0</v>
      </c>
    </row>
    <row r="262" spans="1:8" x14ac:dyDescent="0.2">
      <c r="A262" s="2" t="s">
        <v>39</v>
      </c>
      <c r="B262" s="4">
        <v>1</v>
      </c>
      <c r="C262" s="5">
        <v>0.17</v>
      </c>
      <c r="D262" s="4">
        <v>0</v>
      </c>
      <c r="E262" s="5">
        <v>0</v>
      </c>
      <c r="F262" s="4">
        <v>1</v>
      </c>
      <c r="G262" s="5">
        <v>0.56999999999999995</v>
      </c>
      <c r="H262" s="4">
        <v>0</v>
      </c>
    </row>
    <row r="263" spans="1:8" x14ac:dyDescent="0.2">
      <c r="A263" s="2" t="s">
        <v>40</v>
      </c>
      <c r="B263" s="4">
        <v>1</v>
      </c>
      <c r="C263" s="5">
        <v>0.17</v>
      </c>
      <c r="D263" s="4">
        <v>0</v>
      </c>
      <c r="E263" s="5">
        <v>0</v>
      </c>
      <c r="F263" s="4">
        <v>1</v>
      </c>
      <c r="G263" s="5">
        <v>0.56999999999999995</v>
      </c>
      <c r="H263" s="4">
        <v>0</v>
      </c>
    </row>
    <row r="264" spans="1:8" x14ac:dyDescent="0.2">
      <c r="A264" s="2" t="s">
        <v>41</v>
      </c>
      <c r="B264" s="4">
        <v>7</v>
      </c>
      <c r="C264" s="5">
        <v>1.17</v>
      </c>
      <c r="D264" s="4">
        <v>4</v>
      </c>
      <c r="E264" s="5">
        <v>0.97</v>
      </c>
      <c r="F264" s="4">
        <v>2</v>
      </c>
      <c r="G264" s="5">
        <v>1.1399999999999999</v>
      </c>
      <c r="H264" s="4">
        <v>0</v>
      </c>
    </row>
    <row r="265" spans="1:8" x14ac:dyDescent="0.2">
      <c r="A265" s="2" t="s">
        <v>42</v>
      </c>
      <c r="B265" s="4">
        <v>138</v>
      </c>
      <c r="C265" s="5">
        <v>23.08</v>
      </c>
      <c r="D265" s="4">
        <v>93</v>
      </c>
      <c r="E265" s="5">
        <v>22.46</v>
      </c>
      <c r="F265" s="4">
        <v>45</v>
      </c>
      <c r="G265" s="5">
        <v>25.71</v>
      </c>
      <c r="H265" s="4">
        <v>0</v>
      </c>
    </row>
    <row r="266" spans="1:8" x14ac:dyDescent="0.2">
      <c r="A266" s="2" t="s">
        <v>43</v>
      </c>
      <c r="B266" s="4">
        <v>3</v>
      </c>
      <c r="C266" s="5">
        <v>0.5</v>
      </c>
      <c r="D266" s="4">
        <v>1</v>
      </c>
      <c r="E266" s="5">
        <v>0.24</v>
      </c>
      <c r="F266" s="4">
        <v>2</v>
      </c>
      <c r="G266" s="5">
        <v>1.1399999999999999</v>
      </c>
      <c r="H266" s="4">
        <v>0</v>
      </c>
    </row>
    <row r="267" spans="1:8" x14ac:dyDescent="0.2">
      <c r="A267" s="2" t="s">
        <v>44</v>
      </c>
      <c r="B267" s="4">
        <v>17</v>
      </c>
      <c r="C267" s="5">
        <v>2.84</v>
      </c>
      <c r="D267" s="4">
        <v>11</v>
      </c>
      <c r="E267" s="5">
        <v>2.66</v>
      </c>
      <c r="F267" s="4">
        <v>6</v>
      </c>
      <c r="G267" s="5">
        <v>3.43</v>
      </c>
      <c r="H267" s="4">
        <v>0</v>
      </c>
    </row>
    <row r="268" spans="1:8" x14ac:dyDescent="0.2">
      <c r="A268" s="2" t="s">
        <v>45</v>
      </c>
      <c r="B268" s="4">
        <v>26</v>
      </c>
      <c r="C268" s="5">
        <v>4.3499999999999996</v>
      </c>
      <c r="D268" s="4">
        <v>21</v>
      </c>
      <c r="E268" s="5">
        <v>5.07</v>
      </c>
      <c r="F268" s="4">
        <v>5</v>
      </c>
      <c r="G268" s="5">
        <v>2.86</v>
      </c>
      <c r="H268" s="4">
        <v>0</v>
      </c>
    </row>
    <row r="269" spans="1:8" x14ac:dyDescent="0.2">
      <c r="A269" s="2" t="s">
        <v>46</v>
      </c>
      <c r="B269" s="4">
        <v>47</v>
      </c>
      <c r="C269" s="5">
        <v>7.86</v>
      </c>
      <c r="D269" s="4">
        <v>36</v>
      </c>
      <c r="E269" s="5">
        <v>8.6999999999999993</v>
      </c>
      <c r="F269" s="4">
        <v>10</v>
      </c>
      <c r="G269" s="5">
        <v>5.71</v>
      </c>
      <c r="H269" s="4">
        <v>0</v>
      </c>
    </row>
    <row r="270" spans="1:8" x14ac:dyDescent="0.2">
      <c r="A270" s="2" t="s">
        <v>47</v>
      </c>
      <c r="B270" s="4">
        <v>88</v>
      </c>
      <c r="C270" s="5">
        <v>14.72</v>
      </c>
      <c r="D270" s="4">
        <v>79</v>
      </c>
      <c r="E270" s="5">
        <v>19.079999999999998</v>
      </c>
      <c r="F270" s="4">
        <v>8</v>
      </c>
      <c r="G270" s="5">
        <v>4.57</v>
      </c>
      <c r="H270" s="4">
        <v>0</v>
      </c>
    </row>
    <row r="271" spans="1:8" x14ac:dyDescent="0.2">
      <c r="A271" s="2" t="s">
        <v>48</v>
      </c>
      <c r="B271" s="4">
        <v>20</v>
      </c>
      <c r="C271" s="5">
        <v>3.34</v>
      </c>
      <c r="D271" s="4">
        <v>16</v>
      </c>
      <c r="E271" s="5">
        <v>3.86</v>
      </c>
      <c r="F271" s="4">
        <v>2</v>
      </c>
      <c r="G271" s="5">
        <v>1.1399999999999999</v>
      </c>
      <c r="H271" s="4">
        <v>1</v>
      </c>
    </row>
    <row r="272" spans="1:8" x14ac:dyDescent="0.2">
      <c r="A272" s="2" t="s">
        <v>49</v>
      </c>
      <c r="B272" s="4">
        <v>24</v>
      </c>
      <c r="C272" s="5">
        <v>4.01</v>
      </c>
      <c r="D272" s="4">
        <v>16</v>
      </c>
      <c r="E272" s="5">
        <v>3.86</v>
      </c>
      <c r="F272" s="4">
        <v>7</v>
      </c>
      <c r="G272" s="5">
        <v>4</v>
      </c>
      <c r="H272" s="4">
        <v>0</v>
      </c>
    </row>
    <row r="273" spans="1:8" x14ac:dyDescent="0.2">
      <c r="A273" s="2" t="s">
        <v>50</v>
      </c>
      <c r="B273" s="4">
        <v>23</v>
      </c>
      <c r="C273" s="5">
        <v>3.85</v>
      </c>
      <c r="D273" s="4">
        <v>15</v>
      </c>
      <c r="E273" s="5">
        <v>3.62</v>
      </c>
      <c r="F273" s="4">
        <v>5</v>
      </c>
      <c r="G273" s="5">
        <v>2.86</v>
      </c>
      <c r="H273" s="4">
        <v>0</v>
      </c>
    </row>
    <row r="274" spans="1:8" x14ac:dyDescent="0.2">
      <c r="A274" s="1" t="s">
        <v>17</v>
      </c>
      <c r="B274" s="4">
        <v>179</v>
      </c>
      <c r="C274" s="5">
        <v>100.01</v>
      </c>
      <c r="D274" s="4">
        <v>117</v>
      </c>
      <c r="E274" s="5">
        <v>99.99</v>
      </c>
      <c r="F274" s="4">
        <v>53</v>
      </c>
      <c r="G274" s="5">
        <v>99.99</v>
      </c>
      <c r="H274" s="4">
        <v>1</v>
      </c>
    </row>
    <row r="275" spans="1:8" x14ac:dyDescent="0.2">
      <c r="A275" s="2" t="s">
        <v>36</v>
      </c>
      <c r="B275" s="4">
        <v>0</v>
      </c>
      <c r="C275" s="5">
        <v>0</v>
      </c>
      <c r="D275" s="4">
        <v>0</v>
      </c>
      <c r="E275" s="5">
        <v>0</v>
      </c>
      <c r="F275" s="4">
        <v>0</v>
      </c>
      <c r="G275" s="5">
        <v>0</v>
      </c>
      <c r="H275" s="4">
        <v>0</v>
      </c>
    </row>
    <row r="276" spans="1:8" x14ac:dyDescent="0.2">
      <c r="A276" s="2" t="s">
        <v>37</v>
      </c>
      <c r="B276" s="4">
        <v>28</v>
      </c>
      <c r="C276" s="5">
        <v>15.64</v>
      </c>
      <c r="D276" s="4">
        <v>19</v>
      </c>
      <c r="E276" s="5">
        <v>16.239999999999998</v>
      </c>
      <c r="F276" s="4">
        <v>9</v>
      </c>
      <c r="G276" s="5">
        <v>16.98</v>
      </c>
      <c r="H276" s="4">
        <v>0</v>
      </c>
    </row>
    <row r="277" spans="1:8" x14ac:dyDescent="0.2">
      <c r="A277" s="2" t="s">
        <v>38</v>
      </c>
      <c r="B277" s="4">
        <v>18</v>
      </c>
      <c r="C277" s="5">
        <v>10.06</v>
      </c>
      <c r="D277" s="4">
        <v>9</v>
      </c>
      <c r="E277" s="5">
        <v>7.69</v>
      </c>
      <c r="F277" s="4">
        <v>9</v>
      </c>
      <c r="G277" s="5">
        <v>16.98</v>
      </c>
      <c r="H277" s="4">
        <v>0</v>
      </c>
    </row>
    <row r="278" spans="1:8" x14ac:dyDescent="0.2">
      <c r="A278" s="2" t="s">
        <v>39</v>
      </c>
      <c r="B278" s="4">
        <v>0</v>
      </c>
      <c r="C278" s="5">
        <v>0</v>
      </c>
      <c r="D278" s="4">
        <v>0</v>
      </c>
      <c r="E278" s="5">
        <v>0</v>
      </c>
      <c r="F278" s="4">
        <v>0</v>
      </c>
      <c r="G278" s="5">
        <v>0</v>
      </c>
      <c r="H278" s="4">
        <v>0</v>
      </c>
    </row>
    <row r="279" spans="1:8" x14ac:dyDescent="0.2">
      <c r="A279" s="2" t="s">
        <v>40</v>
      </c>
      <c r="B279" s="4">
        <v>0</v>
      </c>
      <c r="C279" s="5">
        <v>0</v>
      </c>
      <c r="D279" s="4">
        <v>0</v>
      </c>
      <c r="E279" s="5">
        <v>0</v>
      </c>
      <c r="F279" s="4">
        <v>0</v>
      </c>
      <c r="G279" s="5">
        <v>0</v>
      </c>
      <c r="H279" s="4">
        <v>0</v>
      </c>
    </row>
    <row r="280" spans="1:8" x14ac:dyDescent="0.2">
      <c r="A280" s="2" t="s">
        <v>41</v>
      </c>
      <c r="B280" s="4">
        <v>0</v>
      </c>
      <c r="C280" s="5">
        <v>0</v>
      </c>
      <c r="D280" s="4">
        <v>0</v>
      </c>
      <c r="E280" s="5">
        <v>0</v>
      </c>
      <c r="F280" s="4">
        <v>0</v>
      </c>
      <c r="G280" s="5">
        <v>0</v>
      </c>
      <c r="H280" s="4">
        <v>0</v>
      </c>
    </row>
    <row r="281" spans="1:8" x14ac:dyDescent="0.2">
      <c r="A281" s="2" t="s">
        <v>42</v>
      </c>
      <c r="B281" s="4">
        <v>45</v>
      </c>
      <c r="C281" s="5">
        <v>25.14</v>
      </c>
      <c r="D281" s="4">
        <v>27</v>
      </c>
      <c r="E281" s="5">
        <v>23.08</v>
      </c>
      <c r="F281" s="4">
        <v>18</v>
      </c>
      <c r="G281" s="5">
        <v>33.96</v>
      </c>
      <c r="H281" s="4">
        <v>0</v>
      </c>
    </row>
    <row r="282" spans="1:8" x14ac:dyDescent="0.2">
      <c r="A282" s="2" t="s">
        <v>43</v>
      </c>
      <c r="B282" s="4">
        <v>0</v>
      </c>
      <c r="C282" s="5">
        <v>0</v>
      </c>
      <c r="D282" s="4">
        <v>0</v>
      </c>
      <c r="E282" s="5">
        <v>0</v>
      </c>
      <c r="F282" s="4">
        <v>0</v>
      </c>
      <c r="G282" s="5">
        <v>0</v>
      </c>
      <c r="H282" s="4">
        <v>0</v>
      </c>
    </row>
    <row r="283" spans="1:8" x14ac:dyDescent="0.2">
      <c r="A283" s="2" t="s">
        <v>44</v>
      </c>
      <c r="B283" s="4">
        <v>2</v>
      </c>
      <c r="C283" s="5">
        <v>1.1200000000000001</v>
      </c>
      <c r="D283" s="4">
        <v>0</v>
      </c>
      <c r="E283" s="5">
        <v>0</v>
      </c>
      <c r="F283" s="4">
        <v>2</v>
      </c>
      <c r="G283" s="5">
        <v>3.77</v>
      </c>
      <c r="H283" s="4">
        <v>0</v>
      </c>
    </row>
    <row r="284" spans="1:8" x14ac:dyDescent="0.2">
      <c r="A284" s="2" t="s">
        <v>45</v>
      </c>
      <c r="B284" s="4">
        <v>9</v>
      </c>
      <c r="C284" s="5">
        <v>5.03</v>
      </c>
      <c r="D284" s="4">
        <v>5</v>
      </c>
      <c r="E284" s="5">
        <v>4.2699999999999996</v>
      </c>
      <c r="F284" s="4">
        <v>3</v>
      </c>
      <c r="G284" s="5">
        <v>5.66</v>
      </c>
      <c r="H284" s="4">
        <v>0</v>
      </c>
    </row>
    <row r="285" spans="1:8" x14ac:dyDescent="0.2">
      <c r="A285" s="2" t="s">
        <v>46</v>
      </c>
      <c r="B285" s="4">
        <v>32</v>
      </c>
      <c r="C285" s="5">
        <v>17.88</v>
      </c>
      <c r="D285" s="4">
        <v>27</v>
      </c>
      <c r="E285" s="5">
        <v>23.08</v>
      </c>
      <c r="F285" s="4">
        <v>5</v>
      </c>
      <c r="G285" s="5">
        <v>9.43</v>
      </c>
      <c r="H285" s="4">
        <v>0</v>
      </c>
    </row>
    <row r="286" spans="1:8" x14ac:dyDescent="0.2">
      <c r="A286" s="2" t="s">
        <v>47</v>
      </c>
      <c r="B286" s="4">
        <v>21</v>
      </c>
      <c r="C286" s="5">
        <v>11.73</v>
      </c>
      <c r="D286" s="4">
        <v>19</v>
      </c>
      <c r="E286" s="5">
        <v>16.239999999999998</v>
      </c>
      <c r="F286" s="4">
        <v>0</v>
      </c>
      <c r="G286" s="5">
        <v>0</v>
      </c>
      <c r="H286" s="4">
        <v>1</v>
      </c>
    </row>
    <row r="287" spans="1:8" x14ac:dyDescent="0.2">
      <c r="A287" s="2" t="s">
        <v>48</v>
      </c>
      <c r="B287" s="4">
        <v>8</v>
      </c>
      <c r="C287" s="5">
        <v>4.47</v>
      </c>
      <c r="D287" s="4">
        <v>3</v>
      </c>
      <c r="E287" s="5">
        <v>2.56</v>
      </c>
      <c r="F287" s="4">
        <v>1</v>
      </c>
      <c r="G287" s="5">
        <v>1.89</v>
      </c>
      <c r="H287" s="4">
        <v>0</v>
      </c>
    </row>
    <row r="288" spans="1:8" x14ac:dyDescent="0.2">
      <c r="A288" s="2" t="s">
        <v>49</v>
      </c>
      <c r="B288" s="4">
        <v>8</v>
      </c>
      <c r="C288" s="5">
        <v>4.47</v>
      </c>
      <c r="D288" s="4">
        <v>5</v>
      </c>
      <c r="E288" s="5">
        <v>4.2699999999999996</v>
      </c>
      <c r="F288" s="4">
        <v>2</v>
      </c>
      <c r="G288" s="5">
        <v>3.77</v>
      </c>
      <c r="H288" s="4">
        <v>0</v>
      </c>
    </row>
    <row r="289" spans="1:8" x14ac:dyDescent="0.2">
      <c r="A289" s="2" t="s">
        <v>50</v>
      </c>
      <c r="B289" s="4">
        <v>8</v>
      </c>
      <c r="C289" s="5">
        <v>4.47</v>
      </c>
      <c r="D289" s="4">
        <v>3</v>
      </c>
      <c r="E289" s="5">
        <v>2.56</v>
      </c>
      <c r="F289" s="4">
        <v>4</v>
      </c>
      <c r="G289" s="5">
        <v>7.55</v>
      </c>
      <c r="H289" s="4">
        <v>0</v>
      </c>
    </row>
    <row r="290" spans="1:8" x14ac:dyDescent="0.2">
      <c r="A290" s="1" t="s">
        <v>18</v>
      </c>
      <c r="B290" s="4">
        <v>214</v>
      </c>
      <c r="C290" s="5">
        <v>99.990000000000009</v>
      </c>
      <c r="D290" s="4">
        <v>171</v>
      </c>
      <c r="E290" s="5">
        <v>99.99</v>
      </c>
      <c r="F290" s="4">
        <v>39</v>
      </c>
      <c r="G290" s="5">
        <v>99.990000000000009</v>
      </c>
      <c r="H290" s="4">
        <v>1</v>
      </c>
    </row>
    <row r="291" spans="1:8" x14ac:dyDescent="0.2">
      <c r="A291" s="2" t="s">
        <v>36</v>
      </c>
      <c r="B291" s="4">
        <v>0</v>
      </c>
      <c r="C291" s="5">
        <v>0</v>
      </c>
      <c r="D291" s="4">
        <v>0</v>
      </c>
      <c r="E291" s="5">
        <v>0</v>
      </c>
      <c r="F291" s="4">
        <v>0</v>
      </c>
      <c r="G291" s="5">
        <v>0</v>
      </c>
      <c r="H291" s="4">
        <v>0</v>
      </c>
    </row>
    <row r="292" spans="1:8" x14ac:dyDescent="0.2">
      <c r="A292" s="2" t="s">
        <v>37</v>
      </c>
      <c r="B292" s="4">
        <v>50</v>
      </c>
      <c r="C292" s="5">
        <v>23.36</v>
      </c>
      <c r="D292" s="4">
        <v>38</v>
      </c>
      <c r="E292" s="5">
        <v>22.22</v>
      </c>
      <c r="F292" s="4">
        <v>12</v>
      </c>
      <c r="G292" s="5">
        <v>30.77</v>
      </c>
      <c r="H292" s="4">
        <v>0</v>
      </c>
    </row>
    <row r="293" spans="1:8" x14ac:dyDescent="0.2">
      <c r="A293" s="2" t="s">
        <v>38</v>
      </c>
      <c r="B293" s="4">
        <v>19</v>
      </c>
      <c r="C293" s="5">
        <v>8.8800000000000008</v>
      </c>
      <c r="D293" s="4">
        <v>13</v>
      </c>
      <c r="E293" s="5">
        <v>7.6</v>
      </c>
      <c r="F293" s="4">
        <v>5</v>
      </c>
      <c r="G293" s="5">
        <v>12.82</v>
      </c>
      <c r="H293" s="4">
        <v>1</v>
      </c>
    </row>
    <row r="294" spans="1:8" x14ac:dyDescent="0.2">
      <c r="A294" s="2" t="s">
        <v>39</v>
      </c>
      <c r="B294" s="4">
        <v>1</v>
      </c>
      <c r="C294" s="5">
        <v>0.47</v>
      </c>
      <c r="D294" s="4">
        <v>0</v>
      </c>
      <c r="E294" s="5">
        <v>0</v>
      </c>
      <c r="F294" s="4">
        <v>0</v>
      </c>
      <c r="G294" s="5">
        <v>0</v>
      </c>
      <c r="H294" s="4">
        <v>0</v>
      </c>
    </row>
    <row r="295" spans="1:8" x14ac:dyDescent="0.2">
      <c r="A295" s="2" t="s">
        <v>40</v>
      </c>
      <c r="B295" s="4">
        <v>2</v>
      </c>
      <c r="C295" s="5">
        <v>0.93</v>
      </c>
      <c r="D295" s="4">
        <v>0</v>
      </c>
      <c r="E295" s="5">
        <v>0</v>
      </c>
      <c r="F295" s="4">
        <v>2</v>
      </c>
      <c r="G295" s="5">
        <v>5.13</v>
      </c>
      <c r="H295" s="4">
        <v>0</v>
      </c>
    </row>
    <row r="296" spans="1:8" x14ac:dyDescent="0.2">
      <c r="A296" s="2" t="s">
        <v>41</v>
      </c>
      <c r="B296" s="4">
        <v>1</v>
      </c>
      <c r="C296" s="5">
        <v>0.47</v>
      </c>
      <c r="D296" s="4">
        <v>0</v>
      </c>
      <c r="E296" s="5">
        <v>0</v>
      </c>
      <c r="F296" s="4">
        <v>1</v>
      </c>
      <c r="G296" s="5">
        <v>2.56</v>
      </c>
      <c r="H296" s="4">
        <v>0</v>
      </c>
    </row>
    <row r="297" spans="1:8" x14ac:dyDescent="0.2">
      <c r="A297" s="2" t="s">
        <v>42</v>
      </c>
      <c r="B297" s="4">
        <v>54</v>
      </c>
      <c r="C297" s="5">
        <v>25.23</v>
      </c>
      <c r="D297" s="4">
        <v>42</v>
      </c>
      <c r="E297" s="5">
        <v>24.56</v>
      </c>
      <c r="F297" s="4">
        <v>12</v>
      </c>
      <c r="G297" s="5">
        <v>30.77</v>
      </c>
      <c r="H297" s="4">
        <v>0</v>
      </c>
    </row>
    <row r="298" spans="1:8" x14ac:dyDescent="0.2">
      <c r="A298" s="2" t="s">
        <v>43</v>
      </c>
      <c r="B298" s="4">
        <v>0</v>
      </c>
      <c r="C298" s="5">
        <v>0</v>
      </c>
      <c r="D298" s="4">
        <v>0</v>
      </c>
      <c r="E298" s="5">
        <v>0</v>
      </c>
      <c r="F298" s="4">
        <v>0</v>
      </c>
      <c r="G298" s="5">
        <v>0</v>
      </c>
      <c r="H298" s="4">
        <v>0</v>
      </c>
    </row>
    <row r="299" spans="1:8" x14ac:dyDescent="0.2">
      <c r="A299" s="2" t="s">
        <v>44</v>
      </c>
      <c r="B299" s="4">
        <v>3</v>
      </c>
      <c r="C299" s="5">
        <v>1.4</v>
      </c>
      <c r="D299" s="4">
        <v>1</v>
      </c>
      <c r="E299" s="5">
        <v>0.57999999999999996</v>
      </c>
      <c r="F299" s="4">
        <v>2</v>
      </c>
      <c r="G299" s="5">
        <v>5.13</v>
      </c>
      <c r="H299" s="4">
        <v>0</v>
      </c>
    </row>
    <row r="300" spans="1:8" x14ac:dyDescent="0.2">
      <c r="A300" s="2" t="s">
        <v>45</v>
      </c>
      <c r="B300" s="4">
        <v>7</v>
      </c>
      <c r="C300" s="5">
        <v>3.27</v>
      </c>
      <c r="D300" s="4">
        <v>6</v>
      </c>
      <c r="E300" s="5">
        <v>3.51</v>
      </c>
      <c r="F300" s="4">
        <v>1</v>
      </c>
      <c r="G300" s="5">
        <v>2.56</v>
      </c>
      <c r="H300" s="4">
        <v>0</v>
      </c>
    </row>
    <row r="301" spans="1:8" x14ac:dyDescent="0.2">
      <c r="A301" s="2" t="s">
        <v>46</v>
      </c>
      <c r="B301" s="4">
        <v>21</v>
      </c>
      <c r="C301" s="5">
        <v>9.81</v>
      </c>
      <c r="D301" s="4">
        <v>21</v>
      </c>
      <c r="E301" s="5">
        <v>12.28</v>
      </c>
      <c r="F301" s="4">
        <v>0</v>
      </c>
      <c r="G301" s="5">
        <v>0</v>
      </c>
      <c r="H301" s="4">
        <v>0</v>
      </c>
    </row>
    <row r="302" spans="1:8" x14ac:dyDescent="0.2">
      <c r="A302" s="2" t="s">
        <v>47</v>
      </c>
      <c r="B302" s="4">
        <v>38</v>
      </c>
      <c r="C302" s="5">
        <v>17.760000000000002</v>
      </c>
      <c r="D302" s="4">
        <v>37</v>
      </c>
      <c r="E302" s="5">
        <v>21.64</v>
      </c>
      <c r="F302" s="4">
        <v>1</v>
      </c>
      <c r="G302" s="5">
        <v>2.56</v>
      </c>
      <c r="H302" s="4">
        <v>0</v>
      </c>
    </row>
    <row r="303" spans="1:8" x14ac:dyDescent="0.2">
      <c r="A303" s="2" t="s">
        <v>48</v>
      </c>
      <c r="B303" s="4">
        <v>2</v>
      </c>
      <c r="C303" s="5">
        <v>0.93</v>
      </c>
      <c r="D303" s="4">
        <v>0</v>
      </c>
      <c r="E303" s="5">
        <v>0</v>
      </c>
      <c r="F303" s="4">
        <v>0</v>
      </c>
      <c r="G303" s="5">
        <v>0</v>
      </c>
      <c r="H303" s="4">
        <v>0</v>
      </c>
    </row>
    <row r="304" spans="1:8" x14ac:dyDescent="0.2">
      <c r="A304" s="2" t="s">
        <v>49</v>
      </c>
      <c r="B304" s="4">
        <v>9</v>
      </c>
      <c r="C304" s="5">
        <v>4.21</v>
      </c>
      <c r="D304" s="4">
        <v>8</v>
      </c>
      <c r="E304" s="5">
        <v>4.68</v>
      </c>
      <c r="F304" s="4">
        <v>1</v>
      </c>
      <c r="G304" s="5">
        <v>2.56</v>
      </c>
      <c r="H304" s="4">
        <v>0</v>
      </c>
    </row>
    <row r="305" spans="1:8" x14ac:dyDescent="0.2">
      <c r="A305" s="2" t="s">
        <v>50</v>
      </c>
      <c r="B305" s="4">
        <v>7</v>
      </c>
      <c r="C305" s="5">
        <v>3.27</v>
      </c>
      <c r="D305" s="4">
        <v>5</v>
      </c>
      <c r="E305" s="5">
        <v>2.92</v>
      </c>
      <c r="F305" s="4">
        <v>2</v>
      </c>
      <c r="G305" s="5">
        <v>5.13</v>
      </c>
      <c r="H305" s="4">
        <v>0</v>
      </c>
    </row>
    <row r="306" spans="1:8" x14ac:dyDescent="0.2">
      <c r="A306" s="1" t="s">
        <v>19</v>
      </c>
      <c r="B306" s="4">
        <v>240</v>
      </c>
      <c r="C306" s="5">
        <v>100.01</v>
      </c>
      <c r="D306" s="4">
        <v>168</v>
      </c>
      <c r="E306" s="5">
        <v>100.02000000000001</v>
      </c>
      <c r="F306" s="4">
        <v>62</v>
      </c>
      <c r="G306" s="5">
        <v>100.01</v>
      </c>
      <c r="H306" s="4">
        <v>5</v>
      </c>
    </row>
    <row r="307" spans="1:8" x14ac:dyDescent="0.2">
      <c r="A307" s="2" t="s">
        <v>36</v>
      </c>
      <c r="B307" s="4">
        <v>0</v>
      </c>
      <c r="C307" s="5">
        <v>0</v>
      </c>
      <c r="D307" s="4">
        <v>0</v>
      </c>
      <c r="E307" s="5">
        <v>0</v>
      </c>
      <c r="F307" s="4">
        <v>0</v>
      </c>
      <c r="G307" s="5">
        <v>0</v>
      </c>
      <c r="H307" s="4">
        <v>0</v>
      </c>
    </row>
    <row r="308" spans="1:8" x14ac:dyDescent="0.2">
      <c r="A308" s="2" t="s">
        <v>37</v>
      </c>
      <c r="B308" s="4">
        <v>36</v>
      </c>
      <c r="C308" s="5">
        <v>15</v>
      </c>
      <c r="D308" s="4">
        <v>18</v>
      </c>
      <c r="E308" s="5">
        <v>10.71</v>
      </c>
      <c r="F308" s="4">
        <v>18</v>
      </c>
      <c r="G308" s="5">
        <v>29.03</v>
      </c>
      <c r="H308" s="4">
        <v>0</v>
      </c>
    </row>
    <row r="309" spans="1:8" x14ac:dyDescent="0.2">
      <c r="A309" s="2" t="s">
        <v>38</v>
      </c>
      <c r="B309" s="4">
        <v>31</v>
      </c>
      <c r="C309" s="5">
        <v>12.92</v>
      </c>
      <c r="D309" s="4">
        <v>22</v>
      </c>
      <c r="E309" s="5">
        <v>13.1</v>
      </c>
      <c r="F309" s="4">
        <v>9</v>
      </c>
      <c r="G309" s="5">
        <v>14.52</v>
      </c>
      <c r="H309" s="4">
        <v>0</v>
      </c>
    </row>
    <row r="310" spans="1:8" x14ac:dyDescent="0.2">
      <c r="A310" s="2" t="s">
        <v>39</v>
      </c>
      <c r="B310" s="4">
        <v>2</v>
      </c>
      <c r="C310" s="5">
        <v>0.83</v>
      </c>
      <c r="D310" s="4">
        <v>0</v>
      </c>
      <c r="E310" s="5">
        <v>0</v>
      </c>
      <c r="F310" s="4">
        <v>0</v>
      </c>
      <c r="G310" s="5">
        <v>0</v>
      </c>
      <c r="H310" s="4">
        <v>0</v>
      </c>
    </row>
    <row r="311" spans="1:8" x14ac:dyDescent="0.2">
      <c r="A311" s="2" t="s">
        <v>40</v>
      </c>
      <c r="B311" s="4">
        <v>0</v>
      </c>
      <c r="C311" s="5">
        <v>0</v>
      </c>
      <c r="D311" s="4">
        <v>0</v>
      </c>
      <c r="E311" s="5">
        <v>0</v>
      </c>
      <c r="F311" s="4">
        <v>0</v>
      </c>
      <c r="G311" s="5">
        <v>0</v>
      </c>
      <c r="H311" s="4">
        <v>0</v>
      </c>
    </row>
    <row r="312" spans="1:8" x14ac:dyDescent="0.2">
      <c r="A312" s="2" t="s">
        <v>41</v>
      </c>
      <c r="B312" s="4">
        <v>3</v>
      </c>
      <c r="C312" s="5">
        <v>1.25</v>
      </c>
      <c r="D312" s="4">
        <v>1</v>
      </c>
      <c r="E312" s="5">
        <v>0.6</v>
      </c>
      <c r="F312" s="4">
        <v>2</v>
      </c>
      <c r="G312" s="5">
        <v>3.23</v>
      </c>
      <c r="H312" s="4">
        <v>0</v>
      </c>
    </row>
    <row r="313" spans="1:8" x14ac:dyDescent="0.2">
      <c r="A313" s="2" t="s">
        <v>42</v>
      </c>
      <c r="B313" s="4">
        <v>64</v>
      </c>
      <c r="C313" s="5">
        <v>26.67</v>
      </c>
      <c r="D313" s="4">
        <v>43</v>
      </c>
      <c r="E313" s="5">
        <v>25.6</v>
      </c>
      <c r="F313" s="4">
        <v>20</v>
      </c>
      <c r="G313" s="5">
        <v>32.26</v>
      </c>
      <c r="H313" s="4">
        <v>1</v>
      </c>
    </row>
    <row r="314" spans="1:8" x14ac:dyDescent="0.2">
      <c r="A314" s="2" t="s">
        <v>43</v>
      </c>
      <c r="B314" s="4">
        <v>0</v>
      </c>
      <c r="C314" s="5">
        <v>0</v>
      </c>
      <c r="D314" s="4">
        <v>0</v>
      </c>
      <c r="E314" s="5">
        <v>0</v>
      </c>
      <c r="F314" s="4">
        <v>0</v>
      </c>
      <c r="G314" s="5">
        <v>0</v>
      </c>
      <c r="H314" s="4">
        <v>0</v>
      </c>
    </row>
    <row r="315" spans="1:8" x14ac:dyDescent="0.2">
      <c r="A315" s="2" t="s">
        <v>44</v>
      </c>
      <c r="B315" s="4">
        <v>4</v>
      </c>
      <c r="C315" s="5">
        <v>1.67</v>
      </c>
      <c r="D315" s="4">
        <v>3</v>
      </c>
      <c r="E315" s="5">
        <v>1.79</v>
      </c>
      <c r="F315" s="4">
        <v>1</v>
      </c>
      <c r="G315" s="5">
        <v>1.61</v>
      </c>
      <c r="H315" s="4">
        <v>0</v>
      </c>
    </row>
    <row r="316" spans="1:8" x14ac:dyDescent="0.2">
      <c r="A316" s="2" t="s">
        <v>45</v>
      </c>
      <c r="B316" s="4">
        <v>4</v>
      </c>
      <c r="C316" s="5">
        <v>1.67</v>
      </c>
      <c r="D316" s="4">
        <v>3</v>
      </c>
      <c r="E316" s="5">
        <v>1.79</v>
      </c>
      <c r="F316" s="4">
        <v>1</v>
      </c>
      <c r="G316" s="5">
        <v>1.61</v>
      </c>
      <c r="H316" s="4">
        <v>0</v>
      </c>
    </row>
    <row r="317" spans="1:8" x14ac:dyDescent="0.2">
      <c r="A317" s="2" t="s">
        <v>46</v>
      </c>
      <c r="B317" s="4">
        <v>34</v>
      </c>
      <c r="C317" s="5">
        <v>14.17</v>
      </c>
      <c r="D317" s="4">
        <v>29</v>
      </c>
      <c r="E317" s="5">
        <v>17.260000000000002</v>
      </c>
      <c r="F317" s="4">
        <v>4</v>
      </c>
      <c r="G317" s="5">
        <v>6.45</v>
      </c>
      <c r="H317" s="4">
        <v>1</v>
      </c>
    </row>
    <row r="318" spans="1:8" x14ac:dyDescent="0.2">
      <c r="A318" s="2" t="s">
        <v>47</v>
      </c>
      <c r="B318" s="4">
        <v>41</v>
      </c>
      <c r="C318" s="5">
        <v>17.079999999999998</v>
      </c>
      <c r="D318" s="4">
        <v>37</v>
      </c>
      <c r="E318" s="5">
        <v>22.02</v>
      </c>
      <c r="F318" s="4">
        <v>2</v>
      </c>
      <c r="G318" s="5">
        <v>3.23</v>
      </c>
      <c r="H318" s="4">
        <v>2</v>
      </c>
    </row>
    <row r="319" spans="1:8" x14ac:dyDescent="0.2">
      <c r="A319" s="2" t="s">
        <v>48</v>
      </c>
      <c r="B319" s="4">
        <v>2</v>
      </c>
      <c r="C319" s="5">
        <v>0.83</v>
      </c>
      <c r="D319" s="4">
        <v>1</v>
      </c>
      <c r="E319" s="5">
        <v>0.6</v>
      </c>
      <c r="F319" s="4">
        <v>0</v>
      </c>
      <c r="G319" s="5">
        <v>0</v>
      </c>
      <c r="H319" s="4">
        <v>0</v>
      </c>
    </row>
    <row r="320" spans="1:8" x14ac:dyDescent="0.2">
      <c r="A320" s="2" t="s">
        <v>49</v>
      </c>
      <c r="B320" s="4">
        <v>13</v>
      </c>
      <c r="C320" s="5">
        <v>5.42</v>
      </c>
      <c r="D320" s="4">
        <v>8</v>
      </c>
      <c r="E320" s="5">
        <v>4.76</v>
      </c>
      <c r="F320" s="4">
        <v>3</v>
      </c>
      <c r="G320" s="5">
        <v>4.84</v>
      </c>
      <c r="H320" s="4">
        <v>0</v>
      </c>
    </row>
    <row r="321" spans="1:8" x14ac:dyDescent="0.2">
      <c r="A321" s="2" t="s">
        <v>50</v>
      </c>
      <c r="B321" s="4">
        <v>6</v>
      </c>
      <c r="C321" s="5">
        <v>2.5</v>
      </c>
      <c r="D321" s="4">
        <v>3</v>
      </c>
      <c r="E321" s="5">
        <v>1.79</v>
      </c>
      <c r="F321" s="4">
        <v>2</v>
      </c>
      <c r="G321" s="5">
        <v>3.23</v>
      </c>
      <c r="H321" s="4">
        <v>1</v>
      </c>
    </row>
    <row r="322" spans="1:8" x14ac:dyDescent="0.2">
      <c r="A322" s="1" t="s">
        <v>20</v>
      </c>
      <c r="B322" s="4">
        <v>236</v>
      </c>
      <c r="C322" s="5">
        <v>100.01</v>
      </c>
      <c r="D322" s="4">
        <v>186</v>
      </c>
      <c r="E322" s="5">
        <v>100.01</v>
      </c>
      <c r="F322" s="4">
        <v>46</v>
      </c>
      <c r="G322" s="5">
        <v>99.99</v>
      </c>
      <c r="H322" s="4">
        <v>0</v>
      </c>
    </row>
    <row r="323" spans="1:8" x14ac:dyDescent="0.2">
      <c r="A323" s="2" t="s">
        <v>36</v>
      </c>
      <c r="B323" s="4">
        <v>0</v>
      </c>
      <c r="C323" s="5">
        <v>0</v>
      </c>
      <c r="D323" s="4">
        <v>0</v>
      </c>
      <c r="E323" s="5">
        <v>0</v>
      </c>
      <c r="F323" s="4">
        <v>0</v>
      </c>
      <c r="G323" s="5">
        <v>0</v>
      </c>
      <c r="H323" s="4">
        <v>0</v>
      </c>
    </row>
    <row r="324" spans="1:8" x14ac:dyDescent="0.2">
      <c r="A324" s="2" t="s">
        <v>37</v>
      </c>
      <c r="B324" s="4">
        <v>66</v>
      </c>
      <c r="C324" s="5">
        <v>27.97</v>
      </c>
      <c r="D324" s="4">
        <v>52</v>
      </c>
      <c r="E324" s="5">
        <v>27.96</v>
      </c>
      <c r="F324" s="4">
        <v>14</v>
      </c>
      <c r="G324" s="5">
        <v>30.43</v>
      </c>
      <c r="H324" s="4">
        <v>0</v>
      </c>
    </row>
    <row r="325" spans="1:8" x14ac:dyDescent="0.2">
      <c r="A325" s="2" t="s">
        <v>38</v>
      </c>
      <c r="B325" s="4">
        <v>23</v>
      </c>
      <c r="C325" s="5">
        <v>9.75</v>
      </c>
      <c r="D325" s="4">
        <v>14</v>
      </c>
      <c r="E325" s="5">
        <v>7.53</v>
      </c>
      <c r="F325" s="4">
        <v>9</v>
      </c>
      <c r="G325" s="5">
        <v>19.57</v>
      </c>
      <c r="H325" s="4">
        <v>0</v>
      </c>
    </row>
    <row r="326" spans="1:8" x14ac:dyDescent="0.2">
      <c r="A326" s="2" t="s">
        <v>39</v>
      </c>
      <c r="B326" s="4">
        <v>0</v>
      </c>
      <c r="C326" s="5">
        <v>0</v>
      </c>
      <c r="D326" s="4">
        <v>0</v>
      </c>
      <c r="E326" s="5">
        <v>0</v>
      </c>
      <c r="F326" s="4">
        <v>0</v>
      </c>
      <c r="G326" s="5">
        <v>0</v>
      </c>
      <c r="H326" s="4">
        <v>0</v>
      </c>
    </row>
    <row r="327" spans="1:8" x14ac:dyDescent="0.2">
      <c r="A327" s="2" t="s">
        <v>40</v>
      </c>
      <c r="B327" s="4">
        <v>0</v>
      </c>
      <c r="C327" s="5">
        <v>0</v>
      </c>
      <c r="D327" s="4">
        <v>0</v>
      </c>
      <c r="E327" s="5">
        <v>0</v>
      </c>
      <c r="F327" s="4">
        <v>0</v>
      </c>
      <c r="G327" s="5">
        <v>0</v>
      </c>
      <c r="H327" s="4">
        <v>0</v>
      </c>
    </row>
    <row r="328" spans="1:8" x14ac:dyDescent="0.2">
      <c r="A328" s="2" t="s">
        <v>41</v>
      </c>
      <c r="B328" s="4">
        <v>2</v>
      </c>
      <c r="C328" s="5">
        <v>0.85</v>
      </c>
      <c r="D328" s="4">
        <v>0</v>
      </c>
      <c r="E328" s="5">
        <v>0</v>
      </c>
      <c r="F328" s="4">
        <v>1</v>
      </c>
      <c r="G328" s="5">
        <v>2.17</v>
      </c>
      <c r="H328" s="4">
        <v>0</v>
      </c>
    </row>
    <row r="329" spans="1:8" x14ac:dyDescent="0.2">
      <c r="A329" s="2" t="s">
        <v>42</v>
      </c>
      <c r="B329" s="4">
        <v>56</v>
      </c>
      <c r="C329" s="5">
        <v>23.73</v>
      </c>
      <c r="D329" s="4">
        <v>45</v>
      </c>
      <c r="E329" s="5">
        <v>24.19</v>
      </c>
      <c r="F329" s="4">
        <v>11</v>
      </c>
      <c r="G329" s="5">
        <v>23.91</v>
      </c>
      <c r="H329" s="4">
        <v>0</v>
      </c>
    </row>
    <row r="330" spans="1:8" x14ac:dyDescent="0.2">
      <c r="A330" s="2" t="s">
        <v>43</v>
      </c>
      <c r="B330" s="4">
        <v>0</v>
      </c>
      <c r="C330" s="5">
        <v>0</v>
      </c>
      <c r="D330" s="4">
        <v>0</v>
      </c>
      <c r="E330" s="5">
        <v>0</v>
      </c>
      <c r="F330" s="4">
        <v>0</v>
      </c>
      <c r="G330" s="5">
        <v>0</v>
      </c>
      <c r="H330" s="4">
        <v>0</v>
      </c>
    </row>
    <row r="331" spans="1:8" x14ac:dyDescent="0.2">
      <c r="A331" s="2" t="s">
        <v>44</v>
      </c>
      <c r="B331" s="4">
        <v>5</v>
      </c>
      <c r="C331" s="5">
        <v>2.12</v>
      </c>
      <c r="D331" s="4">
        <v>3</v>
      </c>
      <c r="E331" s="5">
        <v>1.61</v>
      </c>
      <c r="F331" s="4">
        <v>2</v>
      </c>
      <c r="G331" s="5">
        <v>4.3499999999999996</v>
      </c>
      <c r="H331" s="4">
        <v>0</v>
      </c>
    </row>
    <row r="332" spans="1:8" x14ac:dyDescent="0.2">
      <c r="A332" s="2" t="s">
        <v>45</v>
      </c>
      <c r="B332" s="4">
        <v>6</v>
      </c>
      <c r="C332" s="5">
        <v>2.54</v>
      </c>
      <c r="D332" s="4">
        <v>4</v>
      </c>
      <c r="E332" s="5">
        <v>2.15</v>
      </c>
      <c r="F332" s="4">
        <v>1</v>
      </c>
      <c r="G332" s="5">
        <v>2.17</v>
      </c>
      <c r="H332" s="4">
        <v>0</v>
      </c>
    </row>
    <row r="333" spans="1:8" x14ac:dyDescent="0.2">
      <c r="A333" s="2" t="s">
        <v>46</v>
      </c>
      <c r="B333" s="4">
        <v>25</v>
      </c>
      <c r="C333" s="5">
        <v>10.59</v>
      </c>
      <c r="D333" s="4">
        <v>23</v>
      </c>
      <c r="E333" s="5">
        <v>12.37</v>
      </c>
      <c r="F333" s="4">
        <v>2</v>
      </c>
      <c r="G333" s="5">
        <v>4.3499999999999996</v>
      </c>
      <c r="H333" s="4">
        <v>0</v>
      </c>
    </row>
    <row r="334" spans="1:8" x14ac:dyDescent="0.2">
      <c r="A334" s="2" t="s">
        <v>47</v>
      </c>
      <c r="B334" s="4">
        <v>33</v>
      </c>
      <c r="C334" s="5">
        <v>13.98</v>
      </c>
      <c r="D334" s="4">
        <v>32</v>
      </c>
      <c r="E334" s="5">
        <v>17.2</v>
      </c>
      <c r="F334" s="4">
        <v>1</v>
      </c>
      <c r="G334" s="5">
        <v>2.17</v>
      </c>
      <c r="H334" s="4">
        <v>0</v>
      </c>
    </row>
    <row r="335" spans="1:8" x14ac:dyDescent="0.2">
      <c r="A335" s="2" t="s">
        <v>48</v>
      </c>
      <c r="B335" s="4">
        <v>3</v>
      </c>
      <c r="C335" s="5">
        <v>1.27</v>
      </c>
      <c r="D335" s="4">
        <v>2</v>
      </c>
      <c r="E335" s="5">
        <v>1.08</v>
      </c>
      <c r="F335" s="4">
        <v>0</v>
      </c>
      <c r="G335" s="5">
        <v>0</v>
      </c>
      <c r="H335" s="4">
        <v>0</v>
      </c>
    </row>
    <row r="336" spans="1:8" x14ac:dyDescent="0.2">
      <c r="A336" s="2" t="s">
        <v>49</v>
      </c>
      <c r="B336" s="4">
        <v>7</v>
      </c>
      <c r="C336" s="5">
        <v>2.97</v>
      </c>
      <c r="D336" s="4">
        <v>5</v>
      </c>
      <c r="E336" s="5">
        <v>2.69</v>
      </c>
      <c r="F336" s="4">
        <v>1</v>
      </c>
      <c r="G336" s="5">
        <v>2.17</v>
      </c>
      <c r="H336" s="4">
        <v>0</v>
      </c>
    </row>
    <row r="337" spans="1:8" x14ac:dyDescent="0.2">
      <c r="A337" s="2" t="s">
        <v>50</v>
      </c>
      <c r="B337" s="4">
        <v>10</v>
      </c>
      <c r="C337" s="5">
        <v>4.24</v>
      </c>
      <c r="D337" s="4">
        <v>6</v>
      </c>
      <c r="E337" s="5">
        <v>3.23</v>
      </c>
      <c r="F337" s="4">
        <v>4</v>
      </c>
      <c r="G337" s="5">
        <v>8.6999999999999993</v>
      </c>
      <c r="H337" s="4">
        <v>0</v>
      </c>
    </row>
    <row r="338" spans="1:8" x14ac:dyDescent="0.2">
      <c r="A338" s="1" t="s">
        <v>21</v>
      </c>
      <c r="B338" s="4">
        <v>159</v>
      </c>
      <c r="C338" s="5">
        <v>100</v>
      </c>
      <c r="D338" s="4">
        <v>128</v>
      </c>
      <c r="E338" s="5">
        <v>99.990000000000009</v>
      </c>
      <c r="F338" s="4">
        <v>29</v>
      </c>
      <c r="G338" s="5">
        <v>100</v>
      </c>
      <c r="H338" s="4">
        <v>1</v>
      </c>
    </row>
    <row r="339" spans="1:8" x14ac:dyDescent="0.2">
      <c r="A339" s="2" t="s">
        <v>36</v>
      </c>
      <c r="B339" s="4">
        <v>1</v>
      </c>
      <c r="C339" s="5">
        <v>0.63</v>
      </c>
      <c r="D339" s="4">
        <v>0</v>
      </c>
      <c r="E339" s="5">
        <v>0</v>
      </c>
      <c r="F339" s="4">
        <v>1</v>
      </c>
      <c r="G339" s="5">
        <v>3.45</v>
      </c>
      <c r="H339" s="4">
        <v>0</v>
      </c>
    </row>
    <row r="340" spans="1:8" x14ac:dyDescent="0.2">
      <c r="A340" s="2" t="s">
        <v>37</v>
      </c>
      <c r="B340" s="4">
        <v>43</v>
      </c>
      <c r="C340" s="5">
        <v>27.04</v>
      </c>
      <c r="D340" s="4">
        <v>33</v>
      </c>
      <c r="E340" s="5">
        <v>25.78</v>
      </c>
      <c r="F340" s="4">
        <v>10</v>
      </c>
      <c r="G340" s="5">
        <v>34.479999999999997</v>
      </c>
      <c r="H340" s="4">
        <v>0</v>
      </c>
    </row>
    <row r="341" spans="1:8" x14ac:dyDescent="0.2">
      <c r="A341" s="2" t="s">
        <v>38</v>
      </c>
      <c r="B341" s="4">
        <v>7</v>
      </c>
      <c r="C341" s="5">
        <v>4.4000000000000004</v>
      </c>
      <c r="D341" s="4">
        <v>4</v>
      </c>
      <c r="E341" s="5">
        <v>3.13</v>
      </c>
      <c r="F341" s="4">
        <v>3</v>
      </c>
      <c r="G341" s="5">
        <v>10.34</v>
      </c>
      <c r="H341" s="4">
        <v>0</v>
      </c>
    </row>
    <row r="342" spans="1:8" x14ac:dyDescent="0.2">
      <c r="A342" s="2" t="s">
        <v>39</v>
      </c>
      <c r="B342" s="4">
        <v>0</v>
      </c>
      <c r="C342" s="5">
        <v>0</v>
      </c>
      <c r="D342" s="4">
        <v>0</v>
      </c>
      <c r="E342" s="5">
        <v>0</v>
      </c>
      <c r="F342" s="4">
        <v>0</v>
      </c>
      <c r="G342" s="5">
        <v>0</v>
      </c>
      <c r="H342" s="4">
        <v>0</v>
      </c>
    </row>
    <row r="343" spans="1:8" x14ac:dyDescent="0.2">
      <c r="A343" s="2" t="s">
        <v>40</v>
      </c>
      <c r="B343" s="4">
        <v>1</v>
      </c>
      <c r="C343" s="5">
        <v>0.63</v>
      </c>
      <c r="D343" s="4">
        <v>1</v>
      </c>
      <c r="E343" s="5">
        <v>0.78</v>
      </c>
      <c r="F343" s="4">
        <v>0</v>
      </c>
      <c r="G343" s="5">
        <v>0</v>
      </c>
      <c r="H343" s="4">
        <v>0</v>
      </c>
    </row>
    <row r="344" spans="1:8" x14ac:dyDescent="0.2">
      <c r="A344" s="2" t="s">
        <v>41</v>
      </c>
      <c r="B344" s="4">
        <v>2</v>
      </c>
      <c r="C344" s="5">
        <v>1.26</v>
      </c>
      <c r="D344" s="4">
        <v>1</v>
      </c>
      <c r="E344" s="5">
        <v>0.78</v>
      </c>
      <c r="F344" s="4">
        <v>1</v>
      </c>
      <c r="G344" s="5">
        <v>3.45</v>
      </c>
      <c r="H344" s="4">
        <v>0</v>
      </c>
    </row>
    <row r="345" spans="1:8" x14ac:dyDescent="0.2">
      <c r="A345" s="2" t="s">
        <v>42</v>
      </c>
      <c r="B345" s="4">
        <v>47</v>
      </c>
      <c r="C345" s="5">
        <v>29.56</v>
      </c>
      <c r="D345" s="4">
        <v>42</v>
      </c>
      <c r="E345" s="5">
        <v>32.81</v>
      </c>
      <c r="F345" s="4">
        <v>4</v>
      </c>
      <c r="G345" s="5">
        <v>13.79</v>
      </c>
      <c r="H345" s="4">
        <v>1</v>
      </c>
    </row>
    <row r="346" spans="1:8" x14ac:dyDescent="0.2">
      <c r="A346" s="2" t="s">
        <v>43</v>
      </c>
      <c r="B346" s="4">
        <v>0</v>
      </c>
      <c r="C346" s="5">
        <v>0</v>
      </c>
      <c r="D346" s="4">
        <v>0</v>
      </c>
      <c r="E346" s="5">
        <v>0</v>
      </c>
      <c r="F346" s="4">
        <v>0</v>
      </c>
      <c r="G346" s="5">
        <v>0</v>
      </c>
      <c r="H346" s="4">
        <v>0</v>
      </c>
    </row>
    <row r="347" spans="1:8" x14ac:dyDescent="0.2">
      <c r="A347" s="2" t="s">
        <v>44</v>
      </c>
      <c r="B347" s="4">
        <v>0</v>
      </c>
      <c r="C347" s="5">
        <v>0</v>
      </c>
      <c r="D347" s="4">
        <v>0</v>
      </c>
      <c r="E347" s="5">
        <v>0</v>
      </c>
      <c r="F347" s="4">
        <v>0</v>
      </c>
      <c r="G347" s="5">
        <v>0</v>
      </c>
      <c r="H347" s="4">
        <v>0</v>
      </c>
    </row>
    <row r="348" spans="1:8" x14ac:dyDescent="0.2">
      <c r="A348" s="2" t="s">
        <v>45</v>
      </c>
      <c r="B348" s="4">
        <v>3</v>
      </c>
      <c r="C348" s="5">
        <v>1.89</v>
      </c>
      <c r="D348" s="4">
        <v>3</v>
      </c>
      <c r="E348" s="5">
        <v>2.34</v>
      </c>
      <c r="F348" s="4">
        <v>0</v>
      </c>
      <c r="G348" s="5">
        <v>0</v>
      </c>
      <c r="H348" s="4">
        <v>0</v>
      </c>
    </row>
    <row r="349" spans="1:8" x14ac:dyDescent="0.2">
      <c r="A349" s="2" t="s">
        <v>46</v>
      </c>
      <c r="B349" s="4">
        <v>16</v>
      </c>
      <c r="C349" s="5">
        <v>10.06</v>
      </c>
      <c r="D349" s="4">
        <v>14</v>
      </c>
      <c r="E349" s="5">
        <v>10.94</v>
      </c>
      <c r="F349" s="4">
        <v>2</v>
      </c>
      <c r="G349" s="5">
        <v>6.9</v>
      </c>
      <c r="H349" s="4">
        <v>0</v>
      </c>
    </row>
    <row r="350" spans="1:8" x14ac:dyDescent="0.2">
      <c r="A350" s="2" t="s">
        <v>47</v>
      </c>
      <c r="B350" s="4">
        <v>28</v>
      </c>
      <c r="C350" s="5">
        <v>17.61</v>
      </c>
      <c r="D350" s="4">
        <v>24</v>
      </c>
      <c r="E350" s="5">
        <v>18.75</v>
      </c>
      <c r="F350" s="4">
        <v>4</v>
      </c>
      <c r="G350" s="5">
        <v>13.79</v>
      </c>
      <c r="H350" s="4">
        <v>0</v>
      </c>
    </row>
    <row r="351" spans="1:8" x14ac:dyDescent="0.2">
      <c r="A351" s="2" t="s">
        <v>48</v>
      </c>
      <c r="B351" s="4">
        <v>5</v>
      </c>
      <c r="C351" s="5">
        <v>3.14</v>
      </c>
      <c r="D351" s="4">
        <v>2</v>
      </c>
      <c r="E351" s="5">
        <v>1.56</v>
      </c>
      <c r="F351" s="4">
        <v>2</v>
      </c>
      <c r="G351" s="5">
        <v>6.9</v>
      </c>
      <c r="H351" s="4">
        <v>0</v>
      </c>
    </row>
    <row r="352" spans="1:8" x14ac:dyDescent="0.2">
      <c r="A352" s="2" t="s">
        <v>49</v>
      </c>
      <c r="B352" s="4">
        <v>2</v>
      </c>
      <c r="C352" s="5">
        <v>1.26</v>
      </c>
      <c r="D352" s="4">
        <v>2</v>
      </c>
      <c r="E352" s="5">
        <v>1.56</v>
      </c>
      <c r="F352" s="4">
        <v>0</v>
      </c>
      <c r="G352" s="5">
        <v>0</v>
      </c>
      <c r="H352" s="4">
        <v>0</v>
      </c>
    </row>
    <row r="353" spans="1:8" x14ac:dyDescent="0.2">
      <c r="A353" s="2" t="s">
        <v>50</v>
      </c>
      <c r="B353" s="4">
        <v>4</v>
      </c>
      <c r="C353" s="5">
        <v>2.52</v>
      </c>
      <c r="D353" s="4">
        <v>2</v>
      </c>
      <c r="E353" s="5">
        <v>1.56</v>
      </c>
      <c r="F353" s="4">
        <v>2</v>
      </c>
      <c r="G353" s="5">
        <v>6.9</v>
      </c>
      <c r="H353" s="4">
        <v>0</v>
      </c>
    </row>
    <row r="354" spans="1:8" x14ac:dyDescent="0.2">
      <c r="A354" s="1" t="s">
        <v>22</v>
      </c>
      <c r="B354" s="4">
        <v>253</v>
      </c>
      <c r="C354" s="5">
        <v>99.99</v>
      </c>
      <c r="D354" s="4">
        <v>174</v>
      </c>
      <c r="E354" s="5">
        <v>99.98</v>
      </c>
      <c r="F354" s="4">
        <v>71</v>
      </c>
      <c r="G354" s="5">
        <v>100.01999999999997</v>
      </c>
      <c r="H354" s="4">
        <v>2</v>
      </c>
    </row>
    <row r="355" spans="1:8" x14ac:dyDescent="0.2">
      <c r="A355" s="2" t="s">
        <v>36</v>
      </c>
      <c r="B355" s="4">
        <v>1</v>
      </c>
      <c r="C355" s="5">
        <v>0.4</v>
      </c>
      <c r="D355" s="4">
        <v>0</v>
      </c>
      <c r="E355" s="5">
        <v>0</v>
      </c>
      <c r="F355" s="4">
        <v>1</v>
      </c>
      <c r="G355" s="5">
        <v>1.41</v>
      </c>
      <c r="H355" s="4">
        <v>0</v>
      </c>
    </row>
    <row r="356" spans="1:8" x14ac:dyDescent="0.2">
      <c r="A356" s="2" t="s">
        <v>37</v>
      </c>
      <c r="B356" s="4">
        <v>56</v>
      </c>
      <c r="C356" s="5">
        <v>22.13</v>
      </c>
      <c r="D356" s="4">
        <v>34</v>
      </c>
      <c r="E356" s="5">
        <v>19.54</v>
      </c>
      <c r="F356" s="4">
        <v>22</v>
      </c>
      <c r="G356" s="5">
        <v>30.99</v>
      </c>
      <c r="H356" s="4">
        <v>0</v>
      </c>
    </row>
    <row r="357" spans="1:8" x14ac:dyDescent="0.2">
      <c r="A357" s="2" t="s">
        <v>38</v>
      </c>
      <c r="B357" s="4">
        <v>18</v>
      </c>
      <c r="C357" s="5">
        <v>7.11</v>
      </c>
      <c r="D357" s="4">
        <v>9</v>
      </c>
      <c r="E357" s="5">
        <v>5.17</v>
      </c>
      <c r="F357" s="4">
        <v>9</v>
      </c>
      <c r="G357" s="5">
        <v>12.68</v>
      </c>
      <c r="H357" s="4">
        <v>0</v>
      </c>
    </row>
    <row r="358" spans="1:8" x14ac:dyDescent="0.2">
      <c r="A358" s="2" t="s">
        <v>39</v>
      </c>
      <c r="B358" s="4">
        <v>2</v>
      </c>
      <c r="C358" s="5">
        <v>0.79</v>
      </c>
      <c r="D358" s="4">
        <v>0</v>
      </c>
      <c r="E358" s="5">
        <v>0</v>
      </c>
      <c r="F358" s="4">
        <v>1</v>
      </c>
      <c r="G358" s="5">
        <v>1.41</v>
      </c>
      <c r="H358" s="4">
        <v>0</v>
      </c>
    </row>
    <row r="359" spans="1:8" x14ac:dyDescent="0.2">
      <c r="A359" s="2" t="s">
        <v>40</v>
      </c>
      <c r="B359" s="4">
        <v>1</v>
      </c>
      <c r="C359" s="5">
        <v>0.4</v>
      </c>
      <c r="D359" s="4">
        <v>0</v>
      </c>
      <c r="E359" s="5">
        <v>0</v>
      </c>
      <c r="F359" s="4">
        <v>1</v>
      </c>
      <c r="G359" s="5">
        <v>1.41</v>
      </c>
      <c r="H359" s="4">
        <v>0</v>
      </c>
    </row>
    <row r="360" spans="1:8" x14ac:dyDescent="0.2">
      <c r="A360" s="2" t="s">
        <v>41</v>
      </c>
      <c r="B360" s="4">
        <v>4</v>
      </c>
      <c r="C360" s="5">
        <v>1.58</v>
      </c>
      <c r="D360" s="4">
        <v>1</v>
      </c>
      <c r="E360" s="5">
        <v>0.56999999999999995</v>
      </c>
      <c r="F360" s="4">
        <v>2</v>
      </c>
      <c r="G360" s="5">
        <v>2.82</v>
      </c>
      <c r="H360" s="4">
        <v>1</v>
      </c>
    </row>
    <row r="361" spans="1:8" x14ac:dyDescent="0.2">
      <c r="A361" s="2" t="s">
        <v>42</v>
      </c>
      <c r="B361" s="4">
        <v>61</v>
      </c>
      <c r="C361" s="5">
        <v>24.11</v>
      </c>
      <c r="D361" s="4">
        <v>46</v>
      </c>
      <c r="E361" s="5">
        <v>26.44</v>
      </c>
      <c r="F361" s="4">
        <v>15</v>
      </c>
      <c r="G361" s="5">
        <v>21.13</v>
      </c>
      <c r="H361" s="4">
        <v>0</v>
      </c>
    </row>
    <row r="362" spans="1:8" x14ac:dyDescent="0.2">
      <c r="A362" s="2" t="s">
        <v>43</v>
      </c>
      <c r="B362" s="4">
        <v>0</v>
      </c>
      <c r="C362" s="5">
        <v>0</v>
      </c>
      <c r="D362" s="4">
        <v>0</v>
      </c>
      <c r="E362" s="5">
        <v>0</v>
      </c>
      <c r="F362" s="4">
        <v>0</v>
      </c>
      <c r="G362" s="5">
        <v>0</v>
      </c>
      <c r="H362" s="4">
        <v>0</v>
      </c>
    </row>
    <row r="363" spans="1:8" x14ac:dyDescent="0.2">
      <c r="A363" s="2" t="s">
        <v>44</v>
      </c>
      <c r="B363" s="4">
        <v>1</v>
      </c>
      <c r="C363" s="5">
        <v>0.4</v>
      </c>
      <c r="D363" s="4">
        <v>0</v>
      </c>
      <c r="E363" s="5">
        <v>0</v>
      </c>
      <c r="F363" s="4">
        <v>1</v>
      </c>
      <c r="G363" s="5">
        <v>1.41</v>
      </c>
      <c r="H363" s="4">
        <v>0</v>
      </c>
    </row>
    <row r="364" spans="1:8" x14ac:dyDescent="0.2">
      <c r="A364" s="2" t="s">
        <v>45</v>
      </c>
      <c r="B364" s="4">
        <v>8</v>
      </c>
      <c r="C364" s="5">
        <v>3.16</v>
      </c>
      <c r="D364" s="4">
        <v>7</v>
      </c>
      <c r="E364" s="5">
        <v>4.0199999999999996</v>
      </c>
      <c r="F364" s="4">
        <v>1</v>
      </c>
      <c r="G364" s="5">
        <v>1.41</v>
      </c>
      <c r="H364" s="4">
        <v>0</v>
      </c>
    </row>
    <row r="365" spans="1:8" x14ac:dyDescent="0.2">
      <c r="A365" s="2" t="s">
        <v>46</v>
      </c>
      <c r="B365" s="4">
        <v>29</v>
      </c>
      <c r="C365" s="5">
        <v>11.46</v>
      </c>
      <c r="D365" s="4">
        <v>24</v>
      </c>
      <c r="E365" s="5">
        <v>13.79</v>
      </c>
      <c r="F365" s="4">
        <v>4</v>
      </c>
      <c r="G365" s="5">
        <v>5.63</v>
      </c>
      <c r="H365" s="4">
        <v>0</v>
      </c>
    </row>
    <row r="366" spans="1:8" x14ac:dyDescent="0.2">
      <c r="A366" s="2" t="s">
        <v>47</v>
      </c>
      <c r="B366" s="4">
        <v>40</v>
      </c>
      <c r="C366" s="5">
        <v>15.81</v>
      </c>
      <c r="D366" s="4">
        <v>37</v>
      </c>
      <c r="E366" s="5">
        <v>21.26</v>
      </c>
      <c r="F366" s="4">
        <v>2</v>
      </c>
      <c r="G366" s="5">
        <v>2.82</v>
      </c>
      <c r="H366" s="4">
        <v>1</v>
      </c>
    </row>
    <row r="367" spans="1:8" x14ac:dyDescent="0.2">
      <c r="A367" s="2" t="s">
        <v>48</v>
      </c>
      <c r="B367" s="4">
        <v>10</v>
      </c>
      <c r="C367" s="5">
        <v>3.95</v>
      </c>
      <c r="D367" s="4">
        <v>7</v>
      </c>
      <c r="E367" s="5">
        <v>4.0199999999999996</v>
      </c>
      <c r="F367" s="4">
        <v>0</v>
      </c>
      <c r="G367" s="5">
        <v>0</v>
      </c>
      <c r="H367" s="4">
        <v>0</v>
      </c>
    </row>
    <row r="368" spans="1:8" x14ac:dyDescent="0.2">
      <c r="A368" s="2" t="s">
        <v>49</v>
      </c>
      <c r="B368" s="4">
        <v>10</v>
      </c>
      <c r="C368" s="5">
        <v>3.95</v>
      </c>
      <c r="D368" s="4">
        <v>5</v>
      </c>
      <c r="E368" s="5">
        <v>2.87</v>
      </c>
      <c r="F368" s="4">
        <v>4</v>
      </c>
      <c r="G368" s="5">
        <v>5.63</v>
      </c>
      <c r="H368" s="4">
        <v>0</v>
      </c>
    </row>
    <row r="369" spans="1:8" x14ac:dyDescent="0.2">
      <c r="A369" s="2" t="s">
        <v>50</v>
      </c>
      <c r="B369" s="4">
        <v>12</v>
      </c>
      <c r="C369" s="5">
        <v>4.74</v>
      </c>
      <c r="D369" s="4">
        <v>4</v>
      </c>
      <c r="E369" s="5">
        <v>2.2999999999999998</v>
      </c>
      <c r="F369" s="4">
        <v>8</v>
      </c>
      <c r="G369" s="5">
        <v>11.27</v>
      </c>
      <c r="H369" s="4">
        <v>0</v>
      </c>
    </row>
    <row r="370" spans="1:8" x14ac:dyDescent="0.2">
      <c r="A370" s="1" t="s">
        <v>23</v>
      </c>
      <c r="B370" s="4">
        <v>126</v>
      </c>
      <c r="C370" s="5">
        <v>99.990000000000023</v>
      </c>
      <c r="D370" s="4">
        <v>95</v>
      </c>
      <c r="E370" s="5">
        <v>100.02000000000001</v>
      </c>
      <c r="F370" s="4">
        <v>26</v>
      </c>
      <c r="G370" s="5">
        <v>99.999999999999972</v>
      </c>
      <c r="H370" s="4">
        <v>0</v>
      </c>
    </row>
    <row r="371" spans="1:8" x14ac:dyDescent="0.2">
      <c r="A371" s="2" t="s">
        <v>36</v>
      </c>
      <c r="B371" s="4">
        <v>0</v>
      </c>
      <c r="C371" s="5">
        <v>0</v>
      </c>
      <c r="D371" s="4">
        <v>0</v>
      </c>
      <c r="E371" s="5">
        <v>0</v>
      </c>
      <c r="F371" s="4">
        <v>0</v>
      </c>
      <c r="G371" s="5">
        <v>0</v>
      </c>
      <c r="H371" s="4">
        <v>0</v>
      </c>
    </row>
    <row r="372" spans="1:8" x14ac:dyDescent="0.2">
      <c r="A372" s="2" t="s">
        <v>37</v>
      </c>
      <c r="B372" s="4">
        <v>39</v>
      </c>
      <c r="C372" s="5">
        <v>30.95</v>
      </c>
      <c r="D372" s="4">
        <v>27</v>
      </c>
      <c r="E372" s="5">
        <v>28.42</v>
      </c>
      <c r="F372" s="4">
        <v>12</v>
      </c>
      <c r="G372" s="5">
        <v>46.15</v>
      </c>
      <c r="H372" s="4">
        <v>0</v>
      </c>
    </row>
    <row r="373" spans="1:8" x14ac:dyDescent="0.2">
      <c r="A373" s="2" t="s">
        <v>38</v>
      </c>
      <c r="B373" s="4">
        <v>11</v>
      </c>
      <c r="C373" s="5">
        <v>8.73</v>
      </c>
      <c r="D373" s="4">
        <v>6</v>
      </c>
      <c r="E373" s="5">
        <v>6.32</v>
      </c>
      <c r="F373" s="4">
        <v>5</v>
      </c>
      <c r="G373" s="5">
        <v>19.23</v>
      </c>
      <c r="H373" s="4">
        <v>0</v>
      </c>
    </row>
    <row r="374" spans="1:8" x14ac:dyDescent="0.2">
      <c r="A374" s="2" t="s">
        <v>39</v>
      </c>
      <c r="B374" s="4">
        <v>0</v>
      </c>
      <c r="C374" s="5">
        <v>0</v>
      </c>
      <c r="D374" s="4">
        <v>0</v>
      </c>
      <c r="E374" s="5">
        <v>0</v>
      </c>
      <c r="F374" s="4">
        <v>0</v>
      </c>
      <c r="G374" s="5">
        <v>0</v>
      </c>
      <c r="H374" s="4">
        <v>0</v>
      </c>
    </row>
    <row r="375" spans="1:8" x14ac:dyDescent="0.2">
      <c r="A375" s="2" t="s">
        <v>40</v>
      </c>
      <c r="B375" s="4">
        <v>0</v>
      </c>
      <c r="C375" s="5">
        <v>0</v>
      </c>
      <c r="D375" s="4">
        <v>0</v>
      </c>
      <c r="E375" s="5">
        <v>0</v>
      </c>
      <c r="F375" s="4">
        <v>0</v>
      </c>
      <c r="G375" s="5">
        <v>0</v>
      </c>
      <c r="H375" s="4">
        <v>0</v>
      </c>
    </row>
    <row r="376" spans="1:8" x14ac:dyDescent="0.2">
      <c r="A376" s="2" t="s">
        <v>41</v>
      </c>
      <c r="B376" s="4">
        <v>2</v>
      </c>
      <c r="C376" s="5">
        <v>1.59</v>
      </c>
      <c r="D376" s="4">
        <v>2</v>
      </c>
      <c r="E376" s="5">
        <v>2.11</v>
      </c>
      <c r="F376" s="4">
        <v>0</v>
      </c>
      <c r="G376" s="5">
        <v>0</v>
      </c>
      <c r="H376" s="4">
        <v>0</v>
      </c>
    </row>
    <row r="377" spans="1:8" x14ac:dyDescent="0.2">
      <c r="A377" s="2" t="s">
        <v>42</v>
      </c>
      <c r="B377" s="4">
        <v>22</v>
      </c>
      <c r="C377" s="5">
        <v>17.46</v>
      </c>
      <c r="D377" s="4">
        <v>19</v>
      </c>
      <c r="E377" s="5">
        <v>20</v>
      </c>
      <c r="F377" s="4">
        <v>3</v>
      </c>
      <c r="G377" s="5">
        <v>11.54</v>
      </c>
      <c r="H377" s="4">
        <v>0</v>
      </c>
    </row>
    <row r="378" spans="1:8" x14ac:dyDescent="0.2">
      <c r="A378" s="2" t="s">
        <v>43</v>
      </c>
      <c r="B378" s="4">
        <v>0</v>
      </c>
      <c r="C378" s="5">
        <v>0</v>
      </c>
      <c r="D378" s="4">
        <v>0</v>
      </c>
      <c r="E378" s="5">
        <v>0</v>
      </c>
      <c r="F378" s="4">
        <v>0</v>
      </c>
      <c r="G378" s="5">
        <v>0</v>
      </c>
      <c r="H378" s="4">
        <v>0</v>
      </c>
    </row>
    <row r="379" spans="1:8" x14ac:dyDescent="0.2">
      <c r="A379" s="2" t="s">
        <v>44</v>
      </c>
      <c r="B379" s="4">
        <v>4</v>
      </c>
      <c r="C379" s="5">
        <v>3.17</v>
      </c>
      <c r="D379" s="4">
        <v>2</v>
      </c>
      <c r="E379" s="5">
        <v>2.11</v>
      </c>
      <c r="F379" s="4">
        <v>2</v>
      </c>
      <c r="G379" s="5">
        <v>7.69</v>
      </c>
      <c r="H379" s="4">
        <v>0</v>
      </c>
    </row>
    <row r="380" spans="1:8" x14ac:dyDescent="0.2">
      <c r="A380" s="2" t="s">
        <v>45</v>
      </c>
      <c r="B380" s="4">
        <v>6</v>
      </c>
      <c r="C380" s="5">
        <v>4.76</v>
      </c>
      <c r="D380" s="4">
        <v>3</v>
      </c>
      <c r="E380" s="5">
        <v>3.16</v>
      </c>
      <c r="F380" s="4">
        <v>3</v>
      </c>
      <c r="G380" s="5">
        <v>11.54</v>
      </c>
      <c r="H380" s="4">
        <v>0</v>
      </c>
    </row>
    <row r="381" spans="1:8" x14ac:dyDescent="0.2">
      <c r="A381" s="2" t="s">
        <v>46</v>
      </c>
      <c r="B381" s="4">
        <v>11</v>
      </c>
      <c r="C381" s="5">
        <v>8.73</v>
      </c>
      <c r="D381" s="4">
        <v>11</v>
      </c>
      <c r="E381" s="5">
        <v>11.58</v>
      </c>
      <c r="F381" s="4">
        <v>0</v>
      </c>
      <c r="G381" s="5">
        <v>0</v>
      </c>
      <c r="H381" s="4">
        <v>0</v>
      </c>
    </row>
    <row r="382" spans="1:8" x14ac:dyDescent="0.2">
      <c r="A382" s="2" t="s">
        <v>47</v>
      </c>
      <c r="B382" s="4">
        <v>19</v>
      </c>
      <c r="C382" s="5">
        <v>15.08</v>
      </c>
      <c r="D382" s="4">
        <v>18</v>
      </c>
      <c r="E382" s="5">
        <v>18.95</v>
      </c>
      <c r="F382" s="4">
        <v>0</v>
      </c>
      <c r="G382" s="5">
        <v>0</v>
      </c>
      <c r="H382" s="4">
        <v>0</v>
      </c>
    </row>
    <row r="383" spans="1:8" x14ac:dyDescent="0.2">
      <c r="A383" s="2" t="s">
        <v>48</v>
      </c>
      <c r="B383" s="4">
        <v>1</v>
      </c>
      <c r="C383" s="5">
        <v>0.79</v>
      </c>
      <c r="D383" s="4">
        <v>0</v>
      </c>
      <c r="E383" s="5">
        <v>0</v>
      </c>
      <c r="F383" s="4">
        <v>0</v>
      </c>
      <c r="G383" s="5">
        <v>0</v>
      </c>
      <c r="H383" s="4">
        <v>0</v>
      </c>
    </row>
    <row r="384" spans="1:8" x14ac:dyDescent="0.2">
      <c r="A384" s="2" t="s">
        <v>49</v>
      </c>
      <c r="B384" s="4">
        <v>6</v>
      </c>
      <c r="C384" s="5">
        <v>4.76</v>
      </c>
      <c r="D384" s="4">
        <v>2</v>
      </c>
      <c r="E384" s="5">
        <v>2.11</v>
      </c>
      <c r="F384" s="4">
        <v>1</v>
      </c>
      <c r="G384" s="5">
        <v>3.85</v>
      </c>
      <c r="H384" s="4">
        <v>0</v>
      </c>
    </row>
    <row r="385" spans="1:8" x14ac:dyDescent="0.2">
      <c r="A385" s="2" t="s">
        <v>50</v>
      </c>
      <c r="B385" s="4">
        <v>5</v>
      </c>
      <c r="C385" s="5">
        <v>3.97</v>
      </c>
      <c r="D385" s="4">
        <v>5</v>
      </c>
      <c r="E385" s="5">
        <v>5.26</v>
      </c>
      <c r="F385" s="4">
        <v>0</v>
      </c>
      <c r="G385" s="5">
        <v>0</v>
      </c>
      <c r="H385" s="4">
        <v>0</v>
      </c>
    </row>
    <row r="386" spans="1:8" x14ac:dyDescent="0.2">
      <c r="A386" s="1" t="s">
        <v>24</v>
      </c>
      <c r="B386" s="4">
        <v>185</v>
      </c>
      <c r="C386" s="5">
        <v>99.990000000000009</v>
      </c>
      <c r="D386" s="4">
        <v>138</v>
      </c>
      <c r="E386" s="5">
        <v>99.980000000000018</v>
      </c>
      <c r="F386" s="4">
        <v>41</v>
      </c>
      <c r="G386" s="5">
        <v>99.999999999999972</v>
      </c>
      <c r="H386" s="4">
        <v>3</v>
      </c>
    </row>
    <row r="387" spans="1:8" x14ac:dyDescent="0.2">
      <c r="A387" s="2" t="s">
        <v>36</v>
      </c>
      <c r="B387" s="4">
        <v>0</v>
      </c>
      <c r="C387" s="5">
        <v>0</v>
      </c>
      <c r="D387" s="4">
        <v>0</v>
      </c>
      <c r="E387" s="5">
        <v>0</v>
      </c>
      <c r="F387" s="4">
        <v>0</v>
      </c>
      <c r="G387" s="5">
        <v>0</v>
      </c>
      <c r="H387" s="4">
        <v>0</v>
      </c>
    </row>
    <row r="388" spans="1:8" x14ac:dyDescent="0.2">
      <c r="A388" s="2" t="s">
        <v>37</v>
      </c>
      <c r="B388" s="4">
        <v>39</v>
      </c>
      <c r="C388" s="5">
        <v>21.08</v>
      </c>
      <c r="D388" s="4">
        <v>30</v>
      </c>
      <c r="E388" s="5">
        <v>21.74</v>
      </c>
      <c r="F388" s="4">
        <v>9</v>
      </c>
      <c r="G388" s="5">
        <v>21.95</v>
      </c>
      <c r="H388" s="4">
        <v>0</v>
      </c>
    </row>
    <row r="389" spans="1:8" x14ac:dyDescent="0.2">
      <c r="A389" s="2" t="s">
        <v>38</v>
      </c>
      <c r="B389" s="4">
        <v>13</v>
      </c>
      <c r="C389" s="5">
        <v>7.03</v>
      </c>
      <c r="D389" s="4">
        <v>7</v>
      </c>
      <c r="E389" s="5">
        <v>5.07</v>
      </c>
      <c r="F389" s="4">
        <v>6</v>
      </c>
      <c r="G389" s="5">
        <v>14.63</v>
      </c>
      <c r="H389" s="4">
        <v>0</v>
      </c>
    </row>
    <row r="390" spans="1:8" x14ac:dyDescent="0.2">
      <c r="A390" s="2" t="s">
        <v>39</v>
      </c>
      <c r="B390" s="4">
        <v>0</v>
      </c>
      <c r="C390" s="5">
        <v>0</v>
      </c>
      <c r="D390" s="4">
        <v>0</v>
      </c>
      <c r="E390" s="5">
        <v>0</v>
      </c>
      <c r="F390" s="4">
        <v>0</v>
      </c>
      <c r="G390" s="5">
        <v>0</v>
      </c>
      <c r="H390" s="4">
        <v>0</v>
      </c>
    </row>
    <row r="391" spans="1:8" x14ac:dyDescent="0.2">
      <c r="A391" s="2" t="s">
        <v>40</v>
      </c>
      <c r="B391" s="4">
        <v>0</v>
      </c>
      <c r="C391" s="5">
        <v>0</v>
      </c>
      <c r="D391" s="4">
        <v>0</v>
      </c>
      <c r="E391" s="5">
        <v>0</v>
      </c>
      <c r="F391" s="4">
        <v>0</v>
      </c>
      <c r="G391" s="5">
        <v>0</v>
      </c>
      <c r="H391" s="4">
        <v>0</v>
      </c>
    </row>
    <row r="392" spans="1:8" x14ac:dyDescent="0.2">
      <c r="A392" s="2" t="s">
        <v>41</v>
      </c>
      <c r="B392" s="4">
        <v>3</v>
      </c>
      <c r="C392" s="5">
        <v>1.62</v>
      </c>
      <c r="D392" s="4">
        <v>0</v>
      </c>
      <c r="E392" s="5">
        <v>0</v>
      </c>
      <c r="F392" s="4">
        <v>1</v>
      </c>
      <c r="G392" s="5">
        <v>2.44</v>
      </c>
      <c r="H392" s="4">
        <v>2</v>
      </c>
    </row>
    <row r="393" spans="1:8" x14ac:dyDescent="0.2">
      <c r="A393" s="2" t="s">
        <v>42</v>
      </c>
      <c r="B393" s="4">
        <v>50</v>
      </c>
      <c r="C393" s="5">
        <v>27.03</v>
      </c>
      <c r="D393" s="4">
        <v>33</v>
      </c>
      <c r="E393" s="5">
        <v>23.91</v>
      </c>
      <c r="F393" s="4">
        <v>16</v>
      </c>
      <c r="G393" s="5">
        <v>39.020000000000003</v>
      </c>
      <c r="H393" s="4">
        <v>0</v>
      </c>
    </row>
    <row r="394" spans="1:8" x14ac:dyDescent="0.2">
      <c r="A394" s="2" t="s">
        <v>43</v>
      </c>
      <c r="B394" s="4">
        <v>0</v>
      </c>
      <c r="C394" s="5">
        <v>0</v>
      </c>
      <c r="D394" s="4">
        <v>0</v>
      </c>
      <c r="E394" s="5">
        <v>0</v>
      </c>
      <c r="F394" s="4">
        <v>0</v>
      </c>
      <c r="G394" s="5">
        <v>0</v>
      </c>
      <c r="H394" s="4">
        <v>0</v>
      </c>
    </row>
    <row r="395" spans="1:8" x14ac:dyDescent="0.2">
      <c r="A395" s="2" t="s">
        <v>44</v>
      </c>
      <c r="B395" s="4">
        <v>5</v>
      </c>
      <c r="C395" s="5">
        <v>2.7</v>
      </c>
      <c r="D395" s="4">
        <v>3</v>
      </c>
      <c r="E395" s="5">
        <v>2.17</v>
      </c>
      <c r="F395" s="4">
        <v>2</v>
      </c>
      <c r="G395" s="5">
        <v>4.88</v>
      </c>
      <c r="H395" s="4">
        <v>0</v>
      </c>
    </row>
    <row r="396" spans="1:8" x14ac:dyDescent="0.2">
      <c r="A396" s="2" t="s">
        <v>45</v>
      </c>
      <c r="B396" s="4">
        <v>2</v>
      </c>
      <c r="C396" s="5">
        <v>1.08</v>
      </c>
      <c r="D396" s="4">
        <v>1</v>
      </c>
      <c r="E396" s="5">
        <v>0.72</v>
      </c>
      <c r="F396" s="4">
        <v>1</v>
      </c>
      <c r="G396" s="5">
        <v>2.44</v>
      </c>
      <c r="H396" s="4">
        <v>0</v>
      </c>
    </row>
    <row r="397" spans="1:8" x14ac:dyDescent="0.2">
      <c r="A397" s="2" t="s">
        <v>46</v>
      </c>
      <c r="B397" s="4">
        <v>18</v>
      </c>
      <c r="C397" s="5">
        <v>9.73</v>
      </c>
      <c r="D397" s="4">
        <v>17</v>
      </c>
      <c r="E397" s="5">
        <v>12.32</v>
      </c>
      <c r="F397" s="4">
        <v>1</v>
      </c>
      <c r="G397" s="5">
        <v>2.44</v>
      </c>
      <c r="H397" s="4">
        <v>0</v>
      </c>
    </row>
    <row r="398" spans="1:8" x14ac:dyDescent="0.2">
      <c r="A398" s="2" t="s">
        <v>47</v>
      </c>
      <c r="B398" s="4">
        <v>43</v>
      </c>
      <c r="C398" s="5">
        <v>23.24</v>
      </c>
      <c r="D398" s="4">
        <v>41</v>
      </c>
      <c r="E398" s="5">
        <v>29.71</v>
      </c>
      <c r="F398" s="4">
        <v>1</v>
      </c>
      <c r="G398" s="5">
        <v>2.44</v>
      </c>
      <c r="H398" s="4">
        <v>0</v>
      </c>
    </row>
    <row r="399" spans="1:8" x14ac:dyDescent="0.2">
      <c r="A399" s="2" t="s">
        <v>48</v>
      </c>
      <c r="B399" s="4">
        <v>2</v>
      </c>
      <c r="C399" s="5">
        <v>1.08</v>
      </c>
      <c r="D399" s="4">
        <v>0</v>
      </c>
      <c r="E399" s="5">
        <v>0</v>
      </c>
      <c r="F399" s="4">
        <v>0</v>
      </c>
      <c r="G399" s="5">
        <v>0</v>
      </c>
      <c r="H399" s="4">
        <v>1</v>
      </c>
    </row>
    <row r="400" spans="1:8" x14ac:dyDescent="0.2">
      <c r="A400" s="2" t="s">
        <v>49</v>
      </c>
      <c r="B400" s="4">
        <v>2</v>
      </c>
      <c r="C400" s="5">
        <v>1.08</v>
      </c>
      <c r="D400" s="4">
        <v>1</v>
      </c>
      <c r="E400" s="5">
        <v>0.72</v>
      </c>
      <c r="F400" s="4">
        <v>1</v>
      </c>
      <c r="G400" s="5">
        <v>2.44</v>
      </c>
      <c r="H400" s="4">
        <v>0</v>
      </c>
    </row>
    <row r="401" spans="1:8" x14ac:dyDescent="0.2">
      <c r="A401" s="2" t="s">
        <v>50</v>
      </c>
      <c r="B401" s="4">
        <v>8</v>
      </c>
      <c r="C401" s="5">
        <v>4.32</v>
      </c>
      <c r="D401" s="4">
        <v>5</v>
      </c>
      <c r="E401" s="5">
        <v>3.62</v>
      </c>
      <c r="F401" s="4">
        <v>3</v>
      </c>
      <c r="G401" s="5">
        <v>7.32</v>
      </c>
      <c r="H401" s="4">
        <v>0</v>
      </c>
    </row>
    <row r="402" spans="1:8" x14ac:dyDescent="0.2">
      <c r="A402" s="1" t="s">
        <v>25</v>
      </c>
      <c r="B402" s="4">
        <v>113</v>
      </c>
      <c r="C402" s="5">
        <v>99.98</v>
      </c>
      <c r="D402" s="4">
        <v>81</v>
      </c>
      <c r="E402" s="5">
        <v>99.97</v>
      </c>
      <c r="F402" s="4">
        <v>23</v>
      </c>
      <c r="G402" s="5">
        <v>100.01999999999998</v>
      </c>
      <c r="H402" s="4">
        <v>2</v>
      </c>
    </row>
    <row r="403" spans="1:8" x14ac:dyDescent="0.2">
      <c r="A403" s="2" t="s">
        <v>36</v>
      </c>
      <c r="B403" s="4">
        <v>0</v>
      </c>
      <c r="C403" s="5">
        <v>0</v>
      </c>
      <c r="D403" s="4">
        <v>0</v>
      </c>
      <c r="E403" s="5">
        <v>0</v>
      </c>
      <c r="F403" s="4">
        <v>0</v>
      </c>
      <c r="G403" s="5">
        <v>0</v>
      </c>
      <c r="H403" s="4">
        <v>0</v>
      </c>
    </row>
    <row r="404" spans="1:8" x14ac:dyDescent="0.2">
      <c r="A404" s="2" t="s">
        <v>37</v>
      </c>
      <c r="B404" s="4">
        <v>22</v>
      </c>
      <c r="C404" s="5">
        <v>19.47</v>
      </c>
      <c r="D404" s="4">
        <v>20</v>
      </c>
      <c r="E404" s="5">
        <v>24.69</v>
      </c>
      <c r="F404" s="4">
        <v>2</v>
      </c>
      <c r="G404" s="5">
        <v>8.6999999999999993</v>
      </c>
      <c r="H404" s="4">
        <v>0</v>
      </c>
    </row>
    <row r="405" spans="1:8" x14ac:dyDescent="0.2">
      <c r="A405" s="2" t="s">
        <v>38</v>
      </c>
      <c r="B405" s="4">
        <v>9</v>
      </c>
      <c r="C405" s="5">
        <v>7.96</v>
      </c>
      <c r="D405" s="4">
        <v>3</v>
      </c>
      <c r="E405" s="5">
        <v>3.7</v>
      </c>
      <c r="F405" s="4">
        <v>6</v>
      </c>
      <c r="G405" s="5">
        <v>26.09</v>
      </c>
      <c r="H405" s="4">
        <v>0</v>
      </c>
    </row>
    <row r="406" spans="1:8" x14ac:dyDescent="0.2">
      <c r="A406" s="2" t="s">
        <v>39</v>
      </c>
      <c r="B406" s="4">
        <v>3</v>
      </c>
      <c r="C406" s="5">
        <v>2.65</v>
      </c>
      <c r="D406" s="4">
        <v>0</v>
      </c>
      <c r="E406" s="5">
        <v>0</v>
      </c>
      <c r="F406" s="4">
        <v>2</v>
      </c>
      <c r="G406" s="5">
        <v>8.6999999999999993</v>
      </c>
      <c r="H406" s="4">
        <v>0</v>
      </c>
    </row>
    <row r="407" spans="1:8" x14ac:dyDescent="0.2">
      <c r="A407" s="2" t="s">
        <v>40</v>
      </c>
      <c r="B407" s="4">
        <v>0</v>
      </c>
      <c r="C407" s="5">
        <v>0</v>
      </c>
      <c r="D407" s="4">
        <v>0</v>
      </c>
      <c r="E407" s="5">
        <v>0</v>
      </c>
      <c r="F407" s="4">
        <v>0</v>
      </c>
      <c r="G407" s="5">
        <v>0</v>
      </c>
      <c r="H407" s="4">
        <v>0</v>
      </c>
    </row>
    <row r="408" spans="1:8" x14ac:dyDescent="0.2">
      <c r="A408" s="2" t="s">
        <v>41</v>
      </c>
      <c r="B408" s="4">
        <v>1</v>
      </c>
      <c r="C408" s="5">
        <v>0.88</v>
      </c>
      <c r="D408" s="4">
        <v>1</v>
      </c>
      <c r="E408" s="5">
        <v>1.23</v>
      </c>
      <c r="F408" s="4">
        <v>0</v>
      </c>
      <c r="G408" s="5">
        <v>0</v>
      </c>
      <c r="H408" s="4">
        <v>0</v>
      </c>
    </row>
    <row r="409" spans="1:8" x14ac:dyDescent="0.2">
      <c r="A409" s="2" t="s">
        <v>42</v>
      </c>
      <c r="B409" s="4">
        <v>32</v>
      </c>
      <c r="C409" s="5">
        <v>28.32</v>
      </c>
      <c r="D409" s="4">
        <v>26</v>
      </c>
      <c r="E409" s="5">
        <v>32.1</v>
      </c>
      <c r="F409" s="4">
        <v>6</v>
      </c>
      <c r="G409" s="5">
        <v>26.09</v>
      </c>
      <c r="H409" s="4">
        <v>0</v>
      </c>
    </row>
    <row r="410" spans="1:8" x14ac:dyDescent="0.2">
      <c r="A410" s="2" t="s">
        <v>43</v>
      </c>
      <c r="B410" s="4">
        <v>0</v>
      </c>
      <c r="C410" s="5">
        <v>0</v>
      </c>
      <c r="D410" s="4">
        <v>0</v>
      </c>
      <c r="E410" s="5">
        <v>0</v>
      </c>
      <c r="F410" s="4">
        <v>0</v>
      </c>
      <c r="G410" s="5">
        <v>0</v>
      </c>
      <c r="H410" s="4">
        <v>0</v>
      </c>
    </row>
    <row r="411" spans="1:8" x14ac:dyDescent="0.2">
      <c r="A411" s="2" t="s">
        <v>44</v>
      </c>
      <c r="B411" s="4">
        <v>2</v>
      </c>
      <c r="C411" s="5">
        <v>1.77</v>
      </c>
      <c r="D411" s="4">
        <v>1</v>
      </c>
      <c r="E411" s="5">
        <v>1.23</v>
      </c>
      <c r="F411" s="4">
        <v>1</v>
      </c>
      <c r="G411" s="5">
        <v>4.3499999999999996</v>
      </c>
      <c r="H411" s="4">
        <v>0</v>
      </c>
    </row>
    <row r="412" spans="1:8" x14ac:dyDescent="0.2">
      <c r="A412" s="2" t="s">
        <v>45</v>
      </c>
      <c r="B412" s="4">
        <v>4</v>
      </c>
      <c r="C412" s="5">
        <v>3.54</v>
      </c>
      <c r="D412" s="4">
        <v>1</v>
      </c>
      <c r="E412" s="5">
        <v>1.23</v>
      </c>
      <c r="F412" s="4">
        <v>1</v>
      </c>
      <c r="G412" s="5">
        <v>4.3499999999999996</v>
      </c>
      <c r="H412" s="4">
        <v>0</v>
      </c>
    </row>
    <row r="413" spans="1:8" x14ac:dyDescent="0.2">
      <c r="A413" s="2" t="s">
        <v>46</v>
      </c>
      <c r="B413" s="4">
        <v>16</v>
      </c>
      <c r="C413" s="5">
        <v>14.16</v>
      </c>
      <c r="D413" s="4">
        <v>12</v>
      </c>
      <c r="E413" s="5">
        <v>14.81</v>
      </c>
      <c r="F413" s="4">
        <v>3</v>
      </c>
      <c r="G413" s="5">
        <v>13.04</v>
      </c>
      <c r="H413" s="4">
        <v>0</v>
      </c>
    </row>
    <row r="414" spans="1:8" x14ac:dyDescent="0.2">
      <c r="A414" s="2" t="s">
        <v>47</v>
      </c>
      <c r="B414" s="4">
        <v>16</v>
      </c>
      <c r="C414" s="5">
        <v>14.16</v>
      </c>
      <c r="D414" s="4">
        <v>13</v>
      </c>
      <c r="E414" s="5">
        <v>16.05</v>
      </c>
      <c r="F414" s="4">
        <v>1</v>
      </c>
      <c r="G414" s="5">
        <v>4.3499999999999996</v>
      </c>
      <c r="H414" s="4">
        <v>2</v>
      </c>
    </row>
    <row r="415" spans="1:8" x14ac:dyDescent="0.2">
      <c r="A415" s="2" t="s">
        <v>48</v>
      </c>
      <c r="B415" s="4">
        <v>1</v>
      </c>
      <c r="C415" s="5">
        <v>0.88</v>
      </c>
      <c r="D415" s="4">
        <v>0</v>
      </c>
      <c r="E415" s="5">
        <v>0</v>
      </c>
      <c r="F415" s="4">
        <v>0</v>
      </c>
      <c r="G415" s="5">
        <v>0</v>
      </c>
      <c r="H415" s="4">
        <v>0</v>
      </c>
    </row>
    <row r="416" spans="1:8" x14ac:dyDescent="0.2">
      <c r="A416" s="2" t="s">
        <v>49</v>
      </c>
      <c r="B416" s="4">
        <v>3</v>
      </c>
      <c r="C416" s="5">
        <v>2.65</v>
      </c>
      <c r="D416" s="4">
        <v>1</v>
      </c>
      <c r="E416" s="5">
        <v>1.23</v>
      </c>
      <c r="F416" s="4">
        <v>0</v>
      </c>
      <c r="G416" s="5">
        <v>0</v>
      </c>
      <c r="H416" s="4">
        <v>0</v>
      </c>
    </row>
    <row r="417" spans="1:8" x14ac:dyDescent="0.2">
      <c r="A417" s="2" t="s">
        <v>50</v>
      </c>
      <c r="B417" s="4">
        <v>4</v>
      </c>
      <c r="C417" s="5">
        <v>3.54</v>
      </c>
      <c r="D417" s="4">
        <v>3</v>
      </c>
      <c r="E417" s="5">
        <v>3.7</v>
      </c>
      <c r="F417" s="4">
        <v>1</v>
      </c>
      <c r="G417" s="5">
        <v>4.3499999999999996</v>
      </c>
      <c r="H417" s="4">
        <v>0</v>
      </c>
    </row>
    <row r="418" spans="1:8" x14ac:dyDescent="0.2">
      <c r="A418" s="1" t="s">
        <v>26</v>
      </c>
      <c r="B418" s="4">
        <v>96</v>
      </c>
      <c r="C418" s="5">
        <v>100.01999999999998</v>
      </c>
      <c r="D418" s="4">
        <v>65</v>
      </c>
      <c r="E418" s="5">
        <v>100.00999999999999</v>
      </c>
      <c r="F418" s="4">
        <v>28</v>
      </c>
      <c r="G418" s="5">
        <v>99.989999999999966</v>
      </c>
      <c r="H418" s="4">
        <v>1</v>
      </c>
    </row>
    <row r="419" spans="1:8" x14ac:dyDescent="0.2">
      <c r="A419" s="2" t="s">
        <v>36</v>
      </c>
      <c r="B419" s="4">
        <v>0</v>
      </c>
      <c r="C419" s="5">
        <v>0</v>
      </c>
      <c r="D419" s="4">
        <v>0</v>
      </c>
      <c r="E419" s="5">
        <v>0</v>
      </c>
      <c r="F419" s="4">
        <v>0</v>
      </c>
      <c r="G419" s="5">
        <v>0</v>
      </c>
      <c r="H419" s="4">
        <v>0</v>
      </c>
    </row>
    <row r="420" spans="1:8" x14ac:dyDescent="0.2">
      <c r="A420" s="2" t="s">
        <v>37</v>
      </c>
      <c r="B420" s="4">
        <v>18</v>
      </c>
      <c r="C420" s="5">
        <v>18.75</v>
      </c>
      <c r="D420" s="4">
        <v>11</v>
      </c>
      <c r="E420" s="5">
        <v>16.920000000000002</v>
      </c>
      <c r="F420" s="4">
        <v>7</v>
      </c>
      <c r="G420" s="5">
        <v>25</v>
      </c>
      <c r="H420" s="4">
        <v>0</v>
      </c>
    </row>
    <row r="421" spans="1:8" x14ac:dyDescent="0.2">
      <c r="A421" s="2" t="s">
        <v>38</v>
      </c>
      <c r="B421" s="4">
        <v>15</v>
      </c>
      <c r="C421" s="5">
        <v>15.63</v>
      </c>
      <c r="D421" s="4">
        <v>5</v>
      </c>
      <c r="E421" s="5">
        <v>7.69</v>
      </c>
      <c r="F421" s="4">
        <v>9</v>
      </c>
      <c r="G421" s="5">
        <v>32.14</v>
      </c>
      <c r="H421" s="4">
        <v>1</v>
      </c>
    </row>
    <row r="422" spans="1:8" x14ac:dyDescent="0.2">
      <c r="A422" s="2" t="s">
        <v>39</v>
      </c>
      <c r="B422" s="4">
        <v>1</v>
      </c>
      <c r="C422" s="5">
        <v>1.04</v>
      </c>
      <c r="D422" s="4">
        <v>0</v>
      </c>
      <c r="E422" s="5">
        <v>0</v>
      </c>
      <c r="F422" s="4">
        <v>0</v>
      </c>
      <c r="G422" s="5">
        <v>0</v>
      </c>
      <c r="H422" s="4">
        <v>0</v>
      </c>
    </row>
    <row r="423" spans="1:8" x14ac:dyDescent="0.2">
      <c r="A423" s="2" t="s">
        <v>40</v>
      </c>
      <c r="B423" s="4">
        <v>1</v>
      </c>
      <c r="C423" s="5">
        <v>1.04</v>
      </c>
      <c r="D423" s="4">
        <v>0</v>
      </c>
      <c r="E423" s="5">
        <v>0</v>
      </c>
      <c r="F423" s="4">
        <v>1</v>
      </c>
      <c r="G423" s="5">
        <v>3.57</v>
      </c>
      <c r="H423" s="4">
        <v>0</v>
      </c>
    </row>
    <row r="424" spans="1:8" x14ac:dyDescent="0.2">
      <c r="A424" s="2" t="s">
        <v>41</v>
      </c>
      <c r="B424" s="4">
        <v>1</v>
      </c>
      <c r="C424" s="5">
        <v>1.04</v>
      </c>
      <c r="D424" s="4">
        <v>1</v>
      </c>
      <c r="E424" s="5">
        <v>1.54</v>
      </c>
      <c r="F424" s="4">
        <v>0</v>
      </c>
      <c r="G424" s="5">
        <v>0</v>
      </c>
      <c r="H424" s="4">
        <v>0</v>
      </c>
    </row>
    <row r="425" spans="1:8" x14ac:dyDescent="0.2">
      <c r="A425" s="2" t="s">
        <v>42</v>
      </c>
      <c r="B425" s="4">
        <v>22</v>
      </c>
      <c r="C425" s="5">
        <v>22.92</v>
      </c>
      <c r="D425" s="4">
        <v>20</v>
      </c>
      <c r="E425" s="5">
        <v>30.77</v>
      </c>
      <c r="F425" s="4">
        <v>2</v>
      </c>
      <c r="G425" s="5">
        <v>7.14</v>
      </c>
      <c r="H425" s="4">
        <v>0</v>
      </c>
    </row>
    <row r="426" spans="1:8" x14ac:dyDescent="0.2">
      <c r="A426" s="2" t="s">
        <v>43</v>
      </c>
      <c r="B426" s="4">
        <v>0</v>
      </c>
      <c r="C426" s="5">
        <v>0</v>
      </c>
      <c r="D426" s="4">
        <v>0</v>
      </c>
      <c r="E426" s="5">
        <v>0</v>
      </c>
      <c r="F426" s="4">
        <v>0</v>
      </c>
      <c r="G426" s="5">
        <v>0</v>
      </c>
      <c r="H426" s="4">
        <v>0</v>
      </c>
    </row>
    <row r="427" spans="1:8" x14ac:dyDescent="0.2">
      <c r="A427" s="2" t="s">
        <v>44</v>
      </c>
      <c r="B427" s="4">
        <v>1</v>
      </c>
      <c r="C427" s="5">
        <v>1.04</v>
      </c>
      <c r="D427" s="4">
        <v>0</v>
      </c>
      <c r="E427" s="5">
        <v>0</v>
      </c>
      <c r="F427" s="4">
        <v>1</v>
      </c>
      <c r="G427" s="5">
        <v>3.57</v>
      </c>
      <c r="H427" s="4">
        <v>0</v>
      </c>
    </row>
    <row r="428" spans="1:8" x14ac:dyDescent="0.2">
      <c r="A428" s="2" t="s">
        <v>45</v>
      </c>
      <c r="B428" s="4">
        <v>5</v>
      </c>
      <c r="C428" s="5">
        <v>5.21</v>
      </c>
      <c r="D428" s="4">
        <v>0</v>
      </c>
      <c r="E428" s="5">
        <v>0</v>
      </c>
      <c r="F428" s="4">
        <v>4</v>
      </c>
      <c r="G428" s="5">
        <v>14.29</v>
      </c>
      <c r="H428" s="4">
        <v>0</v>
      </c>
    </row>
    <row r="429" spans="1:8" x14ac:dyDescent="0.2">
      <c r="A429" s="2" t="s">
        <v>46</v>
      </c>
      <c r="B429" s="4">
        <v>11</v>
      </c>
      <c r="C429" s="5">
        <v>11.46</v>
      </c>
      <c r="D429" s="4">
        <v>9</v>
      </c>
      <c r="E429" s="5">
        <v>13.85</v>
      </c>
      <c r="F429" s="4">
        <v>2</v>
      </c>
      <c r="G429" s="5">
        <v>7.14</v>
      </c>
      <c r="H429" s="4">
        <v>0</v>
      </c>
    </row>
    <row r="430" spans="1:8" x14ac:dyDescent="0.2">
      <c r="A430" s="2" t="s">
        <v>47</v>
      </c>
      <c r="B430" s="4">
        <v>15</v>
      </c>
      <c r="C430" s="5">
        <v>15.63</v>
      </c>
      <c r="D430" s="4">
        <v>15</v>
      </c>
      <c r="E430" s="5">
        <v>23.08</v>
      </c>
      <c r="F430" s="4">
        <v>0</v>
      </c>
      <c r="G430" s="5">
        <v>0</v>
      </c>
      <c r="H430" s="4">
        <v>0</v>
      </c>
    </row>
    <row r="431" spans="1:8" x14ac:dyDescent="0.2">
      <c r="A431" s="2" t="s">
        <v>48</v>
      </c>
      <c r="B431" s="4">
        <v>0</v>
      </c>
      <c r="C431" s="5">
        <v>0</v>
      </c>
      <c r="D431" s="4">
        <v>0</v>
      </c>
      <c r="E431" s="5">
        <v>0</v>
      </c>
      <c r="F431" s="4">
        <v>0</v>
      </c>
      <c r="G431" s="5">
        <v>0</v>
      </c>
      <c r="H431" s="4">
        <v>0</v>
      </c>
    </row>
    <row r="432" spans="1:8" x14ac:dyDescent="0.2">
      <c r="A432" s="2" t="s">
        <v>49</v>
      </c>
      <c r="B432" s="4">
        <v>3</v>
      </c>
      <c r="C432" s="5">
        <v>3.13</v>
      </c>
      <c r="D432" s="4">
        <v>2</v>
      </c>
      <c r="E432" s="5">
        <v>3.08</v>
      </c>
      <c r="F432" s="4">
        <v>1</v>
      </c>
      <c r="G432" s="5">
        <v>3.57</v>
      </c>
      <c r="H432" s="4">
        <v>0</v>
      </c>
    </row>
    <row r="433" spans="1:8" x14ac:dyDescent="0.2">
      <c r="A433" s="2" t="s">
        <v>50</v>
      </c>
      <c r="B433" s="4">
        <v>3</v>
      </c>
      <c r="C433" s="5">
        <v>3.13</v>
      </c>
      <c r="D433" s="4">
        <v>2</v>
      </c>
      <c r="E433" s="5">
        <v>3.08</v>
      </c>
      <c r="F433" s="4">
        <v>1</v>
      </c>
      <c r="G433" s="5">
        <v>3.57</v>
      </c>
      <c r="H433" s="4">
        <v>0</v>
      </c>
    </row>
    <row r="434" spans="1:8" x14ac:dyDescent="0.2">
      <c r="A434" s="1" t="s">
        <v>27</v>
      </c>
      <c r="B434" s="4">
        <v>133</v>
      </c>
      <c r="C434" s="5">
        <v>100.00999999999999</v>
      </c>
      <c r="D434" s="4">
        <v>97</v>
      </c>
      <c r="E434" s="5">
        <v>99.990000000000009</v>
      </c>
      <c r="F434" s="4">
        <v>32</v>
      </c>
      <c r="G434" s="5">
        <v>100.03999999999998</v>
      </c>
      <c r="H434" s="4">
        <v>4</v>
      </c>
    </row>
    <row r="435" spans="1:8" x14ac:dyDescent="0.2">
      <c r="A435" s="2" t="s">
        <v>36</v>
      </c>
      <c r="B435" s="4">
        <v>0</v>
      </c>
      <c r="C435" s="5">
        <v>0</v>
      </c>
      <c r="D435" s="4">
        <v>0</v>
      </c>
      <c r="E435" s="5">
        <v>0</v>
      </c>
      <c r="F435" s="4">
        <v>0</v>
      </c>
      <c r="G435" s="5">
        <v>0</v>
      </c>
      <c r="H435" s="4">
        <v>0</v>
      </c>
    </row>
    <row r="436" spans="1:8" x14ac:dyDescent="0.2">
      <c r="A436" s="2" t="s">
        <v>37</v>
      </c>
      <c r="B436" s="4">
        <v>40</v>
      </c>
      <c r="C436" s="5">
        <v>30.08</v>
      </c>
      <c r="D436" s="4">
        <v>37</v>
      </c>
      <c r="E436" s="5">
        <v>38.14</v>
      </c>
      <c r="F436" s="4">
        <v>3</v>
      </c>
      <c r="G436" s="5">
        <v>9.3800000000000008</v>
      </c>
      <c r="H436" s="4">
        <v>0</v>
      </c>
    </row>
    <row r="437" spans="1:8" x14ac:dyDescent="0.2">
      <c r="A437" s="2" t="s">
        <v>38</v>
      </c>
      <c r="B437" s="4">
        <v>13</v>
      </c>
      <c r="C437" s="5">
        <v>9.77</v>
      </c>
      <c r="D437" s="4">
        <v>5</v>
      </c>
      <c r="E437" s="5">
        <v>5.15</v>
      </c>
      <c r="F437" s="4">
        <v>8</v>
      </c>
      <c r="G437" s="5">
        <v>25</v>
      </c>
      <c r="H437" s="4">
        <v>0</v>
      </c>
    </row>
    <row r="438" spans="1:8" x14ac:dyDescent="0.2">
      <c r="A438" s="2" t="s">
        <v>39</v>
      </c>
      <c r="B438" s="4">
        <v>0</v>
      </c>
      <c r="C438" s="5">
        <v>0</v>
      </c>
      <c r="D438" s="4">
        <v>0</v>
      </c>
      <c r="E438" s="5">
        <v>0</v>
      </c>
      <c r="F438" s="4">
        <v>0</v>
      </c>
      <c r="G438" s="5">
        <v>0</v>
      </c>
      <c r="H438" s="4">
        <v>0</v>
      </c>
    </row>
    <row r="439" spans="1:8" x14ac:dyDescent="0.2">
      <c r="A439" s="2" t="s">
        <v>40</v>
      </c>
      <c r="B439" s="4">
        <v>0</v>
      </c>
      <c r="C439" s="5">
        <v>0</v>
      </c>
      <c r="D439" s="4">
        <v>0</v>
      </c>
      <c r="E439" s="5">
        <v>0</v>
      </c>
      <c r="F439" s="4">
        <v>0</v>
      </c>
      <c r="G439" s="5">
        <v>0</v>
      </c>
      <c r="H439" s="4">
        <v>0</v>
      </c>
    </row>
    <row r="440" spans="1:8" x14ac:dyDescent="0.2">
      <c r="A440" s="2" t="s">
        <v>41</v>
      </c>
      <c r="B440" s="4">
        <v>3</v>
      </c>
      <c r="C440" s="5">
        <v>2.2599999999999998</v>
      </c>
      <c r="D440" s="4">
        <v>1</v>
      </c>
      <c r="E440" s="5">
        <v>1.03</v>
      </c>
      <c r="F440" s="4">
        <v>1</v>
      </c>
      <c r="G440" s="5">
        <v>3.13</v>
      </c>
      <c r="H440" s="4">
        <v>1</v>
      </c>
    </row>
    <row r="441" spans="1:8" x14ac:dyDescent="0.2">
      <c r="A441" s="2" t="s">
        <v>42</v>
      </c>
      <c r="B441" s="4">
        <v>27</v>
      </c>
      <c r="C441" s="5">
        <v>20.3</v>
      </c>
      <c r="D441" s="4">
        <v>17</v>
      </c>
      <c r="E441" s="5">
        <v>17.53</v>
      </c>
      <c r="F441" s="4">
        <v>9</v>
      </c>
      <c r="G441" s="5">
        <v>28.13</v>
      </c>
      <c r="H441" s="4">
        <v>1</v>
      </c>
    </row>
    <row r="442" spans="1:8" x14ac:dyDescent="0.2">
      <c r="A442" s="2" t="s">
        <v>43</v>
      </c>
      <c r="B442" s="4">
        <v>0</v>
      </c>
      <c r="C442" s="5">
        <v>0</v>
      </c>
      <c r="D442" s="4">
        <v>0</v>
      </c>
      <c r="E442" s="5">
        <v>0</v>
      </c>
      <c r="F442" s="4">
        <v>0</v>
      </c>
      <c r="G442" s="5">
        <v>0</v>
      </c>
      <c r="H442" s="4">
        <v>0</v>
      </c>
    </row>
    <row r="443" spans="1:8" x14ac:dyDescent="0.2">
      <c r="A443" s="2" t="s">
        <v>44</v>
      </c>
      <c r="B443" s="4">
        <v>1</v>
      </c>
      <c r="C443" s="5">
        <v>0.75</v>
      </c>
      <c r="D443" s="4">
        <v>0</v>
      </c>
      <c r="E443" s="5">
        <v>0</v>
      </c>
      <c r="F443" s="4">
        <v>1</v>
      </c>
      <c r="G443" s="5">
        <v>3.13</v>
      </c>
      <c r="H443" s="4">
        <v>0</v>
      </c>
    </row>
    <row r="444" spans="1:8" x14ac:dyDescent="0.2">
      <c r="A444" s="2" t="s">
        <v>45</v>
      </c>
      <c r="B444" s="4">
        <v>3</v>
      </c>
      <c r="C444" s="5">
        <v>2.2599999999999998</v>
      </c>
      <c r="D444" s="4">
        <v>2</v>
      </c>
      <c r="E444" s="5">
        <v>2.06</v>
      </c>
      <c r="F444" s="4">
        <v>0</v>
      </c>
      <c r="G444" s="5">
        <v>0</v>
      </c>
      <c r="H444" s="4">
        <v>1</v>
      </c>
    </row>
    <row r="445" spans="1:8" x14ac:dyDescent="0.2">
      <c r="A445" s="2" t="s">
        <v>46</v>
      </c>
      <c r="B445" s="4">
        <v>13</v>
      </c>
      <c r="C445" s="5">
        <v>9.77</v>
      </c>
      <c r="D445" s="4">
        <v>11</v>
      </c>
      <c r="E445" s="5">
        <v>11.34</v>
      </c>
      <c r="F445" s="4">
        <v>2</v>
      </c>
      <c r="G445" s="5">
        <v>6.25</v>
      </c>
      <c r="H445" s="4">
        <v>0</v>
      </c>
    </row>
    <row r="446" spans="1:8" x14ac:dyDescent="0.2">
      <c r="A446" s="2" t="s">
        <v>47</v>
      </c>
      <c r="B446" s="4">
        <v>19</v>
      </c>
      <c r="C446" s="5">
        <v>14.29</v>
      </c>
      <c r="D446" s="4">
        <v>18</v>
      </c>
      <c r="E446" s="5">
        <v>18.559999999999999</v>
      </c>
      <c r="F446" s="4">
        <v>1</v>
      </c>
      <c r="G446" s="5">
        <v>3.13</v>
      </c>
      <c r="H446" s="4">
        <v>0</v>
      </c>
    </row>
    <row r="447" spans="1:8" x14ac:dyDescent="0.2">
      <c r="A447" s="2" t="s">
        <v>48</v>
      </c>
      <c r="B447" s="4">
        <v>2</v>
      </c>
      <c r="C447" s="5">
        <v>1.5</v>
      </c>
      <c r="D447" s="4">
        <v>1</v>
      </c>
      <c r="E447" s="5">
        <v>1.03</v>
      </c>
      <c r="F447" s="4">
        <v>1</v>
      </c>
      <c r="G447" s="5">
        <v>3.13</v>
      </c>
      <c r="H447" s="4">
        <v>0</v>
      </c>
    </row>
    <row r="448" spans="1:8" x14ac:dyDescent="0.2">
      <c r="A448" s="2" t="s">
        <v>49</v>
      </c>
      <c r="B448" s="4">
        <v>3</v>
      </c>
      <c r="C448" s="5">
        <v>2.2599999999999998</v>
      </c>
      <c r="D448" s="4">
        <v>0</v>
      </c>
      <c r="E448" s="5">
        <v>0</v>
      </c>
      <c r="F448" s="4">
        <v>3</v>
      </c>
      <c r="G448" s="5">
        <v>9.3800000000000008</v>
      </c>
      <c r="H448" s="4">
        <v>0</v>
      </c>
    </row>
    <row r="449" spans="1:8" x14ac:dyDescent="0.2">
      <c r="A449" s="2" t="s">
        <v>50</v>
      </c>
      <c r="B449" s="4">
        <v>9</v>
      </c>
      <c r="C449" s="5">
        <v>6.77</v>
      </c>
      <c r="D449" s="4">
        <v>5</v>
      </c>
      <c r="E449" s="5">
        <v>5.15</v>
      </c>
      <c r="F449" s="4">
        <v>3</v>
      </c>
      <c r="G449" s="5">
        <v>9.3800000000000008</v>
      </c>
      <c r="H449" s="4">
        <v>1</v>
      </c>
    </row>
    <row r="450" spans="1:8" x14ac:dyDescent="0.2">
      <c r="A450" s="1" t="s">
        <v>28</v>
      </c>
      <c r="B450" s="4">
        <v>671</v>
      </c>
      <c r="C450" s="5">
        <v>100.01</v>
      </c>
      <c r="D450" s="4">
        <v>426</v>
      </c>
      <c r="E450" s="5">
        <v>100.01999999999998</v>
      </c>
      <c r="F450" s="4">
        <v>229</v>
      </c>
      <c r="G450" s="5">
        <v>100</v>
      </c>
      <c r="H450" s="4">
        <v>5</v>
      </c>
    </row>
    <row r="451" spans="1:8" x14ac:dyDescent="0.2">
      <c r="A451" s="2" t="s">
        <v>36</v>
      </c>
      <c r="B451" s="4">
        <v>0</v>
      </c>
      <c r="C451" s="5">
        <v>0</v>
      </c>
      <c r="D451" s="4">
        <v>0</v>
      </c>
      <c r="E451" s="5">
        <v>0</v>
      </c>
      <c r="F451" s="4">
        <v>0</v>
      </c>
      <c r="G451" s="5">
        <v>0</v>
      </c>
      <c r="H451" s="4">
        <v>0</v>
      </c>
    </row>
    <row r="452" spans="1:8" x14ac:dyDescent="0.2">
      <c r="A452" s="2" t="s">
        <v>37</v>
      </c>
      <c r="B452" s="4">
        <v>141</v>
      </c>
      <c r="C452" s="5">
        <v>21.01</v>
      </c>
      <c r="D452" s="4">
        <v>90</v>
      </c>
      <c r="E452" s="5">
        <v>21.13</v>
      </c>
      <c r="F452" s="4">
        <v>51</v>
      </c>
      <c r="G452" s="5">
        <v>22.27</v>
      </c>
      <c r="H452" s="4">
        <v>0</v>
      </c>
    </row>
    <row r="453" spans="1:8" x14ac:dyDescent="0.2">
      <c r="A453" s="2" t="s">
        <v>38</v>
      </c>
      <c r="B453" s="4">
        <v>63</v>
      </c>
      <c r="C453" s="5">
        <v>9.39</v>
      </c>
      <c r="D453" s="4">
        <v>23</v>
      </c>
      <c r="E453" s="5">
        <v>5.4</v>
      </c>
      <c r="F453" s="4">
        <v>40</v>
      </c>
      <c r="G453" s="5">
        <v>17.47</v>
      </c>
      <c r="H453" s="4">
        <v>0</v>
      </c>
    </row>
    <row r="454" spans="1:8" x14ac:dyDescent="0.2">
      <c r="A454" s="2" t="s">
        <v>39</v>
      </c>
      <c r="B454" s="4">
        <v>0</v>
      </c>
      <c r="C454" s="5">
        <v>0</v>
      </c>
      <c r="D454" s="4">
        <v>0</v>
      </c>
      <c r="E454" s="5">
        <v>0</v>
      </c>
      <c r="F454" s="4">
        <v>0</v>
      </c>
      <c r="G454" s="5">
        <v>0</v>
      </c>
      <c r="H454" s="4">
        <v>0</v>
      </c>
    </row>
    <row r="455" spans="1:8" x14ac:dyDescent="0.2">
      <c r="A455" s="2" t="s">
        <v>40</v>
      </c>
      <c r="B455" s="4">
        <v>4</v>
      </c>
      <c r="C455" s="5">
        <v>0.6</v>
      </c>
      <c r="D455" s="4">
        <v>0</v>
      </c>
      <c r="E455" s="5">
        <v>0</v>
      </c>
      <c r="F455" s="4">
        <v>4</v>
      </c>
      <c r="G455" s="5">
        <v>1.75</v>
      </c>
      <c r="H455" s="4">
        <v>0</v>
      </c>
    </row>
    <row r="456" spans="1:8" x14ac:dyDescent="0.2">
      <c r="A456" s="2" t="s">
        <v>41</v>
      </c>
      <c r="B456" s="4">
        <v>3</v>
      </c>
      <c r="C456" s="5">
        <v>0.45</v>
      </c>
      <c r="D456" s="4">
        <v>2</v>
      </c>
      <c r="E456" s="5">
        <v>0.47</v>
      </c>
      <c r="F456" s="4">
        <v>1</v>
      </c>
      <c r="G456" s="5">
        <v>0.44</v>
      </c>
      <c r="H456" s="4">
        <v>0</v>
      </c>
    </row>
    <row r="457" spans="1:8" x14ac:dyDescent="0.2">
      <c r="A457" s="2" t="s">
        <v>42</v>
      </c>
      <c r="B457" s="4">
        <v>153</v>
      </c>
      <c r="C457" s="5">
        <v>22.8</v>
      </c>
      <c r="D457" s="4">
        <v>94</v>
      </c>
      <c r="E457" s="5">
        <v>22.07</v>
      </c>
      <c r="F457" s="4">
        <v>58</v>
      </c>
      <c r="G457" s="5">
        <v>25.33</v>
      </c>
      <c r="H457" s="4">
        <v>1</v>
      </c>
    </row>
    <row r="458" spans="1:8" x14ac:dyDescent="0.2">
      <c r="A458" s="2" t="s">
        <v>43</v>
      </c>
      <c r="B458" s="4">
        <v>4</v>
      </c>
      <c r="C458" s="5">
        <v>0.6</v>
      </c>
      <c r="D458" s="4">
        <v>0</v>
      </c>
      <c r="E458" s="5">
        <v>0</v>
      </c>
      <c r="F458" s="4">
        <v>4</v>
      </c>
      <c r="G458" s="5">
        <v>1.75</v>
      </c>
      <c r="H458" s="4">
        <v>0</v>
      </c>
    </row>
    <row r="459" spans="1:8" x14ac:dyDescent="0.2">
      <c r="A459" s="2" t="s">
        <v>44</v>
      </c>
      <c r="B459" s="4">
        <v>52</v>
      </c>
      <c r="C459" s="5">
        <v>7.75</v>
      </c>
      <c r="D459" s="4">
        <v>24</v>
      </c>
      <c r="E459" s="5">
        <v>5.63</v>
      </c>
      <c r="F459" s="4">
        <v>28</v>
      </c>
      <c r="G459" s="5">
        <v>12.23</v>
      </c>
      <c r="H459" s="4">
        <v>0</v>
      </c>
    </row>
    <row r="460" spans="1:8" x14ac:dyDescent="0.2">
      <c r="A460" s="2" t="s">
        <v>45</v>
      </c>
      <c r="B460" s="4">
        <v>21</v>
      </c>
      <c r="C460" s="5">
        <v>3.13</v>
      </c>
      <c r="D460" s="4">
        <v>16</v>
      </c>
      <c r="E460" s="5">
        <v>3.76</v>
      </c>
      <c r="F460" s="4">
        <v>5</v>
      </c>
      <c r="G460" s="5">
        <v>2.1800000000000002</v>
      </c>
      <c r="H460" s="4">
        <v>0</v>
      </c>
    </row>
    <row r="461" spans="1:8" x14ac:dyDescent="0.2">
      <c r="A461" s="2" t="s">
        <v>46</v>
      </c>
      <c r="B461" s="4">
        <v>71</v>
      </c>
      <c r="C461" s="5">
        <v>10.58</v>
      </c>
      <c r="D461" s="4">
        <v>56</v>
      </c>
      <c r="E461" s="5">
        <v>13.15</v>
      </c>
      <c r="F461" s="4">
        <v>14</v>
      </c>
      <c r="G461" s="5">
        <v>6.11</v>
      </c>
      <c r="H461" s="4">
        <v>1</v>
      </c>
    </row>
    <row r="462" spans="1:8" x14ac:dyDescent="0.2">
      <c r="A462" s="2" t="s">
        <v>47</v>
      </c>
      <c r="B462" s="4">
        <v>97</v>
      </c>
      <c r="C462" s="5">
        <v>14.46</v>
      </c>
      <c r="D462" s="4">
        <v>88</v>
      </c>
      <c r="E462" s="5">
        <v>20.66</v>
      </c>
      <c r="F462" s="4">
        <v>8</v>
      </c>
      <c r="G462" s="5">
        <v>3.49</v>
      </c>
      <c r="H462" s="4">
        <v>0</v>
      </c>
    </row>
    <row r="463" spans="1:8" x14ac:dyDescent="0.2">
      <c r="A463" s="2" t="s">
        <v>48</v>
      </c>
      <c r="B463" s="4">
        <v>19</v>
      </c>
      <c r="C463" s="5">
        <v>2.83</v>
      </c>
      <c r="D463" s="4">
        <v>8</v>
      </c>
      <c r="E463" s="5">
        <v>1.88</v>
      </c>
      <c r="F463" s="4">
        <v>2</v>
      </c>
      <c r="G463" s="5">
        <v>0.87</v>
      </c>
      <c r="H463" s="4">
        <v>1</v>
      </c>
    </row>
    <row r="464" spans="1:8" x14ac:dyDescent="0.2">
      <c r="A464" s="2" t="s">
        <v>49</v>
      </c>
      <c r="B464" s="4">
        <v>24</v>
      </c>
      <c r="C464" s="5">
        <v>3.58</v>
      </c>
      <c r="D464" s="4">
        <v>15</v>
      </c>
      <c r="E464" s="5">
        <v>3.52</v>
      </c>
      <c r="F464" s="4">
        <v>6</v>
      </c>
      <c r="G464" s="5">
        <v>2.62</v>
      </c>
      <c r="H464" s="4">
        <v>2</v>
      </c>
    </row>
    <row r="465" spans="1:8" x14ac:dyDescent="0.2">
      <c r="A465" s="2" t="s">
        <v>50</v>
      </c>
      <c r="B465" s="4">
        <v>19</v>
      </c>
      <c r="C465" s="5">
        <v>2.83</v>
      </c>
      <c r="D465" s="4">
        <v>10</v>
      </c>
      <c r="E465" s="5">
        <v>2.35</v>
      </c>
      <c r="F465" s="4">
        <v>8</v>
      </c>
      <c r="G465" s="5">
        <v>3.49</v>
      </c>
      <c r="H465" s="4">
        <v>0</v>
      </c>
    </row>
    <row r="466" spans="1:8" x14ac:dyDescent="0.2">
      <c r="A466" s="1" t="s">
        <v>29</v>
      </c>
      <c r="B466" s="4">
        <v>336</v>
      </c>
      <c r="C466" s="5">
        <v>100</v>
      </c>
      <c r="D466" s="4">
        <v>229</v>
      </c>
      <c r="E466" s="5">
        <v>100.01</v>
      </c>
      <c r="F466" s="4">
        <v>104</v>
      </c>
      <c r="G466" s="5">
        <v>99.97999999999999</v>
      </c>
      <c r="H466" s="4">
        <v>3</v>
      </c>
    </row>
    <row r="467" spans="1:8" x14ac:dyDescent="0.2">
      <c r="A467" s="2" t="s">
        <v>36</v>
      </c>
      <c r="B467" s="4">
        <v>0</v>
      </c>
      <c r="C467" s="5">
        <v>0</v>
      </c>
      <c r="D467" s="4">
        <v>0</v>
      </c>
      <c r="E467" s="5">
        <v>0</v>
      </c>
      <c r="F467" s="4">
        <v>0</v>
      </c>
      <c r="G467" s="5">
        <v>0</v>
      </c>
      <c r="H467" s="4">
        <v>0</v>
      </c>
    </row>
    <row r="468" spans="1:8" x14ac:dyDescent="0.2">
      <c r="A468" s="2" t="s">
        <v>37</v>
      </c>
      <c r="B468" s="4">
        <v>72</v>
      </c>
      <c r="C468" s="5">
        <v>21.43</v>
      </c>
      <c r="D468" s="4">
        <v>45</v>
      </c>
      <c r="E468" s="5">
        <v>19.649999999999999</v>
      </c>
      <c r="F468" s="4">
        <v>27</v>
      </c>
      <c r="G468" s="5">
        <v>25.96</v>
      </c>
      <c r="H468" s="4">
        <v>0</v>
      </c>
    </row>
    <row r="469" spans="1:8" x14ac:dyDescent="0.2">
      <c r="A469" s="2" t="s">
        <v>38</v>
      </c>
      <c r="B469" s="4">
        <v>37</v>
      </c>
      <c r="C469" s="5">
        <v>11.01</v>
      </c>
      <c r="D469" s="4">
        <v>21</v>
      </c>
      <c r="E469" s="5">
        <v>9.17</v>
      </c>
      <c r="F469" s="4">
        <v>16</v>
      </c>
      <c r="G469" s="5">
        <v>15.38</v>
      </c>
      <c r="H469" s="4">
        <v>0</v>
      </c>
    </row>
    <row r="470" spans="1:8" x14ac:dyDescent="0.2">
      <c r="A470" s="2" t="s">
        <v>39</v>
      </c>
      <c r="B470" s="4">
        <v>0</v>
      </c>
      <c r="C470" s="5">
        <v>0</v>
      </c>
      <c r="D470" s="4">
        <v>0</v>
      </c>
      <c r="E470" s="5">
        <v>0</v>
      </c>
      <c r="F470" s="4">
        <v>0</v>
      </c>
      <c r="G470" s="5">
        <v>0</v>
      </c>
      <c r="H470" s="4">
        <v>0</v>
      </c>
    </row>
    <row r="471" spans="1:8" x14ac:dyDescent="0.2">
      <c r="A471" s="2" t="s">
        <v>40</v>
      </c>
      <c r="B471" s="4">
        <v>3</v>
      </c>
      <c r="C471" s="5">
        <v>0.89</v>
      </c>
      <c r="D471" s="4">
        <v>1</v>
      </c>
      <c r="E471" s="5">
        <v>0.44</v>
      </c>
      <c r="F471" s="4">
        <v>2</v>
      </c>
      <c r="G471" s="5">
        <v>1.92</v>
      </c>
      <c r="H471" s="4">
        <v>0</v>
      </c>
    </row>
    <row r="472" spans="1:8" x14ac:dyDescent="0.2">
      <c r="A472" s="2" t="s">
        <v>41</v>
      </c>
      <c r="B472" s="4">
        <v>6</v>
      </c>
      <c r="C472" s="5">
        <v>1.79</v>
      </c>
      <c r="D472" s="4">
        <v>1</v>
      </c>
      <c r="E472" s="5">
        <v>0.44</v>
      </c>
      <c r="F472" s="4">
        <v>4</v>
      </c>
      <c r="G472" s="5">
        <v>3.85</v>
      </c>
      <c r="H472" s="4">
        <v>1</v>
      </c>
    </row>
    <row r="473" spans="1:8" x14ac:dyDescent="0.2">
      <c r="A473" s="2" t="s">
        <v>42</v>
      </c>
      <c r="B473" s="4">
        <v>82</v>
      </c>
      <c r="C473" s="5">
        <v>24.4</v>
      </c>
      <c r="D473" s="4">
        <v>57</v>
      </c>
      <c r="E473" s="5">
        <v>24.89</v>
      </c>
      <c r="F473" s="4">
        <v>25</v>
      </c>
      <c r="G473" s="5">
        <v>24.04</v>
      </c>
      <c r="H473" s="4">
        <v>0</v>
      </c>
    </row>
    <row r="474" spans="1:8" x14ac:dyDescent="0.2">
      <c r="A474" s="2" t="s">
        <v>43</v>
      </c>
      <c r="B474" s="4">
        <v>2</v>
      </c>
      <c r="C474" s="5">
        <v>0.6</v>
      </c>
      <c r="D474" s="4">
        <v>0</v>
      </c>
      <c r="E474" s="5">
        <v>0</v>
      </c>
      <c r="F474" s="4">
        <v>2</v>
      </c>
      <c r="G474" s="5">
        <v>1.92</v>
      </c>
      <c r="H474" s="4">
        <v>0</v>
      </c>
    </row>
    <row r="475" spans="1:8" x14ac:dyDescent="0.2">
      <c r="A475" s="2" t="s">
        <v>44</v>
      </c>
      <c r="B475" s="4">
        <v>4</v>
      </c>
      <c r="C475" s="5">
        <v>1.19</v>
      </c>
      <c r="D475" s="4">
        <v>1</v>
      </c>
      <c r="E475" s="5">
        <v>0.44</v>
      </c>
      <c r="F475" s="4">
        <v>3</v>
      </c>
      <c r="G475" s="5">
        <v>2.88</v>
      </c>
      <c r="H475" s="4">
        <v>0</v>
      </c>
    </row>
    <row r="476" spans="1:8" x14ac:dyDescent="0.2">
      <c r="A476" s="2" t="s">
        <v>45</v>
      </c>
      <c r="B476" s="4">
        <v>9</v>
      </c>
      <c r="C476" s="5">
        <v>2.68</v>
      </c>
      <c r="D476" s="4">
        <v>6</v>
      </c>
      <c r="E476" s="5">
        <v>2.62</v>
      </c>
      <c r="F476" s="4">
        <v>3</v>
      </c>
      <c r="G476" s="5">
        <v>2.88</v>
      </c>
      <c r="H476" s="4">
        <v>0</v>
      </c>
    </row>
    <row r="477" spans="1:8" x14ac:dyDescent="0.2">
      <c r="A477" s="2" t="s">
        <v>46</v>
      </c>
      <c r="B477" s="4">
        <v>31</v>
      </c>
      <c r="C477" s="5">
        <v>9.23</v>
      </c>
      <c r="D477" s="4">
        <v>23</v>
      </c>
      <c r="E477" s="5">
        <v>10.039999999999999</v>
      </c>
      <c r="F477" s="4">
        <v>8</v>
      </c>
      <c r="G477" s="5">
        <v>7.69</v>
      </c>
      <c r="H477" s="4">
        <v>0</v>
      </c>
    </row>
    <row r="478" spans="1:8" x14ac:dyDescent="0.2">
      <c r="A478" s="2" t="s">
        <v>47</v>
      </c>
      <c r="B478" s="4">
        <v>67</v>
      </c>
      <c r="C478" s="5">
        <v>19.940000000000001</v>
      </c>
      <c r="D478" s="4">
        <v>61</v>
      </c>
      <c r="E478" s="5">
        <v>26.64</v>
      </c>
      <c r="F478" s="4">
        <v>6</v>
      </c>
      <c r="G478" s="5">
        <v>5.77</v>
      </c>
      <c r="H478" s="4">
        <v>0</v>
      </c>
    </row>
    <row r="479" spans="1:8" x14ac:dyDescent="0.2">
      <c r="A479" s="2" t="s">
        <v>48</v>
      </c>
      <c r="B479" s="4">
        <v>3</v>
      </c>
      <c r="C479" s="5">
        <v>0.89</v>
      </c>
      <c r="D479" s="4">
        <v>1</v>
      </c>
      <c r="E479" s="5">
        <v>0.44</v>
      </c>
      <c r="F479" s="4">
        <v>0</v>
      </c>
      <c r="G479" s="5">
        <v>0</v>
      </c>
      <c r="H479" s="4">
        <v>2</v>
      </c>
    </row>
    <row r="480" spans="1:8" x14ac:dyDescent="0.2">
      <c r="A480" s="2" t="s">
        <v>49</v>
      </c>
      <c r="B480" s="4">
        <v>9</v>
      </c>
      <c r="C480" s="5">
        <v>2.68</v>
      </c>
      <c r="D480" s="4">
        <v>7</v>
      </c>
      <c r="E480" s="5">
        <v>3.06</v>
      </c>
      <c r="F480" s="4">
        <v>2</v>
      </c>
      <c r="G480" s="5">
        <v>1.92</v>
      </c>
      <c r="H480" s="4">
        <v>0</v>
      </c>
    </row>
    <row r="481" spans="1:8" x14ac:dyDescent="0.2">
      <c r="A481" s="2" t="s">
        <v>50</v>
      </c>
      <c r="B481" s="4">
        <v>11</v>
      </c>
      <c r="C481" s="5">
        <v>3.27</v>
      </c>
      <c r="D481" s="4">
        <v>5</v>
      </c>
      <c r="E481" s="5">
        <v>2.1800000000000002</v>
      </c>
      <c r="F481" s="4">
        <v>6</v>
      </c>
      <c r="G481" s="5">
        <v>5.77</v>
      </c>
      <c r="H481" s="4">
        <v>0</v>
      </c>
    </row>
    <row r="482" spans="1:8" x14ac:dyDescent="0.2">
      <c r="A482" s="1" t="s">
        <v>30</v>
      </c>
      <c r="B482" s="4">
        <v>233</v>
      </c>
      <c r="C482" s="5">
        <v>100.00999999999999</v>
      </c>
      <c r="D482" s="4">
        <v>169</v>
      </c>
      <c r="E482" s="5">
        <v>100.01000000000002</v>
      </c>
      <c r="F482" s="4">
        <v>58</v>
      </c>
      <c r="G482" s="5">
        <v>99.98</v>
      </c>
      <c r="H482" s="4">
        <v>2</v>
      </c>
    </row>
    <row r="483" spans="1:8" x14ac:dyDescent="0.2">
      <c r="A483" s="2" t="s">
        <v>36</v>
      </c>
      <c r="B483" s="4">
        <v>0</v>
      </c>
      <c r="C483" s="5">
        <v>0</v>
      </c>
      <c r="D483" s="4">
        <v>0</v>
      </c>
      <c r="E483" s="5">
        <v>0</v>
      </c>
      <c r="F483" s="4">
        <v>0</v>
      </c>
      <c r="G483" s="5">
        <v>0</v>
      </c>
      <c r="H483" s="4">
        <v>0</v>
      </c>
    </row>
    <row r="484" spans="1:8" x14ac:dyDescent="0.2">
      <c r="A484" s="2" t="s">
        <v>37</v>
      </c>
      <c r="B484" s="4">
        <v>38</v>
      </c>
      <c r="C484" s="5">
        <v>16.309999999999999</v>
      </c>
      <c r="D484" s="4">
        <v>30</v>
      </c>
      <c r="E484" s="5">
        <v>17.75</v>
      </c>
      <c r="F484" s="4">
        <v>8</v>
      </c>
      <c r="G484" s="5">
        <v>13.79</v>
      </c>
      <c r="H484" s="4">
        <v>0</v>
      </c>
    </row>
    <row r="485" spans="1:8" x14ac:dyDescent="0.2">
      <c r="A485" s="2" t="s">
        <v>38</v>
      </c>
      <c r="B485" s="4">
        <v>14</v>
      </c>
      <c r="C485" s="5">
        <v>6.01</v>
      </c>
      <c r="D485" s="4">
        <v>3</v>
      </c>
      <c r="E485" s="5">
        <v>1.78</v>
      </c>
      <c r="F485" s="4">
        <v>11</v>
      </c>
      <c r="G485" s="5">
        <v>18.97</v>
      </c>
      <c r="H485" s="4">
        <v>0</v>
      </c>
    </row>
    <row r="486" spans="1:8" x14ac:dyDescent="0.2">
      <c r="A486" s="2" t="s">
        <v>39</v>
      </c>
      <c r="B486" s="4">
        <v>1</v>
      </c>
      <c r="C486" s="5">
        <v>0.43</v>
      </c>
      <c r="D486" s="4">
        <v>0</v>
      </c>
      <c r="E486" s="5">
        <v>0</v>
      </c>
      <c r="F486" s="4">
        <v>0</v>
      </c>
      <c r="G486" s="5">
        <v>0</v>
      </c>
      <c r="H486" s="4">
        <v>0</v>
      </c>
    </row>
    <row r="487" spans="1:8" x14ac:dyDescent="0.2">
      <c r="A487" s="2" t="s">
        <v>40</v>
      </c>
      <c r="B487" s="4">
        <v>1</v>
      </c>
      <c r="C487" s="5">
        <v>0.43</v>
      </c>
      <c r="D487" s="4">
        <v>1</v>
      </c>
      <c r="E487" s="5">
        <v>0.59</v>
      </c>
      <c r="F487" s="4">
        <v>0</v>
      </c>
      <c r="G487" s="5">
        <v>0</v>
      </c>
      <c r="H487" s="4">
        <v>0</v>
      </c>
    </row>
    <row r="488" spans="1:8" x14ac:dyDescent="0.2">
      <c r="A488" s="2" t="s">
        <v>41</v>
      </c>
      <c r="B488" s="4">
        <v>2</v>
      </c>
      <c r="C488" s="5">
        <v>0.86</v>
      </c>
      <c r="D488" s="4">
        <v>0</v>
      </c>
      <c r="E488" s="5">
        <v>0</v>
      </c>
      <c r="F488" s="4">
        <v>0</v>
      </c>
      <c r="G488" s="5">
        <v>0</v>
      </c>
      <c r="H488" s="4">
        <v>0</v>
      </c>
    </row>
    <row r="489" spans="1:8" x14ac:dyDescent="0.2">
      <c r="A489" s="2" t="s">
        <v>42</v>
      </c>
      <c r="B489" s="4">
        <v>50</v>
      </c>
      <c r="C489" s="5">
        <v>21.46</v>
      </c>
      <c r="D489" s="4">
        <v>30</v>
      </c>
      <c r="E489" s="5">
        <v>17.75</v>
      </c>
      <c r="F489" s="4">
        <v>19</v>
      </c>
      <c r="G489" s="5">
        <v>32.76</v>
      </c>
      <c r="H489" s="4">
        <v>1</v>
      </c>
    </row>
    <row r="490" spans="1:8" x14ac:dyDescent="0.2">
      <c r="A490" s="2" t="s">
        <v>43</v>
      </c>
      <c r="B490" s="4">
        <v>2</v>
      </c>
      <c r="C490" s="5">
        <v>0.86</v>
      </c>
      <c r="D490" s="4">
        <v>1</v>
      </c>
      <c r="E490" s="5">
        <v>0.59</v>
      </c>
      <c r="F490" s="4">
        <v>1</v>
      </c>
      <c r="G490" s="5">
        <v>1.72</v>
      </c>
      <c r="H490" s="4">
        <v>0</v>
      </c>
    </row>
    <row r="491" spans="1:8" x14ac:dyDescent="0.2">
      <c r="A491" s="2" t="s">
        <v>44</v>
      </c>
      <c r="B491" s="4">
        <v>10</v>
      </c>
      <c r="C491" s="5">
        <v>4.29</v>
      </c>
      <c r="D491" s="4">
        <v>9</v>
      </c>
      <c r="E491" s="5">
        <v>5.33</v>
      </c>
      <c r="F491" s="4">
        <v>1</v>
      </c>
      <c r="G491" s="5">
        <v>1.72</v>
      </c>
      <c r="H491" s="4">
        <v>0</v>
      </c>
    </row>
    <row r="492" spans="1:8" x14ac:dyDescent="0.2">
      <c r="A492" s="2" t="s">
        <v>45</v>
      </c>
      <c r="B492" s="4">
        <v>6</v>
      </c>
      <c r="C492" s="5">
        <v>2.58</v>
      </c>
      <c r="D492" s="4">
        <v>5</v>
      </c>
      <c r="E492" s="5">
        <v>2.96</v>
      </c>
      <c r="F492" s="4">
        <v>1</v>
      </c>
      <c r="G492" s="5">
        <v>1.72</v>
      </c>
      <c r="H492" s="4">
        <v>0</v>
      </c>
    </row>
    <row r="493" spans="1:8" x14ac:dyDescent="0.2">
      <c r="A493" s="2" t="s">
        <v>46</v>
      </c>
      <c r="B493" s="4">
        <v>43</v>
      </c>
      <c r="C493" s="5">
        <v>18.45</v>
      </c>
      <c r="D493" s="4">
        <v>36</v>
      </c>
      <c r="E493" s="5">
        <v>21.3</v>
      </c>
      <c r="F493" s="4">
        <v>6</v>
      </c>
      <c r="G493" s="5">
        <v>10.34</v>
      </c>
      <c r="H493" s="4">
        <v>1</v>
      </c>
    </row>
    <row r="494" spans="1:8" x14ac:dyDescent="0.2">
      <c r="A494" s="2" t="s">
        <v>47</v>
      </c>
      <c r="B494" s="4">
        <v>50</v>
      </c>
      <c r="C494" s="5">
        <v>21.46</v>
      </c>
      <c r="D494" s="4">
        <v>47</v>
      </c>
      <c r="E494" s="5">
        <v>27.81</v>
      </c>
      <c r="F494" s="4">
        <v>3</v>
      </c>
      <c r="G494" s="5">
        <v>5.17</v>
      </c>
      <c r="H494" s="4">
        <v>0</v>
      </c>
    </row>
    <row r="495" spans="1:8" x14ac:dyDescent="0.2">
      <c r="A495" s="2" t="s">
        <v>48</v>
      </c>
      <c r="B495" s="4">
        <v>3</v>
      </c>
      <c r="C495" s="5">
        <v>1.29</v>
      </c>
      <c r="D495" s="4">
        <v>3</v>
      </c>
      <c r="E495" s="5">
        <v>1.78</v>
      </c>
      <c r="F495" s="4">
        <v>0</v>
      </c>
      <c r="G495" s="5">
        <v>0</v>
      </c>
      <c r="H495" s="4">
        <v>0</v>
      </c>
    </row>
    <row r="496" spans="1:8" x14ac:dyDescent="0.2">
      <c r="A496" s="2" t="s">
        <v>49</v>
      </c>
      <c r="B496" s="4">
        <v>7</v>
      </c>
      <c r="C496" s="5">
        <v>3</v>
      </c>
      <c r="D496" s="4">
        <v>3</v>
      </c>
      <c r="E496" s="5">
        <v>1.78</v>
      </c>
      <c r="F496" s="4">
        <v>3</v>
      </c>
      <c r="G496" s="5">
        <v>5.17</v>
      </c>
      <c r="H496" s="4">
        <v>0</v>
      </c>
    </row>
    <row r="497" spans="1:8" x14ac:dyDescent="0.2">
      <c r="A497" s="2" t="s">
        <v>50</v>
      </c>
      <c r="B497" s="4">
        <v>6</v>
      </c>
      <c r="C497" s="5">
        <v>2.58</v>
      </c>
      <c r="D497" s="4">
        <v>1</v>
      </c>
      <c r="E497" s="5">
        <v>0.59</v>
      </c>
      <c r="F497" s="4">
        <v>5</v>
      </c>
      <c r="G497" s="5">
        <v>8.6199999999999992</v>
      </c>
      <c r="H497" s="4">
        <v>0</v>
      </c>
    </row>
    <row r="498" spans="1:8" x14ac:dyDescent="0.2">
      <c r="A498" s="1" t="s">
        <v>31</v>
      </c>
      <c r="B498" s="4">
        <v>406</v>
      </c>
      <c r="C498" s="5">
        <v>100.01</v>
      </c>
      <c r="D498" s="4">
        <v>262</v>
      </c>
      <c r="E498" s="5">
        <v>100.01</v>
      </c>
      <c r="F498" s="4">
        <v>140</v>
      </c>
      <c r="G498" s="5">
        <v>99.989999999999981</v>
      </c>
      <c r="H498" s="4">
        <v>2</v>
      </c>
    </row>
    <row r="499" spans="1:8" x14ac:dyDescent="0.2">
      <c r="A499" s="2" t="s">
        <v>36</v>
      </c>
      <c r="B499" s="4">
        <v>0</v>
      </c>
      <c r="C499" s="5">
        <v>0</v>
      </c>
      <c r="D499" s="4">
        <v>0</v>
      </c>
      <c r="E499" s="5">
        <v>0</v>
      </c>
      <c r="F499" s="4">
        <v>0</v>
      </c>
      <c r="G499" s="5">
        <v>0</v>
      </c>
      <c r="H499" s="4">
        <v>0</v>
      </c>
    </row>
    <row r="500" spans="1:8" x14ac:dyDescent="0.2">
      <c r="A500" s="2" t="s">
        <v>37</v>
      </c>
      <c r="B500" s="4">
        <v>71</v>
      </c>
      <c r="C500" s="5">
        <v>17.489999999999998</v>
      </c>
      <c r="D500" s="4">
        <v>41</v>
      </c>
      <c r="E500" s="5">
        <v>15.65</v>
      </c>
      <c r="F500" s="4">
        <v>30</v>
      </c>
      <c r="G500" s="5">
        <v>21.43</v>
      </c>
      <c r="H500" s="4">
        <v>0</v>
      </c>
    </row>
    <row r="501" spans="1:8" x14ac:dyDescent="0.2">
      <c r="A501" s="2" t="s">
        <v>38</v>
      </c>
      <c r="B501" s="4">
        <v>62</v>
      </c>
      <c r="C501" s="5">
        <v>15.27</v>
      </c>
      <c r="D501" s="4">
        <v>31</v>
      </c>
      <c r="E501" s="5">
        <v>11.83</v>
      </c>
      <c r="F501" s="4">
        <v>31</v>
      </c>
      <c r="G501" s="5">
        <v>22.14</v>
      </c>
      <c r="H501" s="4">
        <v>0</v>
      </c>
    </row>
    <row r="502" spans="1:8" x14ac:dyDescent="0.2">
      <c r="A502" s="2" t="s">
        <v>39</v>
      </c>
      <c r="B502" s="4">
        <v>0</v>
      </c>
      <c r="C502" s="5">
        <v>0</v>
      </c>
      <c r="D502" s="4">
        <v>0</v>
      </c>
      <c r="E502" s="5">
        <v>0</v>
      </c>
      <c r="F502" s="4">
        <v>0</v>
      </c>
      <c r="G502" s="5">
        <v>0</v>
      </c>
      <c r="H502" s="4">
        <v>0</v>
      </c>
    </row>
    <row r="503" spans="1:8" x14ac:dyDescent="0.2">
      <c r="A503" s="2" t="s">
        <v>40</v>
      </c>
      <c r="B503" s="4">
        <v>0</v>
      </c>
      <c r="C503" s="5">
        <v>0</v>
      </c>
      <c r="D503" s="4">
        <v>0</v>
      </c>
      <c r="E503" s="5">
        <v>0</v>
      </c>
      <c r="F503" s="4">
        <v>0</v>
      </c>
      <c r="G503" s="5">
        <v>0</v>
      </c>
      <c r="H503" s="4">
        <v>0</v>
      </c>
    </row>
    <row r="504" spans="1:8" x14ac:dyDescent="0.2">
      <c r="A504" s="2" t="s">
        <v>41</v>
      </c>
      <c r="B504" s="4">
        <v>3</v>
      </c>
      <c r="C504" s="5">
        <v>0.74</v>
      </c>
      <c r="D504" s="4">
        <v>0</v>
      </c>
      <c r="E504" s="5">
        <v>0</v>
      </c>
      <c r="F504" s="4">
        <v>3</v>
      </c>
      <c r="G504" s="5">
        <v>2.14</v>
      </c>
      <c r="H504" s="4">
        <v>0</v>
      </c>
    </row>
    <row r="505" spans="1:8" x14ac:dyDescent="0.2">
      <c r="A505" s="2" t="s">
        <v>42</v>
      </c>
      <c r="B505" s="4">
        <v>95</v>
      </c>
      <c r="C505" s="5">
        <v>23.4</v>
      </c>
      <c r="D505" s="4">
        <v>61</v>
      </c>
      <c r="E505" s="5">
        <v>23.28</v>
      </c>
      <c r="F505" s="4">
        <v>34</v>
      </c>
      <c r="G505" s="5">
        <v>24.29</v>
      </c>
      <c r="H505" s="4">
        <v>0</v>
      </c>
    </row>
    <row r="506" spans="1:8" x14ac:dyDescent="0.2">
      <c r="A506" s="2" t="s">
        <v>43</v>
      </c>
      <c r="B506" s="4">
        <v>1</v>
      </c>
      <c r="C506" s="5">
        <v>0.25</v>
      </c>
      <c r="D506" s="4">
        <v>1</v>
      </c>
      <c r="E506" s="5">
        <v>0.38</v>
      </c>
      <c r="F506" s="4">
        <v>0</v>
      </c>
      <c r="G506" s="5">
        <v>0</v>
      </c>
      <c r="H506" s="4">
        <v>0</v>
      </c>
    </row>
    <row r="507" spans="1:8" x14ac:dyDescent="0.2">
      <c r="A507" s="2" t="s">
        <v>44</v>
      </c>
      <c r="B507" s="4">
        <v>9</v>
      </c>
      <c r="C507" s="5">
        <v>2.2200000000000002</v>
      </c>
      <c r="D507" s="4">
        <v>5</v>
      </c>
      <c r="E507" s="5">
        <v>1.91</v>
      </c>
      <c r="F507" s="4">
        <v>4</v>
      </c>
      <c r="G507" s="5">
        <v>2.86</v>
      </c>
      <c r="H507" s="4">
        <v>0</v>
      </c>
    </row>
    <row r="508" spans="1:8" x14ac:dyDescent="0.2">
      <c r="A508" s="2" t="s">
        <v>45</v>
      </c>
      <c r="B508" s="4">
        <v>11</v>
      </c>
      <c r="C508" s="5">
        <v>2.71</v>
      </c>
      <c r="D508" s="4">
        <v>10</v>
      </c>
      <c r="E508" s="5">
        <v>3.82</v>
      </c>
      <c r="F508" s="4">
        <v>1</v>
      </c>
      <c r="G508" s="5">
        <v>0.71</v>
      </c>
      <c r="H508" s="4">
        <v>0</v>
      </c>
    </row>
    <row r="509" spans="1:8" x14ac:dyDescent="0.2">
      <c r="A509" s="2" t="s">
        <v>46</v>
      </c>
      <c r="B509" s="4">
        <v>37</v>
      </c>
      <c r="C509" s="5">
        <v>9.11</v>
      </c>
      <c r="D509" s="4">
        <v>27</v>
      </c>
      <c r="E509" s="5">
        <v>10.31</v>
      </c>
      <c r="F509" s="4">
        <v>10</v>
      </c>
      <c r="G509" s="5">
        <v>7.14</v>
      </c>
      <c r="H509" s="4">
        <v>0</v>
      </c>
    </row>
    <row r="510" spans="1:8" x14ac:dyDescent="0.2">
      <c r="A510" s="2" t="s">
        <v>47</v>
      </c>
      <c r="B510" s="4">
        <v>70</v>
      </c>
      <c r="C510" s="5">
        <v>17.239999999999998</v>
      </c>
      <c r="D510" s="4">
        <v>65</v>
      </c>
      <c r="E510" s="5">
        <v>24.81</v>
      </c>
      <c r="F510" s="4">
        <v>3</v>
      </c>
      <c r="G510" s="5">
        <v>2.14</v>
      </c>
      <c r="H510" s="4">
        <v>0</v>
      </c>
    </row>
    <row r="511" spans="1:8" x14ac:dyDescent="0.2">
      <c r="A511" s="2" t="s">
        <v>48</v>
      </c>
      <c r="B511" s="4">
        <v>6</v>
      </c>
      <c r="C511" s="5">
        <v>1.48</v>
      </c>
      <c r="D511" s="4">
        <v>3</v>
      </c>
      <c r="E511" s="5">
        <v>1.1499999999999999</v>
      </c>
      <c r="F511" s="4">
        <v>1</v>
      </c>
      <c r="G511" s="5">
        <v>0.71</v>
      </c>
      <c r="H511" s="4">
        <v>2</v>
      </c>
    </row>
    <row r="512" spans="1:8" x14ac:dyDescent="0.2">
      <c r="A512" s="2" t="s">
        <v>49</v>
      </c>
      <c r="B512" s="4">
        <v>19</v>
      </c>
      <c r="C512" s="5">
        <v>4.68</v>
      </c>
      <c r="D512" s="4">
        <v>8</v>
      </c>
      <c r="E512" s="5">
        <v>3.05</v>
      </c>
      <c r="F512" s="4">
        <v>11</v>
      </c>
      <c r="G512" s="5">
        <v>7.86</v>
      </c>
      <c r="H512" s="4">
        <v>0</v>
      </c>
    </row>
    <row r="513" spans="1:8" x14ac:dyDescent="0.2">
      <c r="A513" s="2" t="s">
        <v>50</v>
      </c>
      <c r="B513" s="4">
        <v>22</v>
      </c>
      <c r="C513" s="5">
        <v>5.42</v>
      </c>
      <c r="D513" s="4">
        <v>10</v>
      </c>
      <c r="E513" s="5">
        <v>3.82</v>
      </c>
      <c r="F513" s="4">
        <v>12</v>
      </c>
      <c r="G513" s="5">
        <v>8.57</v>
      </c>
      <c r="H513" s="4">
        <v>0</v>
      </c>
    </row>
    <row r="514" spans="1:8" x14ac:dyDescent="0.2">
      <c r="A514" s="1" t="s">
        <v>32</v>
      </c>
      <c r="B514" s="4">
        <v>172</v>
      </c>
      <c r="C514" s="5">
        <v>100.00000000000001</v>
      </c>
      <c r="D514" s="4">
        <v>112</v>
      </c>
      <c r="E514" s="5">
        <v>99.990000000000009</v>
      </c>
      <c r="F514" s="4">
        <v>50</v>
      </c>
      <c r="G514" s="5">
        <v>100</v>
      </c>
      <c r="H514" s="4">
        <v>1</v>
      </c>
    </row>
    <row r="515" spans="1:8" x14ac:dyDescent="0.2">
      <c r="A515" s="2" t="s">
        <v>36</v>
      </c>
      <c r="B515" s="4">
        <v>0</v>
      </c>
      <c r="C515" s="5">
        <v>0</v>
      </c>
      <c r="D515" s="4">
        <v>0</v>
      </c>
      <c r="E515" s="5">
        <v>0</v>
      </c>
      <c r="F515" s="4">
        <v>0</v>
      </c>
      <c r="G515" s="5">
        <v>0</v>
      </c>
      <c r="H515" s="4">
        <v>0</v>
      </c>
    </row>
    <row r="516" spans="1:8" x14ac:dyDescent="0.2">
      <c r="A516" s="2" t="s">
        <v>37</v>
      </c>
      <c r="B516" s="4">
        <v>25</v>
      </c>
      <c r="C516" s="5">
        <v>14.53</v>
      </c>
      <c r="D516" s="4">
        <v>19</v>
      </c>
      <c r="E516" s="5">
        <v>16.96</v>
      </c>
      <c r="F516" s="4">
        <v>6</v>
      </c>
      <c r="G516" s="5">
        <v>12</v>
      </c>
      <c r="H516" s="4">
        <v>0</v>
      </c>
    </row>
    <row r="517" spans="1:8" x14ac:dyDescent="0.2">
      <c r="A517" s="2" t="s">
        <v>38</v>
      </c>
      <c r="B517" s="4">
        <v>20</v>
      </c>
      <c r="C517" s="5">
        <v>11.63</v>
      </c>
      <c r="D517" s="4">
        <v>9</v>
      </c>
      <c r="E517" s="5">
        <v>8.0399999999999991</v>
      </c>
      <c r="F517" s="4">
        <v>10</v>
      </c>
      <c r="G517" s="5">
        <v>20</v>
      </c>
      <c r="H517" s="4">
        <v>1</v>
      </c>
    </row>
    <row r="518" spans="1:8" x14ac:dyDescent="0.2">
      <c r="A518" s="2" t="s">
        <v>39</v>
      </c>
      <c r="B518" s="4">
        <v>1</v>
      </c>
      <c r="C518" s="5">
        <v>0.57999999999999996</v>
      </c>
      <c r="D518" s="4">
        <v>0</v>
      </c>
      <c r="E518" s="5">
        <v>0</v>
      </c>
      <c r="F518" s="4">
        <v>1</v>
      </c>
      <c r="G518" s="5">
        <v>2</v>
      </c>
      <c r="H518" s="4">
        <v>0</v>
      </c>
    </row>
    <row r="519" spans="1:8" x14ac:dyDescent="0.2">
      <c r="A519" s="2" t="s">
        <v>40</v>
      </c>
      <c r="B519" s="4">
        <v>0</v>
      </c>
      <c r="C519" s="5">
        <v>0</v>
      </c>
      <c r="D519" s="4">
        <v>0</v>
      </c>
      <c r="E519" s="5">
        <v>0</v>
      </c>
      <c r="F519" s="4">
        <v>0</v>
      </c>
      <c r="G519" s="5">
        <v>0</v>
      </c>
      <c r="H519" s="4">
        <v>0</v>
      </c>
    </row>
    <row r="520" spans="1:8" x14ac:dyDescent="0.2">
      <c r="A520" s="2" t="s">
        <v>41</v>
      </c>
      <c r="B520" s="4">
        <v>1</v>
      </c>
      <c r="C520" s="5">
        <v>0.57999999999999996</v>
      </c>
      <c r="D520" s="4">
        <v>1</v>
      </c>
      <c r="E520" s="5">
        <v>0.89</v>
      </c>
      <c r="F520" s="4">
        <v>0</v>
      </c>
      <c r="G520" s="5">
        <v>0</v>
      </c>
      <c r="H520" s="4">
        <v>0</v>
      </c>
    </row>
    <row r="521" spans="1:8" x14ac:dyDescent="0.2">
      <c r="A521" s="2" t="s">
        <v>42</v>
      </c>
      <c r="B521" s="4">
        <v>40</v>
      </c>
      <c r="C521" s="5">
        <v>23.26</v>
      </c>
      <c r="D521" s="4">
        <v>25</v>
      </c>
      <c r="E521" s="5">
        <v>22.32</v>
      </c>
      <c r="F521" s="4">
        <v>15</v>
      </c>
      <c r="G521" s="5">
        <v>30</v>
      </c>
      <c r="H521" s="4">
        <v>0</v>
      </c>
    </row>
    <row r="522" spans="1:8" x14ac:dyDescent="0.2">
      <c r="A522" s="2" t="s">
        <v>43</v>
      </c>
      <c r="B522" s="4">
        <v>3</v>
      </c>
      <c r="C522" s="5">
        <v>1.74</v>
      </c>
      <c r="D522" s="4">
        <v>2</v>
      </c>
      <c r="E522" s="5">
        <v>1.79</v>
      </c>
      <c r="F522" s="4">
        <v>1</v>
      </c>
      <c r="G522" s="5">
        <v>2</v>
      </c>
      <c r="H522" s="4">
        <v>0</v>
      </c>
    </row>
    <row r="523" spans="1:8" x14ac:dyDescent="0.2">
      <c r="A523" s="2" t="s">
        <v>44</v>
      </c>
      <c r="B523" s="4">
        <v>1</v>
      </c>
      <c r="C523" s="5">
        <v>0.57999999999999996</v>
      </c>
      <c r="D523" s="4">
        <v>1</v>
      </c>
      <c r="E523" s="5">
        <v>0.89</v>
      </c>
      <c r="F523" s="4">
        <v>0</v>
      </c>
      <c r="G523" s="5">
        <v>0</v>
      </c>
      <c r="H523" s="4">
        <v>0</v>
      </c>
    </row>
    <row r="524" spans="1:8" x14ac:dyDescent="0.2">
      <c r="A524" s="2" t="s">
        <v>45</v>
      </c>
      <c r="B524" s="4">
        <v>6</v>
      </c>
      <c r="C524" s="5">
        <v>3.49</v>
      </c>
      <c r="D524" s="4">
        <v>4</v>
      </c>
      <c r="E524" s="5">
        <v>3.57</v>
      </c>
      <c r="F524" s="4">
        <v>2</v>
      </c>
      <c r="G524" s="5">
        <v>4</v>
      </c>
      <c r="H524" s="4">
        <v>0</v>
      </c>
    </row>
    <row r="525" spans="1:8" x14ac:dyDescent="0.2">
      <c r="A525" s="2" t="s">
        <v>46</v>
      </c>
      <c r="B525" s="4">
        <v>21</v>
      </c>
      <c r="C525" s="5">
        <v>12.21</v>
      </c>
      <c r="D525" s="4">
        <v>17</v>
      </c>
      <c r="E525" s="5">
        <v>15.18</v>
      </c>
      <c r="F525" s="4">
        <v>3</v>
      </c>
      <c r="G525" s="5">
        <v>6</v>
      </c>
      <c r="H525" s="4">
        <v>0</v>
      </c>
    </row>
    <row r="526" spans="1:8" x14ac:dyDescent="0.2">
      <c r="A526" s="2" t="s">
        <v>47</v>
      </c>
      <c r="B526" s="4">
        <v>27</v>
      </c>
      <c r="C526" s="5">
        <v>15.7</v>
      </c>
      <c r="D526" s="4">
        <v>25</v>
      </c>
      <c r="E526" s="5">
        <v>22.32</v>
      </c>
      <c r="F526" s="4">
        <v>2</v>
      </c>
      <c r="G526" s="5">
        <v>4</v>
      </c>
      <c r="H526" s="4">
        <v>0</v>
      </c>
    </row>
    <row r="527" spans="1:8" x14ac:dyDescent="0.2">
      <c r="A527" s="2" t="s">
        <v>48</v>
      </c>
      <c r="B527" s="4">
        <v>7</v>
      </c>
      <c r="C527" s="5">
        <v>4.07</v>
      </c>
      <c r="D527" s="4">
        <v>1</v>
      </c>
      <c r="E527" s="5">
        <v>0.89</v>
      </c>
      <c r="F527" s="4">
        <v>1</v>
      </c>
      <c r="G527" s="5">
        <v>2</v>
      </c>
      <c r="H527" s="4">
        <v>0</v>
      </c>
    </row>
    <row r="528" spans="1:8" x14ac:dyDescent="0.2">
      <c r="A528" s="2" t="s">
        <v>49</v>
      </c>
      <c r="B528" s="4">
        <v>11</v>
      </c>
      <c r="C528" s="5">
        <v>6.4</v>
      </c>
      <c r="D528" s="4">
        <v>3</v>
      </c>
      <c r="E528" s="5">
        <v>2.68</v>
      </c>
      <c r="F528" s="4">
        <v>5</v>
      </c>
      <c r="G528" s="5">
        <v>10</v>
      </c>
      <c r="H528" s="4">
        <v>0</v>
      </c>
    </row>
    <row r="529" spans="1:8" x14ac:dyDescent="0.2">
      <c r="A529" s="2" t="s">
        <v>50</v>
      </c>
      <c r="B529" s="4">
        <v>9</v>
      </c>
      <c r="C529" s="5">
        <v>5.23</v>
      </c>
      <c r="D529" s="4">
        <v>5</v>
      </c>
      <c r="E529" s="5">
        <v>4.46</v>
      </c>
      <c r="F529" s="4">
        <v>4</v>
      </c>
      <c r="G529" s="5">
        <v>8</v>
      </c>
      <c r="H529" s="4">
        <v>0</v>
      </c>
    </row>
    <row r="530" spans="1:8" x14ac:dyDescent="0.2">
      <c r="A530" s="1" t="s">
        <v>33</v>
      </c>
      <c r="B530" s="4">
        <v>226</v>
      </c>
      <c r="C530" s="5">
        <v>99.990000000000009</v>
      </c>
      <c r="D530" s="4">
        <v>114</v>
      </c>
      <c r="E530" s="5">
        <v>99.990000000000009</v>
      </c>
      <c r="F530" s="4">
        <v>109</v>
      </c>
      <c r="G530" s="5">
        <v>99.990000000000009</v>
      </c>
      <c r="H530" s="4">
        <v>3</v>
      </c>
    </row>
    <row r="531" spans="1:8" x14ac:dyDescent="0.2">
      <c r="A531" s="2" t="s">
        <v>36</v>
      </c>
      <c r="B531" s="4">
        <v>0</v>
      </c>
      <c r="C531" s="5">
        <v>0</v>
      </c>
      <c r="D531" s="4">
        <v>0</v>
      </c>
      <c r="E531" s="5">
        <v>0</v>
      </c>
      <c r="F531" s="4">
        <v>0</v>
      </c>
      <c r="G531" s="5">
        <v>0</v>
      </c>
      <c r="H531" s="4">
        <v>0</v>
      </c>
    </row>
    <row r="532" spans="1:8" x14ac:dyDescent="0.2">
      <c r="A532" s="2" t="s">
        <v>37</v>
      </c>
      <c r="B532" s="4">
        <v>53</v>
      </c>
      <c r="C532" s="5">
        <v>23.45</v>
      </c>
      <c r="D532" s="4">
        <v>27</v>
      </c>
      <c r="E532" s="5">
        <v>23.68</v>
      </c>
      <c r="F532" s="4">
        <v>26</v>
      </c>
      <c r="G532" s="5">
        <v>23.85</v>
      </c>
      <c r="H532" s="4">
        <v>0</v>
      </c>
    </row>
    <row r="533" spans="1:8" x14ac:dyDescent="0.2">
      <c r="A533" s="2" t="s">
        <v>38</v>
      </c>
      <c r="B533" s="4">
        <v>16</v>
      </c>
      <c r="C533" s="5">
        <v>7.08</v>
      </c>
      <c r="D533" s="4">
        <v>5</v>
      </c>
      <c r="E533" s="5">
        <v>4.3899999999999997</v>
      </c>
      <c r="F533" s="4">
        <v>11</v>
      </c>
      <c r="G533" s="5">
        <v>10.09</v>
      </c>
      <c r="H533" s="4">
        <v>0</v>
      </c>
    </row>
    <row r="534" spans="1:8" x14ac:dyDescent="0.2">
      <c r="A534" s="2" t="s">
        <v>39</v>
      </c>
      <c r="B534" s="4">
        <v>2</v>
      </c>
      <c r="C534" s="5">
        <v>0.88</v>
      </c>
      <c r="D534" s="4">
        <v>0</v>
      </c>
      <c r="E534" s="5">
        <v>0</v>
      </c>
      <c r="F534" s="4">
        <v>2</v>
      </c>
      <c r="G534" s="5">
        <v>1.83</v>
      </c>
      <c r="H534" s="4">
        <v>0</v>
      </c>
    </row>
    <row r="535" spans="1:8" x14ac:dyDescent="0.2">
      <c r="A535" s="2" t="s">
        <v>40</v>
      </c>
      <c r="B535" s="4">
        <v>0</v>
      </c>
      <c r="C535" s="5">
        <v>0</v>
      </c>
      <c r="D535" s="4">
        <v>0</v>
      </c>
      <c r="E535" s="5">
        <v>0</v>
      </c>
      <c r="F535" s="4">
        <v>0</v>
      </c>
      <c r="G535" s="5">
        <v>0</v>
      </c>
      <c r="H535" s="4">
        <v>0</v>
      </c>
    </row>
    <row r="536" spans="1:8" x14ac:dyDescent="0.2">
      <c r="A536" s="2" t="s">
        <v>41</v>
      </c>
      <c r="B536" s="4">
        <v>4</v>
      </c>
      <c r="C536" s="5">
        <v>1.77</v>
      </c>
      <c r="D536" s="4">
        <v>0</v>
      </c>
      <c r="E536" s="5">
        <v>0</v>
      </c>
      <c r="F536" s="4">
        <v>2</v>
      </c>
      <c r="G536" s="5">
        <v>1.83</v>
      </c>
      <c r="H536" s="4">
        <v>2</v>
      </c>
    </row>
    <row r="537" spans="1:8" x14ac:dyDescent="0.2">
      <c r="A537" s="2" t="s">
        <v>42</v>
      </c>
      <c r="B537" s="4">
        <v>57</v>
      </c>
      <c r="C537" s="5">
        <v>25.22</v>
      </c>
      <c r="D537" s="4">
        <v>24</v>
      </c>
      <c r="E537" s="5">
        <v>21.05</v>
      </c>
      <c r="F537" s="4">
        <v>33</v>
      </c>
      <c r="G537" s="5">
        <v>30.28</v>
      </c>
      <c r="H537" s="4">
        <v>0</v>
      </c>
    </row>
    <row r="538" spans="1:8" x14ac:dyDescent="0.2">
      <c r="A538" s="2" t="s">
        <v>43</v>
      </c>
      <c r="B538" s="4">
        <v>1</v>
      </c>
      <c r="C538" s="5">
        <v>0.44</v>
      </c>
      <c r="D538" s="4">
        <v>1</v>
      </c>
      <c r="E538" s="5">
        <v>0.88</v>
      </c>
      <c r="F538" s="4">
        <v>0</v>
      </c>
      <c r="G538" s="5">
        <v>0</v>
      </c>
      <c r="H538" s="4">
        <v>0</v>
      </c>
    </row>
    <row r="539" spans="1:8" x14ac:dyDescent="0.2">
      <c r="A539" s="2" t="s">
        <v>44</v>
      </c>
      <c r="B539" s="4">
        <v>3</v>
      </c>
      <c r="C539" s="5">
        <v>1.33</v>
      </c>
      <c r="D539" s="4">
        <v>0</v>
      </c>
      <c r="E539" s="5">
        <v>0</v>
      </c>
      <c r="F539" s="4">
        <v>3</v>
      </c>
      <c r="G539" s="5">
        <v>2.75</v>
      </c>
      <c r="H539" s="4">
        <v>0</v>
      </c>
    </row>
    <row r="540" spans="1:8" x14ac:dyDescent="0.2">
      <c r="A540" s="2" t="s">
        <v>45</v>
      </c>
      <c r="B540" s="4">
        <v>7</v>
      </c>
      <c r="C540" s="5">
        <v>3.1</v>
      </c>
      <c r="D540" s="4">
        <v>2</v>
      </c>
      <c r="E540" s="5">
        <v>1.75</v>
      </c>
      <c r="F540" s="4">
        <v>5</v>
      </c>
      <c r="G540" s="5">
        <v>4.59</v>
      </c>
      <c r="H540" s="4">
        <v>0</v>
      </c>
    </row>
    <row r="541" spans="1:8" x14ac:dyDescent="0.2">
      <c r="A541" s="2" t="s">
        <v>46</v>
      </c>
      <c r="B541" s="4">
        <v>21</v>
      </c>
      <c r="C541" s="5">
        <v>9.2899999999999991</v>
      </c>
      <c r="D541" s="4">
        <v>13</v>
      </c>
      <c r="E541" s="5">
        <v>11.4</v>
      </c>
      <c r="F541" s="4">
        <v>8</v>
      </c>
      <c r="G541" s="5">
        <v>7.34</v>
      </c>
      <c r="H541" s="4">
        <v>0</v>
      </c>
    </row>
    <row r="542" spans="1:8" x14ac:dyDescent="0.2">
      <c r="A542" s="2" t="s">
        <v>47</v>
      </c>
      <c r="B542" s="4">
        <v>35</v>
      </c>
      <c r="C542" s="5">
        <v>15.49</v>
      </c>
      <c r="D542" s="4">
        <v>29</v>
      </c>
      <c r="E542" s="5">
        <v>25.44</v>
      </c>
      <c r="F542" s="4">
        <v>5</v>
      </c>
      <c r="G542" s="5">
        <v>4.59</v>
      </c>
      <c r="H542" s="4">
        <v>1</v>
      </c>
    </row>
    <row r="543" spans="1:8" x14ac:dyDescent="0.2">
      <c r="A543" s="2" t="s">
        <v>48</v>
      </c>
      <c r="B543" s="4">
        <v>6</v>
      </c>
      <c r="C543" s="5">
        <v>2.65</v>
      </c>
      <c r="D543" s="4">
        <v>6</v>
      </c>
      <c r="E543" s="5">
        <v>5.26</v>
      </c>
      <c r="F543" s="4">
        <v>0</v>
      </c>
      <c r="G543" s="5">
        <v>0</v>
      </c>
      <c r="H543" s="4">
        <v>0</v>
      </c>
    </row>
    <row r="544" spans="1:8" x14ac:dyDescent="0.2">
      <c r="A544" s="2" t="s">
        <v>49</v>
      </c>
      <c r="B544" s="4">
        <v>8</v>
      </c>
      <c r="C544" s="5">
        <v>3.54</v>
      </c>
      <c r="D544" s="4">
        <v>4</v>
      </c>
      <c r="E544" s="5">
        <v>3.51</v>
      </c>
      <c r="F544" s="4">
        <v>4</v>
      </c>
      <c r="G544" s="5">
        <v>3.67</v>
      </c>
      <c r="H544" s="4">
        <v>0</v>
      </c>
    </row>
    <row r="545" spans="1:8" x14ac:dyDescent="0.2">
      <c r="A545" s="2" t="s">
        <v>50</v>
      </c>
      <c r="B545" s="4">
        <v>13</v>
      </c>
      <c r="C545" s="5">
        <v>5.75</v>
      </c>
      <c r="D545" s="4">
        <v>3</v>
      </c>
      <c r="E545" s="5">
        <v>2.63</v>
      </c>
      <c r="F545" s="4">
        <v>10</v>
      </c>
      <c r="G545" s="5">
        <v>9.17</v>
      </c>
      <c r="H545" s="4">
        <v>0</v>
      </c>
    </row>
    <row r="546" spans="1:8" x14ac:dyDescent="0.2">
      <c r="A546" s="1" t="s">
        <v>34</v>
      </c>
      <c r="B546" s="4">
        <v>525</v>
      </c>
      <c r="C546" s="5">
        <v>100.02000000000001</v>
      </c>
      <c r="D546" s="4">
        <v>360</v>
      </c>
      <c r="E546" s="5">
        <v>100</v>
      </c>
      <c r="F546" s="4">
        <v>159</v>
      </c>
      <c r="G546" s="5">
        <v>100.00000000000001</v>
      </c>
      <c r="H546" s="4">
        <v>1</v>
      </c>
    </row>
    <row r="547" spans="1:8" x14ac:dyDescent="0.2">
      <c r="A547" s="2" t="s">
        <v>36</v>
      </c>
      <c r="B547" s="4">
        <v>2</v>
      </c>
      <c r="C547" s="5">
        <v>0.38</v>
      </c>
      <c r="D547" s="4">
        <v>0</v>
      </c>
      <c r="E547" s="5">
        <v>0</v>
      </c>
      <c r="F547" s="4">
        <v>2</v>
      </c>
      <c r="G547" s="5">
        <v>1.26</v>
      </c>
      <c r="H547" s="4">
        <v>0</v>
      </c>
    </row>
    <row r="548" spans="1:8" x14ac:dyDescent="0.2">
      <c r="A548" s="2" t="s">
        <v>37</v>
      </c>
      <c r="B548" s="4">
        <v>101</v>
      </c>
      <c r="C548" s="5">
        <v>19.239999999999998</v>
      </c>
      <c r="D548" s="4">
        <v>66</v>
      </c>
      <c r="E548" s="5">
        <v>18.329999999999998</v>
      </c>
      <c r="F548" s="4">
        <v>35</v>
      </c>
      <c r="G548" s="5">
        <v>22.01</v>
      </c>
      <c r="H548" s="4">
        <v>0</v>
      </c>
    </row>
    <row r="549" spans="1:8" x14ac:dyDescent="0.2">
      <c r="A549" s="2" t="s">
        <v>38</v>
      </c>
      <c r="B549" s="4">
        <v>66</v>
      </c>
      <c r="C549" s="5">
        <v>12.57</v>
      </c>
      <c r="D549" s="4">
        <v>30</v>
      </c>
      <c r="E549" s="5">
        <v>8.33</v>
      </c>
      <c r="F549" s="4">
        <v>36</v>
      </c>
      <c r="G549" s="5">
        <v>22.64</v>
      </c>
      <c r="H549" s="4">
        <v>0</v>
      </c>
    </row>
    <row r="550" spans="1:8" x14ac:dyDescent="0.2">
      <c r="A550" s="2" t="s">
        <v>39</v>
      </c>
      <c r="B550" s="4">
        <v>0</v>
      </c>
      <c r="C550" s="5">
        <v>0</v>
      </c>
      <c r="D550" s="4">
        <v>0</v>
      </c>
      <c r="E550" s="5">
        <v>0</v>
      </c>
      <c r="F550" s="4">
        <v>0</v>
      </c>
      <c r="G550" s="5">
        <v>0</v>
      </c>
      <c r="H550" s="4">
        <v>0</v>
      </c>
    </row>
    <row r="551" spans="1:8" x14ac:dyDescent="0.2">
      <c r="A551" s="2" t="s">
        <v>40</v>
      </c>
      <c r="B551" s="4">
        <v>0</v>
      </c>
      <c r="C551" s="5">
        <v>0</v>
      </c>
      <c r="D551" s="4">
        <v>0</v>
      </c>
      <c r="E551" s="5">
        <v>0</v>
      </c>
      <c r="F551" s="4">
        <v>0</v>
      </c>
      <c r="G551" s="5">
        <v>0</v>
      </c>
      <c r="H551" s="4">
        <v>0</v>
      </c>
    </row>
    <row r="552" spans="1:8" x14ac:dyDescent="0.2">
      <c r="A552" s="2" t="s">
        <v>41</v>
      </c>
      <c r="B552" s="4">
        <v>2</v>
      </c>
      <c r="C552" s="5">
        <v>0.38</v>
      </c>
      <c r="D552" s="4">
        <v>1</v>
      </c>
      <c r="E552" s="5">
        <v>0.28000000000000003</v>
      </c>
      <c r="F552" s="4">
        <v>1</v>
      </c>
      <c r="G552" s="5">
        <v>0.63</v>
      </c>
      <c r="H552" s="4">
        <v>0</v>
      </c>
    </row>
    <row r="553" spans="1:8" x14ac:dyDescent="0.2">
      <c r="A553" s="2" t="s">
        <v>42</v>
      </c>
      <c r="B553" s="4">
        <v>125</v>
      </c>
      <c r="C553" s="5">
        <v>23.81</v>
      </c>
      <c r="D553" s="4">
        <v>85</v>
      </c>
      <c r="E553" s="5">
        <v>23.61</v>
      </c>
      <c r="F553" s="4">
        <v>40</v>
      </c>
      <c r="G553" s="5">
        <v>25.16</v>
      </c>
      <c r="H553" s="4">
        <v>0</v>
      </c>
    </row>
    <row r="554" spans="1:8" x14ac:dyDescent="0.2">
      <c r="A554" s="2" t="s">
        <v>43</v>
      </c>
      <c r="B554" s="4">
        <v>2</v>
      </c>
      <c r="C554" s="5">
        <v>0.38</v>
      </c>
      <c r="D554" s="4">
        <v>2</v>
      </c>
      <c r="E554" s="5">
        <v>0.56000000000000005</v>
      </c>
      <c r="F554" s="4">
        <v>0</v>
      </c>
      <c r="G554" s="5">
        <v>0</v>
      </c>
      <c r="H554" s="4">
        <v>0</v>
      </c>
    </row>
    <row r="555" spans="1:8" x14ac:dyDescent="0.2">
      <c r="A555" s="2" t="s">
        <v>44</v>
      </c>
      <c r="B555" s="4">
        <v>11</v>
      </c>
      <c r="C555" s="5">
        <v>2.1</v>
      </c>
      <c r="D555" s="4">
        <v>4</v>
      </c>
      <c r="E555" s="5">
        <v>1.1100000000000001</v>
      </c>
      <c r="F555" s="4">
        <v>7</v>
      </c>
      <c r="G555" s="5">
        <v>4.4000000000000004</v>
      </c>
      <c r="H555" s="4">
        <v>0</v>
      </c>
    </row>
    <row r="556" spans="1:8" x14ac:dyDescent="0.2">
      <c r="A556" s="2" t="s">
        <v>45</v>
      </c>
      <c r="B556" s="4">
        <v>19</v>
      </c>
      <c r="C556" s="5">
        <v>3.62</v>
      </c>
      <c r="D556" s="4">
        <v>12</v>
      </c>
      <c r="E556" s="5">
        <v>3.33</v>
      </c>
      <c r="F556" s="4">
        <v>6</v>
      </c>
      <c r="G556" s="5">
        <v>3.77</v>
      </c>
      <c r="H556" s="4">
        <v>0</v>
      </c>
    </row>
    <row r="557" spans="1:8" x14ac:dyDescent="0.2">
      <c r="A557" s="2" t="s">
        <v>46</v>
      </c>
      <c r="B557" s="4">
        <v>58</v>
      </c>
      <c r="C557" s="5">
        <v>11.05</v>
      </c>
      <c r="D557" s="4">
        <v>46</v>
      </c>
      <c r="E557" s="5">
        <v>12.78</v>
      </c>
      <c r="F557" s="4">
        <v>11</v>
      </c>
      <c r="G557" s="5">
        <v>6.92</v>
      </c>
      <c r="H557" s="4">
        <v>0</v>
      </c>
    </row>
    <row r="558" spans="1:8" x14ac:dyDescent="0.2">
      <c r="A558" s="2" t="s">
        <v>47</v>
      </c>
      <c r="B558" s="4">
        <v>98</v>
      </c>
      <c r="C558" s="5">
        <v>18.670000000000002</v>
      </c>
      <c r="D558" s="4">
        <v>87</v>
      </c>
      <c r="E558" s="5">
        <v>24.17</v>
      </c>
      <c r="F558" s="4">
        <v>11</v>
      </c>
      <c r="G558" s="5">
        <v>6.92</v>
      </c>
      <c r="H558" s="4">
        <v>0</v>
      </c>
    </row>
    <row r="559" spans="1:8" x14ac:dyDescent="0.2">
      <c r="A559" s="2" t="s">
        <v>48</v>
      </c>
      <c r="B559" s="4">
        <v>11</v>
      </c>
      <c r="C559" s="5">
        <v>2.1</v>
      </c>
      <c r="D559" s="4">
        <v>7</v>
      </c>
      <c r="E559" s="5">
        <v>1.94</v>
      </c>
      <c r="F559" s="4">
        <v>1</v>
      </c>
      <c r="G559" s="5">
        <v>0.63</v>
      </c>
      <c r="H559" s="4">
        <v>0</v>
      </c>
    </row>
    <row r="560" spans="1:8" x14ac:dyDescent="0.2">
      <c r="A560" s="2" t="s">
        <v>49</v>
      </c>
      <c r="B560" s="4">
        <v>18</v>
      </c>
      <c r="C560" s="5">
        <v>3.43</v>
      </c>
      <c r="D560" s="4">
        <v>10</v>
      </c>
      <c r="E560" s="5">
        <v>2.78</v>
      </c>
      <c r="F560" s="4">
        <v>7</v>
      </c>
      <c r="G560" s="5">
        <v>4.4000000000000004</v>
      </c>
      <c r="H560" s="4">
        <v>1</v>
      </c>
    </row>
    <row r="561" spans="1:8" x14ac:dyDescent="0.2">
      <c r="A561" s="2" t="s">
        <v>50</v>
      </c>
      <c r="B561" s="4">
        <v>12</v>
      </c>
      <c r="C561" s="5">
        <v>2.29</v>
      </c>
      <c r="D561" s="4">
        <v>10</v>
      </c>
      <c r="E561" s="5">
        <v>2.78</v>
      </c>
      <c r="F561" s="4">
        <v>2</v>
      </c>
      <c r="G561" s="5">
        <v>1.26</v>
      </c>
      <c r="H561" s="4">
        <v>0</v>
      </c>
    </row>
    <row r="562" spans="1:8" x14ac:dyDescent="0.2">
      <c r="A562" s="1" t="s">
        <v>35</v>
      </c>
      <c r="B562" s="4">
        <v>357</v>
      </c>
      <c r="C562" s="5">
        <v>99.99</v>
      </c>
      <c r="D562" s="4">
        <v>242</v>
      </c>
      <c r="E562" s="5">
        <v>99.99</v>
      </c>
      <c r="F562" s="4">
        <v>110</v>
      </c>
      <c r="G562" s="5">
        <v>99.999999999999986</v>
      </c>
      <c r="H562" s="4">
        <v>4</v>
      </c>
    </row>
    <row r="563" spans="1:8" x14ac:dyDescent="0.2">
      <c r="A563" s="2" t="s">
        <v>36</v>
      </c>
      <c r="B563" s="4">
        <v>0</v>
      </c>
      <c r="C563" s="5">
        <v>0</v>
      </c>
      <c r="D563" s="4">
        <v>0</v>
      </c>
      <c r="E563" s="5">
        <v>0</v>
      </c>
      <c r="F563" s="4">
        <v>0</v>
      </c>
      <c r="G563" s="5">
        <v>0</v>
      </c>
      <c r="H563" s="4">
        <v>0</v>
      </c>
    </row>
    <row r="564" spans="1:8" x14ac:dyDescent="0.2">
      <c r="A564" s="2" t="s">
        <v>37</v>
      </c>
      <c r="B564" s="4">
        <v>70</v>
      </c>
      <c r="C564" s="5">
        <v>19.61</v>
      </c>
      <c r="D564" s="4">
        <v>51</v>
      </c>
      <c r="E564" s="5">
        <v>21.07</v>
      </c>
      <c r="F564" s="4">
        <v>19</v>
      </c>
      <c r="G564" s="5">
        <v>17.27</v>
      </c>
      <c r="H564" s="4">
        <v>0</v>
      </c>
    </row>
    <row r="565" spans="1:8" x14ac:dyDescent="0.2">
      <c r="A565" s="2" t="s">
        <v>38</v>
      </c>
      <c r="B565" s="4">
        <v>31</v>
      </c>
      <c r="C565" s="5">
        <v>8.68</v>
      </c>
      <c r="D565" s="4">
        <v>11</v>
      </c>
      <c r="E565" s="5">
        <v>4.55</v>
      </c>
      <c r="F565" s="4">
        <v>20</v>
      </c>
      <c r="G565" s="5">
        <v>18.18</v>
      </c>
      <c r="H565" s="4">
        <v>0</v>
      </c>
    </row>
    <row r="566" spans="1:8" x14ac:dyDescent="0.2">
      <c r="A566" s="2" t="s">
        <v>39</v>
      </c>
      <c r="B566" s="4">
        <v>2</v>
      </c>
      <c r="C566" s="5">
        <v>0.56000000000000005</v>
      </c>
      <c r="D566" s="4">
        <v>0</v>
      </c>
      <c r="E566" s="5">
        <v>0</v>
      </c>
      <c r="F566" s="4">
        <v>1</v>
      </c>
      <c r="G566" s="5">
        <v>0.91</v>
      </c>
      <c r="H566" s="4">
        <v>0</v>
      </c>
    </row>
    <row r="567" spans="1:8" x14ac:dyDescent="0.2">
      <c r="A567" s="2" t="s">
        <v>40</v>
      </c>
      <c r="B567" s="4">
        <v>0</v>
      </c>
      <c r="C567" s="5">
        <v>0</v>
      </c>
      <c r="D567" s="4">
        <v>0</v>
      </c>
      <c r="E567" s="5">
        <v>0</v>
      </c>
      <c r="F567" s="4">
        <v>0</v>
      </c>
      <c r="G567" s="5">
        <v>0</v>
      </c>
      <c r="H567" s="4">
        <v>0</v>
      </c>
    </row>
    <row r="568" spans="1:8" x14ac:dyDescent="0.2">
      <c r="A568" s="2" t="s">
        <v>41</v>
      </c>
      <c r="B568" s="4">
        <v>4</v>
      </c>
      <c r="C568" s="5">
        <v>1.1200000000000001</v>
      </c>
      <c r="D568" s="4">
        <v>1</v>
      </c>
      <c r="E568" s="5">
        <v>0.41</v>
      </c>
      <c r="F568" s="4">
        <v>3</v>
      </c>
      <c r="G568" s="5">
        <v>2.73</v>
      </c>
      <c r="H568" s="4">
        <v>0</v>
      </c>
    </row>
    <row r="569" spans="1:8" x14ac:dyDescent="0.2">
      <c r="A569" s="2" t="s">
        <v>42</v>
      </c>
      <c r="B569" s="4">
        <v>93</v>
      </c>
      <c r="C569" s="5">
        <v>26.05</v>
      </c>
      <c r="D569" s="4">
        <v>66</v>
      </c>
      <c r="E569" s="5">
        <v>27.27</v>
      </c>
      <c r="F569" s="4">
        <v>27</v>
      </c>
      <c r="G569" s="5">
        <v>24.55</v>
      </c>
      <c r="H569" s="4">
        <v>0</v>
      </c>
    </row>
    <row r="570" spans="1:8" x14ac:dyDescent="0.2">
      <c r="A570" s="2" t="s">
        <v>43</v>
      </c>
      <c r="B570" s="4">
        <v>2</v>
      </c>
      <c r="C570" s="5">
        <v>0.56000000000000005</v>
      </c>
      <c r="D570" s="4">
        <v>1</v>
      </c>
      <c r="E570" s="5">
        <v>0.41</v>
      </c>
      <c r="F570" s="4">
        <v>1</v>
      </c>
      <c r="G570" s="5">
        <v>0.91</v>
      </c>
      <c r="H570" s="4">
        <v>0</v>
      </c>
    </row>
    <row r="571" spans="1:8" x14ac:dyDescent="0.2">
      <c r="A571" s="2" t="s">
        <v>44</v>
      </c>
      <c r="B571" s="4">
        <v>17</v>
      </c>
      <c r="C571" s="5">
        <v>4.76</v>
      </c>
      <c r="D571" s="4">
        <v>6</v>
      </c>
      <c r="E571" s="5">
        <v>2.48</v>
      </c>
      <c r="F571" s="4">
        <v>10</v>
      </c>
      <c r="G571" s="5">
        <v>9.09</v>
      </c>
      <c r="H571" s="4">
        <v>1</v>
      </c>
    </row>
    <row r="572" spans="1:8" x14ac:dyDescent="0.2">
      <c r="A572" s="2" t="s">
        <v>45</v>
      </c>
      <c r="B572" s="4">
        <v>6</v>
      </c>
      <c r="C572" s="5">
        <v>1.68</v>
      </c>
      <c r="D572" s="4">
        <v>4</v>
      </c>
      <c r="E572" s="5">
        <v>1.65</v>
      </c>
      <c r="F572" s="4">
        <v>2</v>
      </c>
      <c r="G572" s="5">
        <v>1.82</v>
      </c>
      <c r="H572" s="4">
        <v>0</v>
      </c>
    </row>
    <row r="573" spans="1:8" x14ac:dyDescent="0.2">
      <c r="A573" s="2" t="s">
        <v>46</v>
      </c>
      <c r="B573" s="4">
        <v>40</v>
      </c>
      <c r="C573" s="5">
        <v>11.2</v>
      </c>
      <c r="D573" s="4">
        <v>31</v>
      </c>
      <c r="E573" s="5">
        <v>12.81</v>
      </c>
      <c r="F573" s="4">
        <v>9</v>
      </c>
      <c r="G573" s="5">
        <v>8.18</v>
      </c>
      <c r="H573" s="4">
        <v>0</v>
      </c>
    </row>
    <row r="574" spans="1:8" x14ac:dyDescent="0.2">
      <c r="A574" s="2" t="s">
        <v>47</v>
      </c>
      <c r="B574" s="4">
        <v>55</v>
      </c>
      <c r="C574" s="5">
        <v>15.41</v>
      </c>
      <c r="D574" s="4">
        <v>48</v>
      </c>
      <c r="E574" s="5">
        <v>19.829999999999998</v>
      </c>
      <c r="F574" s="4">
        <v>7</v>
      </c>
      <c r="G574" s="5">
        <v>6.36</v>
      </c>
      <c r="H574" s="4">
        <v>0</v>
      </c>
    </row>
    <row r="575" spans="1:8" x14ac:dyDescent="0.2">
      <c r="A575" s="2" t="s">
        <v>48</v>
      </c>
      <c r="B575" s="4">
        <v>8</v>
      </c>
      <c r="C575" s="5">
        <v>2.2400000000000002</v>
      </c>
      <c r="D575" s="4">
        <v>6</v>
      </c>
      <c r="E575" s="5">
        <v>2.48</v>
      </c>
      <c r="F575" s="4">
        <v>1</v>
      </c>
      <c r="G575" s="5">
        <v>0.91</v>
      </c>
      <c r="H575" s="4">
        <v>1</v>
      </c>
    </row>
    <row r="576" spans="1:8" x14ac:dyDescent="0.2">
      <c r="A576" s="2" t="s">
        <v>49</v>
      </c>
      <c r="B576" s="4">
        <v>18</v>
      </c>
      <c r="C576" s="5">
        <v>5.04</v>
      </c>
      <c r="D576" s="4">
        <v>11</v>
      </c>
      <c r="E576" s="5">
        <v>4.55</v>
      </c>
      <c r="F576" s="4">
        <v>6</v>
      </c>
      <c r="G576" s="5">
        <v>5.45</v>
      </c>
      <c r="H576" s="4">
        <v>1</v>
      </c>
    </row>
    <row r="577" spans="1:8" x14ac:dyDescent="0.2">
      <c r="A577" s="2" t="s">
        <v>50</v>
      </c>
      <c r="B577" s="4">
        <v>11</v>
      </c>
      <c r="C577" s="5">
        <v>3.08</v>
      </c>
      <c r="D577" s="4">
        <v>6</v>
      </c>
      <c r="E577" s="5">
        <v>2.48</v>
      </c>
      <c r="F577" s="4">
        <v>4</v>
      </c>
      <c r="G577" s="5">
        <v>3.64</v>
      </c>
      <c r="H577" s="4">
        <v>1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3F946-C7DD-47BE-85C8-F7C33F7509A1}">
  <sheetPr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244</v>
      </c>
    </row>
    <row r="4" spans="2:9" ht="33" customHeight="1" x14ac:dyDescent="0.2">
      <c r="B4" t="s">
        <v>225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37</v>
      </c>
      <c r="C6" s="12">
        <v>40</v>
      </c>
      <c r="D6" s="8">
        <v>19.420000000000002</v>
      </c>
      <c r="E6" s="12">
        <v>17</v>
      </c>
      <c r="F6" s="8">
        <v>13.39</v>
      </c>
      <c r="G6" s="12">
        <v>23</v>
      </c>
      <c r="H6" s="8">
        <v>30.26</v>
      </c>
      <c r="I6" s="12">
        <v>0</v>
      </c>
    </row>
    <row r="7" spans="2:9" ht="15" customHeight="1" x14ac:dyDescent="0.2">
      <c r="B7" t="s">
        <v>38</v>
      </c>
      <c r="C7" s="12">
        <v>30</v>
      </c>
      <c r="D7" s="8">
        <v>14.56</v>
      </c>
      <c r="E7" s="12">
        <v>15</v>
      </c>
      <c r="F7" s="8">
        <v>11.81</v>
      </c>
      <c r="G7" s="12">
        <v>15</v>
      </c>
      <c r="H7" s="8">
        <v>19.739999999999998</v>
      </c>
      <c r="I7" s="12">
        <v>0</v>
      </c>
    </row>
    <row r="8" spans="2:9" ht="15" customHeight="1" x14ac:dyDescent="0.2">
      <c r="B8" t="s">
        <v>39</v>
      </c>
      <c r="C8" s="12">
        <v>1</v>
      </c>
      <c r="D8" s="8">
        <v>0.49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40</v>
      </c>
      <c r="C9" s="12">
        <v>1</v>
      </c>
      <c r="D9" s="8">
        <v>0.49</v>
      </c>
      <c r="E9" s="12">
        <v>0</v>
      </c>
      <c r="F9" s="8">
        <v>0</v>
      </c>
      <c r="G9" s="12">
        <v>1</v>
      </c>
      <c r="H9" s="8">
        <v>1.32</v>
      </c>
      <c r="I9" s="12">
        <v>0</v>
      </c>
    </row>
    <row r="10" spans="2:9" ht="15" customHeight="1" x14ac:dyDescent="0.2">
      <c r="B10" t="s">
        <v>41</v>
      </c>
      <c r="C10" s="12">
        <v>4</v>
      </c>
      <c r="D10" s="8">
        <v>1.94</v>
      </c>
      <c r="E10" s="12">
        <v>3</v>
      </c>
      <c r="F10" s="8">
        <v>2.36</v>
      </c>
      <c r="G10" s="12">
        <v>1</v>
      </c>
      <c r="H10" s="8">
        <v>1.32</v>
      </c>
      <c r="I10" s="12">
        <v>0</v>
      </c>
    </row>
    <row r="11" spans="2:9" ht="15" customHeight="1" x14ac:dyDescent="0.2">
      <c r="B11" t="s">
        <v>42</v>
      </c>
      <c r="C11" s="12">
        <v>44</v>
      </c>
      <c r="D11" s="8">
        <v>21.36</v>
      </c>
      <c r="E11" s="12">
        <v>26</v>
      </c>
      <c r="F11" s="8">
        <v>20.47</v>
      </c>
      <c r="G11" s="12">
        <v>18</v>
      </c>
      <c r="H11" s="8">
        <v>23.68</v>
      </c>
      <c r="I11" s="12">
        <v>0</v>
      </c>
    </row>
    <row r="12" spans="2:9" ht="15" customHeight="1" x14ac:dyDescent="0.2">
      <c r="B12" t="s">
        <v>43</v>
      </c>
      <c r="C12" s="12">
        <v>4</v>
      </c>
      <c r="D12" s="8">
        <v>1.94</v>
      </c>
      <c r="E12" s="12">
        <v>2</v>
      </c>
      <c r="F12" s="8">
        <v>1.57</v>
      </c>
      <c r="G12" s="12">
        <v>2</v>
      </c>
      <c r="H12" s="8">
        <v>2.63</v>
      </c>
      <c r="I12" s="12">
        <v>0</v>
      </c>
    </row>
    <row r="13" spans="2:9" ht="15" customHeight="1" x14ac:dyDescent="0.2">
      <c r="B13" t="s">
        <v>44</v>
      </c>
      <c r="C13" s="12">
        <v>4</v>
      </c>
      <c r="D13" s="8">
        <v>1.94</v>
      </c>
      <c r="E13" s="12">
        <v>2</v>
      </c>
      <c r="F13" s="8">
        <v>1.57</v>
      </c>
      <c r="G13" s="12">
        <v>2</v>
      </c>
      <c r="H13" s="8">
        <v>2.63</v>
      </c>
      <c r="I13" s="12">
        <v>0</v>
      </c>
    </row>
    <row r="14" spans="2:9" ht="15" customHeight="1" x14ac:dyDescent="0.2">
      <c r="B14" t="s">
        <v>45</v>
      </c>
      <c r="C14" s="12">
        <v>10</v>
      </c>
      <c r="D14" s="8">
        <v>4.8499999999999996</v>
      </c>
      <c r="E14" s="12">
        <v>7</v>
      </c>
      <c r="F14" s="8">
        <v>5.51</v>
      </c>
      <c r="G14" s="12">
        <v>3</v>
      </c>
      <c r="H14" s="8">
        <v>3.95</v>
      </c>
      <c r="I14" s="12">
        <v>0</v>
      </c>
    </row>
    <row r="15" spans="2:9" ht="15" customHeight="1" x14ac:dyDescent="0.2">
      <c r="B15" t="s">
        <v>46</v>
      </c>
      <c r="C15" s="12">
        <v>14</v>
      </c>
      <c r="D15" s="8">
        <v>6.8</v>
      </c>
      <c r="E15" s="12">
        <v>10</v>
      </c>
      <c r="F15" s="8">
        <v>7.87</v>
      </c>
      <c r="G15" s="12">
        <v>3</v>
      </c>
      <c r="H15" s="8">
        <v>3.95</v>
      </c>
      <c r="I15" s="12">
        <v>0</v>
      </c>
    </row>
    <row r="16" spans="2:9" ht="15" customHeight="1" x14ac:dyDescent="0.2">
      <c r="B16" t="s">
        <v>47</v>
      </c>
      <c r="C16" s="12">
        <v>31</v>
      </c>
      <c r="D16" s="8">
        <v>15.05</v>
      </c>
      <c r="E16" s="12">
        <v>29</v>
      </c>
      <c r="F16" s="8">
        <v>22.83</v>
      </c>
      <c r="G16" s="12">
        <v>2</v>
      </c>
      <c r="H16" s="8">
        <v>2.63</v>
      </c>
      <c r="I16" s="12">
        <v>0</v>
      </c>
    </row>
    <row r="17" spans="2:9" ht="15" customHeight="1" x14ac:dyDescent="0.2">
      <c r="B17" t="s">
        <v>48</v>
      </c>
      <c r="C17" s="12">
        <v>3</v>
      </c>
      <c r="D17" s="8">
        <v>1.46</v>
      </c>
      <c r="E17" s="12">
        <v>2</v>
      </c>
      <c r="F17" s="8">
        <v>1.57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49</v>
      </c>
      <c r="C18" s="12">
        <v>8</v>
      </c>
      <c r="D18" s="8">
        <v>3.88</v>
      </c>
      <c r="E18" s="12">
        <v>7</v>
      </c>
      <c r="F18" s="8">
        <v>5.51</v>
      </c>
      <c r="G18" s="12">
        <v>1</v>
      </c>
      <c r="H18" s="8">
        <v>1.32</v>
      </c>
      <c r="I18" s="12">
        <v>0</v>
      </c>
    </row>
    <row r="19" spans="2:9" ht="15" customHeight="1" x14ac:dyDescent="0.2">
      <c r="B19" t="s">
        <v>50</v>
      </c>
      <c r="C19" s="12">
        <v>12</v>
      </c>
      <c r="D19" s="8">
        <v>5.83</v>
      </c>
      <c r="E19" s="12">
        <v>7</v>
      </c>
      <c r="F19" s="8">
        <v>5.51</v>
      </c>
      <c r="G19" s="12">
        <v>5</v>
      </c>
      <c r="H19" s="8">
        <v>6.58</v>
      </c>
      <c r="I19" s="12">
        <v>0</v>
      </c>
    </row>
    <row r="20" spans="2:9" ht="15" customHeight="1" x14ac:dyDescent="0.2">
      <c r="B20" s="9" t="s">
        <v>226</v>
      </c>
      <c r="C20" s="12">
        <f>SUM(LTBL_06302[総数／事業所数])</f>
        <v>206</v>
      </c>
      <c r="E20" s="12">
        <f>SUBTOTAL(109,LTBL_06302[個人／事業所数])</f>
        <v>127</v>
      </c>
      <c r="G20" s="12">
        <f>SUBTOTAL(109,LTBL_06302[法人／事業所数])</f>
        <v>76</v>
      </c>
      <c r="I20" s="12">
        <f>SUBTOTAL(109,LTBL_06302[法人以外の団体／事業所数])</f>
        <v>0</v>
      </c>
    </row>
    <row r="21" spans="2:9" ht="15" customHeight="1" x14ac:dyDescent="0.2">
      <c r="E21" s="11">
        <f>LTBL_06302[[#Totals],[個人／事業所数]]/LTBL_06302[[#Totals],[総数／事業所数]]</f>
        <v>0.61650485436893199</v>
      </c>
      <c r="G21" s="11">
        <f>LTBL_06302[[#Totals],[法人／事業所数]]/LTBL_06302[[#Totals],[総数／事業所数]]</f>
        <v>0.36893203883495146</v>
      </c>
      <c r="I21" s="11">
        <f>LTBL_06302[[#Totals],[法人以外の団体／事業所数]]/LTBL_06302[[#Totals],[総数／事業所数]]</f>
        <v>0</v>
      </c>
    </row>
    <row r="23" spans="2:9" ht="33" customHeight="1" x14ac:dyDescent="0.2">
      <c r="B23" t="s">
        <v>227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73</v>
      </c>
      <c r="C24" s="12">
        <v>29</v>
      </c>
      <c r="D24" s="8">
        <v>14.08</v>
      </c>
      <c r="E24" s="12">
        <v>29</v>
      </c>
      <c r="F24" s="8">
        <v>22.83</v>
      </c>
      <c r="G24" s="12">
        <v>0</v>
      </c>
      <c r="H24" s="8">
        <v>0</v>
      </c>
      <c r="I24" s="12">
        <v>0</v>
      </c>
    </row>
    <row r="25" spans="2:9" ht="15" customHeight="1" x14ac:dyDescent="0.2">
      <c r="B25" t="s">
        <v>68</v>
      </c>
      <c r="C25" s="12">
        <v>18</v>
      </c>
      <c r="D25" s="8">
        <v>8.74</v>
      </c>
      <c r="E25" s="12">
        <v>12</v>
      </c>
      <c r="F25" s="8">
        <v>9.4499999999999993</v>
      </c>
      <c r="G25" s="12">
        <v>6</v>
      </c>
      <c r="H25" s="8">
        <v>7.89</v>
      </c>
      <c r="I25" s="12">
        <v>0</v>
      </c>
    </row>
    <row r="26" spans="2:9" ht="15" customHeight="1" x14ac:dyDescent="0.2">
      <c r="B26" t="s">
        <v>60</v>
      </c>
      <c r="C26" s="12">
        <v>16</v>
      </c>
      <c r="D26" s="8">
        <v>7.77</v>
      </c>
      <c r="E26" s="12">
        <v>8</v>
      </c>
      <c r="F26" s="8">
        <v>6.3</v>
      </c>
      <c r="G26" s="12">
        <v>8</v>
      </c>
      <c r="H26" s="8">
        <v>10.53</v>
      </c>
      <c r="I26" s="12">
        <v>0</v>
      </c>
    </row>
    <row r="27" spans="2:9" ht="15" customHeight="1" x14ac:dyDescent="0.2">
      <c r="B27" t="s">
        <v>59</v>
      </c>
      <c r="C27" s="12">
        <v>13</v>
      </c>
      <c r="D27" s="8">
        <v>6.31</v>
      </c>
      <c r="E27" s="12">
        <v>4</v>
      </c>
      <c r="F27" s="8">
        <v>3.15</v>
      </c>
      <c r="G27" s="12">
        <v>9</v>
      </c>
      <c r="H27" s="8">
        <v>11.84</v>
      </c>
      <c r="I27" s="12">
        <v>0</v>
      </c>
    </row>
    <row r="28" spans="2:9" ht="15" customHeight="1" x14ac:dyDescent="0.2">
      <c r="B28" t="s">
        <v>66</v>
      </c>
      <c r="C28" s="12">
        <v>12</v>
      </c>
      <c r="D28" s="8">
        <v>5.83</v>
      </c>
      <c r="E28" s="12">
        <v>9</v>
      </c>
      <c r="F28" s="8">
        <v>7.09</v>
      </c>
      <c r="G28" s="12">
        <v>3</v>
      </c>
      <c r="H28" s="8">
        <v>3.95</v>
      </c>
      <c r="I28" s="12">
        <v>0</v>
      </c>
    </row>
    <row r="29" spans="2:9" ht="15" customHeight="1" x14ac:dyDescent="0.2">
      <c r="B29" t="s">
        <v>61</v>
      </c>
      <c r="C29" s="12">
        <v>11</v>
      </c>
      <c r="D29" s="8">
        <v>5.34</v>
      </c>
      <c r="E29" s="12">
        <v>5</v>
      </c>
      <c r="F29" s="8">
        <v>3.94</v>
      </c>
      <c r="G29" s="12">
        <v>6</v>
      </c>
      <c r="H29" s="8">
        <v>7.89</v>
      </c>
      <c r="I29" s="12">
        <v>0</v>
      </c>
    </row>
    <row r="30" spans="2:9" ht="15" customHeight="1" x14ac:dyDescent="0.2">
      <c r="B30" t="s">
        <v>72</v>
      </c>
      <c r="C30" s="12">
        <v>10</v>
      </c>
      <c r="D30" s="8">
        <v>4.8499999999999996</v>
      </c>
      <c r="E30" s="12">
        <v>10</v>
      </c>
      <c r="F30" s="8">
        <v>7.87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85</v>
      </c>
      <c r="C31" s="12">
        <v>7</v>
      </c>
      <c r="D31" s="8">
        <v>3.4</v>
      </c>
      <c r="E31" s="12">
        <v>2</v>
      </c>
      <c r="F31" s="8">
        <v>1.57</v>
      </c>
      <c r="G31" s="12">
        <v>5</v>
      </c>
      <c r="H31" s="8">
        <v>6.58</v>
      </c>
      <c r="I31" s="12">
        <v>0</v>
      </c>
    </row>
    <row r="32" spans="2:9" ht="15" customHeight="1" x14ac:dyDescent="0.2">
      <c r="B32" t="s">
        <v>76</v>
      </c>
      <c r="C32" s="12">
        <v>6</v>
      </c>
      <c r="D32" s="8">
        <v>2.91</v>
      </c>
      <c r="E32" s="12">
        <v>6</v>
      </c>
      <c r="F32" s="8">
        <v>4.72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81</v>
      </c>
      <c r="C33" s="12">
        <v>5</v>
      </c>
      <c r="D33" s="8">
        <v>2.4300000000000002</v>
      </c>
      <c r="E33" s="12">
        <v>2</v>
      </c>
      <c r="F33" s="8">
        <v>1.57</v>
      </c>
      <c r="G33" s="12">
        <v>3</v>
      </c>
      <c r="H33" s="8">
        <v>3.95</v>
      </c>
      <c r="I33" s="12">
        <v>0</v>
      </c>
    </row>
    <row r="34" spans="2:9" ht="15" customHeight="1" x14ac:dyDescent="0.2">
      <c r="B34" t="s">
        <v>67</v>
      </c>
      <c r="C34" s="12">
        <v>5</v>
      </c>
      <c r="D34" s="8">
        <v>2.4300000000000002</v>
      </c>
      <c r="E34" s="12">
        <v>2</v>
      </c>
      <c r="F34" s="8">
        <v>1.57</v>
      </c>
      <c r="G34" s="12">
        <v>3</v>
      </c>
      <c r="H34" s="8">
        <v>3.95</v>
      </c>
      <c r="I34" s="12">
        <v>0</v>
      </c>
    </row>
    <row r="35" spans="2:9" ht="15" customHeight="1" x14ac:dyDescent="0.2">
      <c r="B35" t="s">
        <v>70</v>
      </c>
      <c r="C35" s="12">
        <v>5</v>
      </c>
      <c r="D35" s="8">
        <v>2.4300000000000002</v>
      </c>
      <c r="E35" s="12">
        <v>4</v>
      </c>
      <c r="F35" s="8">
        <v>3.15</v>
      </c>
      <c r="G35" s="12">
        <v>1</v>
      </c>
      <c r="H35" s="8">
        <v>1.32</v>
      </c>
      <c r="I35" s="12">
        <v>0</v>
      </c>
    </row>
    <row r="36" spans="2:9" ht="15" customHeight="1" x14ac:dyDescent="0.2">
      <c r="B36" t="s">
        <v>71</v>
      </c>
      <c r="C36" s="12">
        <v>5</v>
      </c>
      <c r="D36" s="8">
        <v>2.4300000000000002</v>
      </c>
      <c r="E36" s="12">
        <v>3</v>
      </c>
      <c r="F36" s="8">
        <v>2.36</v>
      </c>
      <c r="G36" s="12">
        <v>2</v>
      </c>
      <c r="H36" s="8">
        <v>2.63</v>
      </c>
      <c r="I36" s="12">
        <v>0</v>
      </c>
    </row>
    <row r="37" spans="2:9" ht="15" customHeight="1" x14ac:dyDescent="0.2">
      <c r="B37" t="s">
        <v>78</v>
      </c>
      <c r="C37" s="12">
        <v>5</v>
      </c>
      <c r="D37" s="8">
        <v>2.4300000000000002</v>
      </c>
      <c r="E37" s="12">
        <v>4</v>
      </c>
      <c r="F37" s="8">
        <v>3.15</v>
      </c>
      <c r="G37" s="12">
        <v>1</v>
      </c>
      <c r="H37" s="8">
        <v>1.32</v>
      </c>
      <c r="I37" s="12">
        <v>0</v>
      </c>
    </row>
    <row r="38" spans="2:9" ht="15" customHeight="1" x14ac:dyDescent="0.2">
      <c r="B38" t="s">
        <v>84</v>
      </c>
      <c r="C38" s="12">
        <v>4</v>
      </c>
      <c r="D38" s="8">
        <v>1.94</v>
      </c>
      <c r="E38" s="12">
        <v>3</v>
      </c>
      <c r="F38" s="8">
        <v>2.36</v>
      </c>
      <c r="G38" s="12">
        <v>1</v>
      </c>
      <c r="H38" s="8">
        <v>1.32</v>
      </c>
      <c r="I38" s="12">
        <v>0</v>
      </c>
    </row>
    <row r="39" spans="2:9" ht="15" customHeight="1" x14ac:dyDescent="0.2">
      <c r="B39" t="s">
        <v>96</v>
      </c>
      <c r="C39" s="12">
        <v>4</v>
      </c>
      <c r="D39" s="8">
        <v>1.94</v>
      </c>
      <c r="E39" s="12">
        <v>2</v>
      </c>
      <c r="F39" s="8">
        <v>1.57</v>
      </c>
      <c r="G39" s="12">
        <v>2</v>
      </c>
      <c r="H39" s="8">
        <v>2.63</v>
      </c>
      <c r="I39" s="12">
        <v>0</v>
      </c>
    </row>
    <row r="40" spans="2:9" ht="15" customHeight="1" x14ac:dyDescent="0.2">
      <c r="B40" t="s">
        <v>69</v>
      </c>
      <c r="C40" s="12">
        <v>4</v>
      </c>
      <c r="D40" s="8">
        <v>1.94</v>
      </c>
      <c r="E40" s="12">
        <v>2</v>
      </c>
      <c r="F40" s="8">
        <v>1.57</v>
      </c>
      <c r="G40" s="12">
        <v>2</v>
      </c>
      <c r="H40" s="8">
        <v>2.63</v>
      </c>
      <c r="I40" s="12">
        <v>0</v>
      </c>
    </row>
    <row r="41" spans="2:9" ht="15" customHeight="1" x14ac:dyDescent="0.2">
      <c r="B41" t="s">
        <v>94</v>
      </c>
      <c r="C41" s="12">
        <v>3</v>
      </c>
      <c r="D41" s="8">
        <v>1.46</v>
      </c>
      <c r="E41" s="12">
        <v>1</v>
      </c>
      <c r="F41" s="8">
        <v>0.79</v>
      </c>
      <c r="G41" s="12">
        <v>2</v>
      </c>
      <c r="H41" s="8">
        <v>2.63</v>
      </c>
      <c r="I41" s="12">
        <v>0</v>
      </c>
    </row>
    <row r="42" spans="2:9" ht="15" customHeight="1" x14ac:dyDescent="0.2">
      <c r="B42" t="s">
        <v>95</v>
      </c>
      <c r="C42" s="12">
        <v>3</v>
      </c>
      <c r="D42" s="8">
        <v>1.46</v>
      </c>
      <c r="E42" s="12">
        <v>3</v>
      </c>
      <c r="F42" s="8">
        <v>2.36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88</v>
      </c>
      <c r="C43" s="12">
        <v>3</v>
      </c>
      <c r="D43" s="8">
        <v>1.46</v>
      </c>
      <c r="E43" s="12">
        <v>0</v>
      </c>
      <c r="F43" s="8">
        <v>0</v>
      </c>
      <c r="G43" s="12">
        <v>2</v>
      </c>
      <c r="H43" s="8">
        <v>2.63</v>
      </c>
      <c r="I43" s="12">
        <v>0</v>
      </c>
    </row>
    <row r="44" spans="2:9" ht="15" customHeight="1" x14ac:dyDescent="0.2">
      <c r="B44" t="s">
        <v>75</v>
      </c>
      <c r="C44" s="12">
        <v>3</v>
      </c>
      <c r="D44" s="8">
        <v>1.46</v>
      </c>
      <c r="E44" s="12">
        <v>2</v>
      </c>
      <c r="F44" s="8">
        <v>1.57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97</v>
      </c>
      <c r="C45" s="12">
        <v>3</v>
      </c>
      <c r="D45" s="8">
        <v>1.46</v>
      </c>
      <c r="E45" s="12">
        <v>1</v>
      </c>
      <c r="F45" s="8">
        <v>0.79</v>
      </c>
      <c r="G45" s="12">
        <v>2</v>
      </c>
      <c r="H45" s="8">
        <v>2.63</v>
      </c>
      <c r="I45" s="12">
        <v>0</v>
      </c>
    </row>
    <row r="48" spans="2:9" ht="33" customHeight="1" x14ac:dyDescent="0.2">
      <c r="B48" t="s">
        <v>228</v>
      </c>
      <c r="C48" s="10" t="s">
        <v>52</v>
      </c>
      <c r="D48" s="10" t="s">
        <v>53</v>
      </c>
      <c r="E48" s="10" t="s">
        <v>54</v>
      </c>
      <c r="F48" s="10" t="s">
        <v>55</v>
      </c>
      <c r="G48" s="10" t="s">
        <v>56</v>
      </c>
      <c r="H48" s="10" t="s">
        <v>57</v>
      </c>
      <c r="I48" s="10" t="s">
        <v>58</v>
      </c>
    </row>
    <row r="49" spans="2:9" ht="15" customHeight="1" x14ac:dyDescent="0.2">
      <c r="B49" t="s">
        <v>136</v>
      </c>
      <c r="C49" s="12">
        <v>17</v>
      </c>
      <c r="D49" s="8">
        <v>8.25</v>
      </c>
      <c r="E49" s="12">
        <v>17</v>
      </c>
      <c r="F49" s="8">
        <v>13.39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137</v>
      </c>
      <c r="C50" s="12">
        <v>11</v>
      </c>
      <c r="D50" s="8">
        <v>5.34</v>
      </c>
      <c r="E50" s="12">
        <v>11</v>
      </c>
      <c r="F50" s="8">
        <v>8.66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139</v>
      </c>
      <c r="C51" s="12">
        <v>6</v>
      </c>
      <c r="D51" s="8">
        <v>2.91</v>
      </c>
      <c r="E51" s="12">
        <v>6</v>
      </c>
      <c r="F51" s="8">
        <v>4.72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149</v>
      </c>
      <c r="C52" s="12">
        <v>5</v>
      </c>
      <c r="D52" s="8">
        <v>2.4300000000000002</v>
      </c>
      <c r="E52" s="12">
        <v>2</v>
      </c>
      <c r="F52" s="8">
        <v>1.57</v>
      </c>
      <c r="G52" s="12">
        <v>3</v>
      </c>
      <c r="H52" s="8">
        <v>3.95</v>
      </c>
      <c r="I52" s="12">
        <v>0</v>
      </c>
    </row>
    <row r="53" spans="2:9" ht="15" customHeight="1" x14ac:dyDescent="0.2">
      <c r="B53" t="s">
        <v>127</v>
      </c>
      <c r="C53" s="12">
        <v>5</v>
      </c>
      <c r="D53" s="8">
        <v>2.4300000000000002</v>
      </c>
      <c r="E53" s="12">
        <v>3</v>
      </c>
      <c r="F53" s="8">
        <v>2.36</v>
      </c>
      <c r="G53" s="12">
        <v>2</v>
      </c>
      <c r="H53" s="8">
        <v>2.63</v>
      </c>
      <c r="I53" s="12">
        <v>0</v>
      </c>
    </row>
    <row r="54" spans="2:9" ht="15" customHeight="1" x14ac:dyDescent="0.2">
      <c r="B54" t="s">
        <v>140</v>
      </c>
      <c r="C54" s="12">
        <v>5</v>
      </c>
      <c r="D54" s="8">
        <v>2.4300000000000002</v>
      </c>
      <c r="E54" s="12">
        <v>4</v>
      </c>
      <c r="F54" s="8">
        <v>3.15</v>
      </c>
      <c r="G54" s="12">
        <v>1</v>
      </c>
      <c r="H54" s="8">
        <v>1.32</v>
      </c>
      <c r="I54" s="12">
        <v>0</v>
      </c>
    </row>
    <row r="55" spans="2:9" ht="15" customHeight="1" x14ac:dyDescent="0.2">
      <c r="B55" t="s">
        <v>123</v>
      </c>
      <c r="C55" s="12">
        <v>4</v>
      </c>
      <c r="D55" s="8">
        <v>1.94</v>
      </c>
      <c r="E55" s="12">
        <v>1</v>
      </c>
      <c r="F55" s="8">
        <v>0.79</v>
      </c>
      <c r="G55" s="12">
        <v>3</v>
      </c>
      <c r="H55" s="8">
        <v>3.95</v>
      </c>
      <c r="I55" s="12">
        <v>0</v>
      </c>
    </row>
    <row r="56" spans="2:9" ht="15" customHeight="1" x14ac:dyDescent="0.2">
      <c r="B56" t="s">
        <v>124</v>
      </c>
      <c r="C56" s="12">
        <v>4</v>
      </c>
      <c r="D56" s="8">
        <v>1.94</v>
      </c>
      <c r="E56" s="12">
        <v>2</v>
      </c>
      <c r="F56" s="8">
        <v>1.57</v>
      </c>
      <c r="G56" s="12">
        <v>2</v>
      </c>
      <c r="H56" s="8">
        <v>2.63</v>
      </c>
      <c r="I56" s="12">
        <v>0</v>
      </c>
    </row>
    <row r="57" spans="2:9" ht="15" customHeight="1" x14ac:dyDescent="0.2">
      <c r="B57" t="s">
        <v>129</v>
      </c>
      <c r="C57" s="12">
        <v>4</v>
      </c>
      <c r="D57" s="8">
        <v>1.94</v>
      </c>
      <c r="E57" s="12">
        <v>4</v>
      </c>
      <c r="F57" s="8">
        <v>3.15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162</v>
      </c>
      <c r="C58" s="12">
        <v>4</v>
      </c>
      <c r="D58" s="8">
        <v>1.94</v>
      </c>
      <c r="E58" s="12">
        <v>2</v>
      </c>
      <c r="F58" s="8">
        <v>1.57</v>
      </c>
      <c r="G58" s="12">
        <v>2</v>
      </c>
      <c r="H58" s="8">
        <v>2.63</v>
      </c>
      <c r="I58" s="12">
        <v>0</v>
      </c>
    </row>
    <row r="59" spans="2:9" ht="15" customHeight="1" x14ac:dyDescent="0.2">
      <c r="B59" t="s">
        <v>130</v>
      </c>
      <c r="C59" s="12">
        <v>4</v>
      </c>
      <c r="D59" s="8">
        <v>1.94</v>
      </c>
      <c r="E59" s="12">
        <v>3</v>
      </c>
      <c r="F59" s="8">
        <v>2.36</v>
      </c>
      <c r="G59" s="12">
        <v>1</v>
      </c>
      <c r="H59" s="8">
        <v>1.32</v>
      </c>
      <c r="I59" s="12">
        <v>0</v>
      </c>
    </row>
    <row r="60" spans="2:9" ht="15" customHeight="1" x14ac:dyDescent="0.2">
      <c r="B60" t="s">
        <v>171</v>
      </c>
      <c r="C60" s="12">
        <v>4</v>
      </c>
      <c r="D60" s="8">
        <v>1.94</v>
      </c>
      <c r="E60" s="12">
        <v>2</v>
      </c>
      <c r="F60" s="8">
        <v>1.57</v>
      </c>
      <c r="G60" s="12">
        <v>2</v>
      </c>
      <c r="H60" s="8">
        <v>2.63</v>
      </c>
      <c r="I60" s="12">
        <v>0</v>
      </c>
    </row>
    <row r="61" spans="2:9" ht="15" customHeight="1" x14ac:dyDescent="0.2">
      <c r="B61" t="s">
        <v>172</v>
      </c>
      <c r="C61" s="12">
        <v>4</v>
      </c>
      <c r="D61" s="8">
        <v>1.94</v>
      </c>
      <c r="E61" s="12">
        <v>4</v>
      </c>
      <c r="F61" s="8">
        <v>3.15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132</v>
      </c>
      <c r="C62" s="12">
        <v>4</v>
      </c>
      <c r="D62" s="8">
        <v>1.94</v>
      </c>
      <c r="E62" s="12">
        <v>3</v>
      </c>
      <c r="F62" s="8">
        <v>2.36</v>
      </c>
      <c r="G62" s="12">
        <v>1</v>
      </c>
      <c r="H62" s="8">
        <v>1.32</v>
      </c>
      <c r="I62" s="12">
        <v>0</v>
      </c>
    </row>
    <row r="63" spans="2:9" ht="15" customHeight="1" x14ac:dyDescent="0.2">
      <c r="B63" t="s">
        <v>121</v>
      </c>
      <c r="C63" s="12">
        <v>3</v>
      </c>
      <c r="D63" s="8">
        <v>1.46</v>
      </c>
      <c r="E63" s="12">
        <v>1</v>
      </c>
      <c r="F63" s="8">
        <v>0.79</v>
      </c>
      <c r="G63" s="12">
        <v>2</v>
      </c>
      <c r="H63" s="8">
        <v>2.63</v>
      </c>
      <c r="I63" s="12">
        <v>0</v>
      </c>
    </row>
    <row r="64" spans="2:9" ht="15" customHeight="1" x14ac:dyDescent="0.2">
      <c r="B64" t="s">
        <v>122</v>
      </c>
      <c r="C64" s="12">
        <v>3</v>
      </c>
      <c r="D64" s="8">
        <v>1.46</v>
      </c>
      <c r="E64" s="12">
        <v>1</v>
      </c>
      <c r="F64" s="8">
        <v>0.79</v>
      </c>
      <c r="G64" s="12">
        <v>2</v>
      </c>
      <c r="H64" s="8">
        <v>2.63</v>
      </c>
      <c r="I64" s="12">
        <v>0</v>
      </c>
    </row>
    <row r="65" spans="2:9" ht="15" customHeight="1" x14ac:dyDescent="0.2">
      <c r="B65" t="s">
        <v>158</v>
      </c>
      <c r="C65" s="12">
        <v>3</v>
      </c>
      <c r="D65" s="8">
        <v>1.46</v>
      </c>
      <c r="E65" s="12">
        <v>1</v>
      </c>
      <c r="F65" s="8">
        <v>0.79</v>
      </c>
      <c r="G65" s="12">
        <v>2</v>
      </c>
      <c r="H65" s="8">
        <v>2.63</v>
      </c>
      <c r="I65" s="12">
        <v>0</v>
      </c>
    </row>
    <row r="66" spans="2:9" ht="15" customHeight="1" x14ac:dyDescent="0.2">
      <c r="B66" t="s">
        <v>151</v>
      </c>
      <c r="C66" s="12">
        <v>3</v>
      </c>
      <c r="D66" s="8">
        <v>1.46</v>
      </c>
      <c r="E66" s="12">
        <v>2</v>
      </c>
      <c r="F66" s="8">
        <v>1.57</v>
      </c>
      <c r="G66" s="12">
        <v>1</v>
      </c>
      <c r="H66" s="8">
        <v>1.32</v>
      </c>
      <c r="I66" s="12">
        <v>0</v>
      </c>
    </row>
    <row r="67" spans="2:9" ht="15" customHeight="1" x14ac:dyDescent="0.2">
      <c r="B67" t="s">
        <v>152</v>
      </c>
      <c r="C67" s="12">
        <v>3</v>
      </c>
      <c r="D67" s="8">
        <v>1.46</v>
      </c>
      <c r="E67" s="12">
        <v>2</v>
      </c>
      <c r="F67" s="8">
        <v>1.57</v>
      </c>
      <c r="G67" s="12">
        <v>1</v>
      </c>
      <c r="H67" s="8">
        <v>1.32</v>
      </c>
      <c r="I67" s="12">
        <v>0</v>
      </c>
    </row>
    <row r="68" spans="2:9" ht="15" customHeight="1" x14ac:dyDescent="0.2">
      <c r="B68" t="s">
        <v>170</v>
      </c>
      <c r="C68" s="12">
        <v>3</v>
      </c>
      <c r="D68" s="8">
        <v>1.46</v>
      </c>
      <c r="E68" s="12">
        <v>1</v>
      </c>
      <c r="F68" s="8">
        <v>0.79</v>
      </c>
      <c r="G68" s="12">
        <v>2</v>
      </c>
      <c r="H68" s="8">
        <v>2.63</v>
      </c>
      <c r="I68" s="12">
        <v>0</v>
      </c>
    </row>
    <row r="69" spans="2:9" ht="15" customHeight="1" x14ac:dyDescent="0.2">
      <c r="B69" t="s">
        <v>126</v>
      </c>
      <c r="C69" s="12">
        <v>3</v>
      </c>
      <c r="D69" s="8">
        <v>1.46</v>
      </c>
      <c r="E69" s="12">
        <v>2</v>
      </c>
      <c r="F69" s="8">
        <v>1.57</v>
      </c>
      <c r="G69" s="12">
        <v>1</v>
      </c>
      <c r="H69" s="8">
        <v>1.32</v>
      </c>
      <c r="I69" s="12">
        <v>0</v>
      </c>
    </row>
    <row r="70" spans="2:9" ht="15" customHeight="1" x14ac:dyDescent="0.2">
      <c r="B70" t="s">
        <v>161</v>
      </c>
      <c r="C70" s="12">
        <v>3</v>
      </c>
      <c r="D70" s="8">
        <v>1.46</v>
      </c>
      <c r="E70" s="12">
        <v>1</v>
      </c>
      <c r="F70" s="8">
        <v>0.79</v>
      </c>
      <c r="G70" s="12">
        <v>2</v>
      </c>
      <c r="H70" s="8">
        <v>2.63</v>
      </c>
      <c r="I70" s="12">
        <v>0</v>
      </c>
    </row>
    <row r="71" spans="2:9" ht="15" customHeight="1" x14ac:dyDescent="0.2">
      <c r="B71" t="s">
        <v>131</v>
      </c>
      <c r="C71" s="12">
        <v>3</v>
      </c>
      <c r="D71" s="8">
        <v>1.46</v>
      </c>
      <c r="E71" s="12">
        <v>2</v>
      </c>
      <c r="F71" s="8">
        <v>1.57</v>
      </c>
      <c r="G71" s="12">
        <v>1</v>
      </c>
      <c r="H71" s="8">
        <v>1.32</v>
      </c>
      <c r="I71" s="12">
        <v>0</v>
      </c>
    </row>
    <row r="72" spans="2:9" ht="15" customHeight="1" x14ac:dyDescent="0.2">
      <c r="B72" t="s">
        <v>133</v>
      </c>
      <c r="C72" s="12">
        <v>3</v>
      </c>
      <c r="D72" s="8">
        <v>1.46</v>
      </c>
      <c r="E72" s="12">
        <v>3</v>
      </c>
      <c r="F72" s="8">
        <v>2.36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134</v>
      </c>
      <c r="C73" s="12">
        <v>3</v>
      </c>
      <c r="D73" s="8">
        <v>1.46</v>
      </c>
      <c r="E73" s="12">
        <v>3</v>
      </c>
      <c r="F73" s="8">
        <v>2.36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169</v>
      </c>
      <c r="C74" s="12">
        <v>3</v>
      </c>
      <c r="D74" s="8">
        <v>1.46</v>
      </c>
      <c r="E74" s="12">
        <v>0</v>
      </c>
      <c r="F74" s="8">
        <v>0</v>
      </c>
      <c r="G74" s="12">
        <v>2</v>
      </c>
      <c r="H74" s="8">
        <v>2.63</v>
      </c>
      <c r="I74" s="12">
        <v>0</v>
      </c>
    </row>
    <row r="76" spans="2:9" ht="15" customHeight="1" x14ac:dyDescent="0.2">
      <c r="B76" t="s">
        <v>229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58F5A-840A-4762-905A-4D4184B8C0B4}">
  <sheetPr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245</v>
      </c>
    </row>
    <row r="4" spans="2:9" ht="33" customHeight="1" x14ac:dyDescent="0.2">
      <c r="B4" t="s">
        <v>225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37</v>
      </c>
      <c r="C6" s="12">
        <v>136</v>
      </c>
      <c r="D6" s="8">
        <v>22.74</v>
      </c>
      <c r="E6" s="12">
        <v>87</v>
      </c>
      <c r="F6" s="8">
        <v>21.01</v>
      </c>
      <c r="G6" s="12">
        <v>49</v>
      </c>
      <c r="H6" s="8">
        <v>28</v>
      </c>
      <c r="I6" s="12">
        <v>0</v>
      </c>
    </row>
    <row r="7" spans="2:9" ht="15" customHeight="1" x14ac:dyDescent="0.2">
      <c r="B7" t="s">
        <v>38</v>
      </c>
      <c r="C7" s="12">
        <v>67</v>
      </c>
      <c r="D7" s="8">
        <v>11.2</v>
      </c>
      <c r="E7" s="12">
        <v>35</v>
      </c>
      <c r="F7" s="8">
        <v>8.4499999999999993</v>
      </c>
      <c r="G7" s="12">
        <v>32</v>
      </c>
      <c r="H7" s="8">
        <v>18.29</v>
      </c>
      <c r="I7" s="12">
        <v>0</v>
      </c>
    </row>
    <row r="8" spans="2:9" ht="15" customHeight="1" x14ac:dyDescent="0.2">
      <c r="B8" t="s">
        <v>39</v>
      </c>
      <c r="C8" s="12">
        <v>1</v>
      </c>
      <c r="D8" s="8">
        <v>0.17</v>
      </c>
      <c r="E8" s="12">
        <v>0</v>
      </c>
      <c r="F8" s="8">
        <v>0</v>
      </c>
      <c r="G8" s="12">
        <v>1</v>
      </c>
      <c r="H8" s="8">
        <v>0.56999999999999995</v>
      </c>
      <c r="I8" s="12">
        <v>0</v>
      </c>
    </row>
    <row r="9" spans="2:9" ht="15" customHeight="1" x14ac:dyDescent="0.2">
      <c r="B9" t="s">
        <v>40</v>
      </c>
      <c r="C9" s="12">
        <v>1</v>
      </c>
      <c r="D9" s="8">
        <v>0.17</v>
      </c>
      <c r="E9" s="12">
        <v>0</v>
      </c>
      <c r="F9" s="8">
        <v>0</v>
      </c>
      <c r="G9" s="12">
        <v>1</v>
      </c>
      <c r="H9" s="8">
        <v>0.56999999999999995</v>
      </c>
      <c r="I9" s="12">
        <v>0</v>
      </c>
    </row>
    <row r="10" spans="2:9" ht="15" customHeight="1" x14ac:dyDescent="0.2">
      <c r="B10" t="s">
        <v>41</v>
      </c>
      <c r="C10" s="12">
        <v>7</v>
      </c>
      <c r="D10" s="8">
        <v>1.17</v>
      </c>
      <c r="E10" s="12">
        <v>4</v>
      </c>
      <c r="F10" s="8">
        <v>0.97</v>
      </c>
      <c r="G10" s="12">
        <v>2</v>
      </c>
      <c r="H10" s="8">
        <v>1.1399999999999999</v>
      </c>
      <c r="I10" s="12">
        <v>0</v>
      </c>
    </row>
    <row r="11" spans="2:9" ht="15" customHeight="1" x14ac:dyDescent="0.2">
      <c r="B11" t="s">
        <v>42</v>
      </c>
      <c r="C11" s="12">
        <v>138</v>
      </c>
      <c r="D11" s="8">
        <v>23.08</v>
      </c>
      <c r="E11" s="12">
        <v>93</v>
      </c>
      <c r="F11" s="8">
        <v>22.46</v>
      </c>
      <c r="G11" s="12">
        <v>45</v>
      </c>
      <c r="H11" s="8">
        <v>25.71</v>
      </c>
      <c r="I11" s="12">
        <v>0</v>
      </c>
    </row>
    <row r="12" spans="2:9" ht="15" customHeight="1" x14ac:dyDescent="0.2">
      <c r="B12" t="s">
        <v>43</v>
      </c>
      <c r="C12" s="12">
        <v>3</v>
      </c>
      <c r="D12" s="8">
        <v>0.5</v>
      </c>
      <c r="E12" s="12">
        <v>1</v>
      </c>
      <c r="F12" s="8">
        <v>0.24</v>
      </c>
      <c r="G12" s="12">
        <v>2</v>
      </c>
      <c r="H12" s="8">
        <v>1.1399999999999999</v>
      </c>
      <c r="I12" s="12">
        <v>0</v>
      </c>
    </row>
    <row r="13" spans="2:9" ht="15" customHeight="1" x14ac:dyDescent="0.2">
      <c r="B13" t="s">
        <v>44</v>
      </c>
      <c r="C13" s="12">
        <v>17</v>
      </c>
      <c r="D13" s="8">
        <v>2.84</v>
      </c>
      <c r="E13" s="12">
        <v>11</v>
      </c>
      <c r="F13" s="8">
        <v>2.66</v>
      </c>
      <c r="G13" s="12">
        <v>6</v>
      </c>
      <c r="H13" s="8">
        <v>3.43</v>
      </c>
      <c r="I13" s="12">
        <v>0</v>
      </c>
    </row>
    <row r="14" spans="2:9" ht="15" customHeight="1" x14ac:dyDescent="0.2">
      <c r="B14" t="s">
        <v>45</v>
      </c>
      <c r="C14" s="12">
        <v>26</v>
      </c>
      <c r="D14" s="8">
        <v>4.3499999999999996</v>
      </c>
      <c r="E14" s="12">
        <v>21</v>
      </c>
      <c r="F14" s="8">
        <v>5.07</v>
      </c>
      <c r="G14" s="12">
        <v>5</v>
      </c>
      <c r="H14" s="8">
        <v>2.86</v>
      </c>
      <c r="I14" s="12">
        <v>0</v>
      </c>
    </row>
    <row r="15" spans="2:9" ht="15" customHeight="1" x14ac:dyDescent="0.2">
      <c r="B15" t="s">
        <v>46</v>
      </c>
      <c r="C15" s="12">
        <v>47</v>
      </c>
      <c r="D15" s="8">
        <v>7.86</v>
      </c>
      <c r="E15" s="12">
        <v>36</v>
      </c>
      <c r="F15" s="8">
        <v>8.6999999999999993</v>
      </c>
      <c r="G15" s="12">
        <v>10</v>
      </c>
      <c r="H15" s="8">
        <v>5.71</v>
      </c>
      <c r="I15" s="12">
        <v>0</v>
      </c>
    </row>
    <row r="16" spans="2:9" ht="15" customHeight="1" x14ac:dyDescent="0.2">
      <c r="B16" t="s">
        <v>47</v>
      </c>
      <c r="C16" s="12">
        <v>88</v>
      </c>
      <c r="D16" s="8">
        <v>14.72</v>
      </c>
      <c r="E16" s="12">
        <v>79</v>
      </c>
      <c r="F16" s="8">
        <v>19.079999999999998</v>
      </c>
      <c r="G16" s="12">
        <v>8</v>
      </c>
      <c r="H16" s="8">
        <v>4.57</v>
      </c>
      <c r="I16" s="12">
        <v>0</v>
      </c>
    </row>
    <row r="17" spans="2:9" ht="15" customHeight="1" x14ac:dyDescent="0.2">
      <c r="B17" t="s">
        <v>48</v>
      </c>
      <c r="C17" s="12">
        <v>20</v>
      </c>
      <c r="D17" s="8">
        <v>3.34</v>
      </c>
      <c r="E17" s="12">
        <v>16</v>
      </c>
      <c r="F17" s="8">
        <v>3.86</v>
      </c>
      <c r="G17" s="12">
        <v>2</v>
      </c>
      <c r="H17" s="8">
        <v>1.1399999999999999</v>
      </c>
      <c r="I17" s="12">
        <v>1</v>
      </c>
    </row>
    <row r="18" spans="2:9" ht="15" customHeight="1" x14ac:dyDescent="0.2">
      <c r="B18" t="s">
        <v>49</v>
      </c>
      <c r="C18" s="12">
        <v>24</v>
      </c>
      <c r="D18" s="8">
        <v>4.01</v>
      </c>
      <c r="E18" s="12">
        <v>16</v>
      </c>
      <c r="F18" s="8">
        <v>3.86</v>
      </c>
      <c r="G18" s="12">
        <v>7</v>
      </c>
      <c r="H18" s="8">
        <v>4</v>
      </c>
      <c r="I18" s="12">
        <v>0</v>
      </c>
    </row>
    <row r="19" spans="2:9" ht="15" customHeight="1" x14ac:dyDescent="0.2">
      <c r="B19" t="s">
        <v>50</v>
      </c>
      <c r="C19" s="12">
        <v>23</v>
      </c>
      <c r="D19" s="8">
        <v>3.85</v>
      </c>
      <c r="E19" s="12">
        <v>15</v>
      </c>
      <c r="F19" s="8">
        <v>3.62</v>
      </c>
      <c r="G19" s="12">
        <v>5</v>
      </c>
      <c r="H19" s="8">
        <v>2.86</v>
      </c>
      <c r="I19" s="12">
        <v>0</v>
      </c>
    </row>
    <row r="20" spans="2:9" ht="15" customHeight="1" x14ac:dyDescent="0.2">
      <c r="B20" s="9" t="s">
        <v>226</v>
      </c>
      <c r="C20" s="12">
        <f>SUM(LTBL_06321[総数／事業所数])</f>
        <v>598</v>
      </c>
      <c r="E20" s="12">
        <f>SUBTOTAL(109,LTBL_06321[個人／事業所数])</f>
        <v>414</v>
      </c>
      <c r="G20" s="12">
        <f>SUBTOTAL(109,LTBL_06321[法人／事業所数])</f>
        <v>175</v>
      </c>
      <c r="I20" s="12">
        <f>SUBTOTAL(109,LTBL_06321[法人以外の団体／事業所数])</f>
        <v>1</v>
      </c>
    </row>
    <row r="21" spans="2:9" ht="15" customHeight="1" x14ac:dyDescent="0.2">
      <c r="E21" s="11">
        <f>LTBL_06321[[#Totals],[個人／事業所数]]/LTBL_06321[[#Totals],[総数／事業所数]]</f>
        <v>0.69230769230769229</v>
      </c>
      <c r="G21" s="11">
        <f>LTBL_06321[[#Totals],[法人／事業所数]]/LTBL_06321[[#Totals],[総数／事業所数]]</f>
        <v>0.29264214046822745</v>
      </c>
      <c r="I21" s="11">
        <f>LTBL_06321[[#Totals],[法人以外の団体／事業所数]]/LTBL_06321[[#Totals],[総数／事業所数]]</f>
        <v>1.6722408026755853E-3</v>
      </c>
    </row>
    <row r="23" spans="2:9" ht="33" customHeight="1" x14ac:dyDescent="0.2">
      <c r="B23" t="s">
        <v>227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73</v>
      </c>
      <c r="C24" s="12">
        <v>79</v>
      </c>
      <c r="D24" s="8">
        <v>13.21</v>
      </c>
      <c r="E24" s="12">
        <v>74</v>
      </c>
      <c r="F24" s="8">
        <v>17.87</v>
      </c>
      <c r="G24" s="12">
        <v>5</v>
      </c>
      <c r="H24" s="8">
        <v>2.86</v>
      </c>
      <c r="I24" s="12">
        <v>0</v>
      </c>
    </row>
    <row r="25" spans="2:9" ht="15" customHeight="1" x14ac:dyDescent="0.2">
      <c r="B25" t="s">
        <v>60</v>
      </c>
      <c r="C25" s="12">
        <v>54</v>
      </c>
      <c r="D25" s="8">
        <v>9.0299999999999994</v>
      </c>
      <c r="E25" s="12">
        <v>37</v>
      </c>
      <c r="F25" s="8">
        <v>8.94</v>
      </c>
      <c r="G25" s="12">
        <v>17</v>
      </c>
      <c r="H25" s="8">
        <v>9.7100000000000009</v>
      </c>
      <c r="I25" s="12">
        <v>0</v>
      </c>
    </row>
    <row r="26" spans="2:9" ht="15" customHeight="1" x14ac:dyDescent="0.2">
      <c r="B26" t="s">
        <v>59</v>
      </c>
      <c r="C26" s="12">
        <v>50</v>
      </c>
      <c r="D26" s="8">
        <v>8.36</v>
      </c>
      <c r="E26" s="12">
        <v>38</v>
      </c>
      <c r="F26" s="8">
        <v>9.18</v>
      </c>
      <c r="G26" s="12">
        <v>12</v>
      </c>
      <c r="H26" s="8">
        <v>6.86</v>
      </c>
      <c r="I26" s="12">
        <v>0</v>
      </c>
    </row>
    <row r="27" spans="2:9" ht="15" customHeight="1" x14ac:dyDescent="0.2">
      <c r="B27" t="s">
        <v>66</v>
      </c>
      <c r="C27" s="12">
        <v>43</v>
      </c>
      <c r="D27" s="8">
        <v>7.19</v>
      </c>
      <c r="E27" s="12">
        <v>33</v>
      </c>
      <c r="F27" s="8">
        <v>7.97</v>
      </c>
      <c r="G27" s="12">
        <v>10</v>
      </c>
      <c r="H27" s="8">
        <v>5.71</v>
      </c>
      <c r="I27" s="12">
        <v>0</v>
      </c>
    </row>
    <row r="28" spans="2:9" ht="15" customHeight="1" x14ac:dyDescent="0.2">
      <c r="B28" t="s">
        <v>72</v>
      </c>
      <c r="C28" s="12">
        <v>42</v>
      </c>
      <c r="D28" s="8">
        <v>7.02</v>
      </c>
      <c r="E28" s="12">
        <v>36</v>
      </c>
      <c r="F28" s="8">
        <v>8.6999999999999993</v>
      </c>
      <c r="G28" s="12">
        <v>6</v>
      </c>
      <c r="H28" s="8">
        <v>3.43</v>
      </c>
      <c r="I28" s="12">
        <v>0</v>
      </c>
    </row>
    <row r="29" spans="2:9" ht="15" customHeight="1" x14ac:dyDescent="0.2">
      <c r="B29" t="s">
        <v>68</v>
      </c>
      <c r="C29" s="12">
        <v>36</v>
      </c>
      <c r="D29" s="8">
        <v>6.02</v>
      </c>
      <c r="E29" s="12">
        <v>23</v>
      </c>
      <c r="F29" s="8">
        <v>5.56</v>
      </c>
      <c r="G29" s="12">
        <v>13</v>
      </c>
      <c r="H29" s="8">
        <v>7.43</v>
      </c>
      <c r="I29" s="12">
        <v>0</v>
      </c>
    </row>
    <row r="30" spans="2:9" ht="15" customHeight="1" x14ac:dyDescent="0.2">
      <c r="B30" t="s">
        <v>61</v>
      </c>
      <c r="C30" s="12">
        <v>32</v>
      </c>
      <c r="D30" s="8">
        <v>5.35</v>
      </c>
      <c r="E30" s="12">
        <v>12</v>
      </c>
      <c r="F30" s="8">
        <v>2.9</v>
      </c>
      <c r="G30" s="12">
        <v>20</v>
      </c>
      <c r="H30" s="8">
        <v>11.43</v>
      </c>
      <c r="I30" s="12">
        <v>0</v>
      </c>
    </row>
    <row r="31" spans="2:9" ht="15" customHeight="1" x14ac:dyDescent="0.2">
      <c r="B31" t="s">
        <v>75</v>
      </c>
      <c r="C31" s="12">
        <v>20</v>
      </c>
      <c r="D31" s="8">
        <v>3.34</v>
      </c>
      <c r="E31" s="12">
        <v>16</v>
      </c>
      <c r="F31" s="8">
        <v>3.86</v>
      </c>
      <c r="G31" s="12">
        <v>2</v>
      </c>
      <c r="H31" s="8">
        <v>1.1399999999999999</v>
      </c>
      <c r="I31" s="12">
        <v>1</v>
      </c>
    </row>
    <row r="32" spans="2:9" ht="15" customHeight="1" x14ac:dyDescent="0.2">
      <c r="B32" t="s">
        <v>65</v>
      </c>
      <c r="C32" s="12">
        <v>18</v>
      </c>
      <c r="D32" s="8">
        <v>3.01</v>
      </c>
      <c r="E32" s="12">
        <v>14</v>
      </c>
      <c r="F32" s="8">
        <v>3.38</v>
      </c>
      <c r="G32" s="12">
        <v>4</v>
      </c>
      <c r="H32" s="8">
        <v>2.29</v>
      </c>
      <c r="I32" s="12">
        <v>0</v>
      </c>
    </row>
    <row r="33" spans="2:9" ht="15" customHeight="1" x14ac:dyDescent="0.2">
      <c r="B33" t="s">
        <v>76</v>
      </c>
      <c r="C33" s="12">
        <v>16</v>
      </c>
      <c r="D33" s="8">
        <v>2.68</v>
      </c>
      <c r="E33" s="12">
        <v>16</v>
      </c>
      <c r="F33" s="8">
        <v>3.86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71</v>
      </c>
      <c r="C34" s="12">
        <v>14</v>
      </c>
      <c r="D34" s="8">
        <v>2.34</v>
      </c>
      <c r="E34" s="12">
        <v>10</v>
      </c>
      <c r="F34" s="8">
        <v>2.42</v>
      </c>
      <c r="G34" s="12">
        <v>4</v>
      </c>
      <c r="H34" s="8">
        <v>2.29</v>
      </c>
      <c r="I34" s="12">
        <v>0</v>
      </c>
    </row>
    <row r="35" spans="2:9" ht="15" customHeight="1" x14ac:dyDescent="0.2">
      <c r="B35" t="s">
        <v>62</v>
      </c>
      <c r="C35" s="12">
        <v>12</v>
      </c>
      <c r="D35" s="8">
        <v>2.0099999999999998</v>
      </c>
      <c r="E35" s="12">
        <v>5</v>
      </c>
      <c r="F35" s="8">
        <v>1.21</v>
      </c>
      <c r="G35" s="12">
        <v>7</v>
      </c>
      <c r="H35" s="8">
        <v>4</v>
      </c>
      <c r="I35" s="12">
        <v>0</v>
      </c>
    </row>
    <row r="36" spans="2:9" ht="15" customHeight="1" x14ac:dyDescent="0.2">
      <c r="B36" t="s">
        <v>70</v>
      </c>
      <c r="C36" s="12">
        <v>12</v>
      </c>
      <c r="D36" s="8">
        <v>2.0099999999999998</v>
      </c>
      <c r="E36" s="12">
        <v>11</v>
      </c>
      <c r="F36" s="8">
        <v>2.66</v>
      </c>
      <c r="G36" s="12">
        <v>1</v>
      </c>
      <c r="H36" s="8">
        <v>0.56999999999999995</v>
      </c>
      <c r="I36" s="12">
        <v>0</v>
      </c>
    </row>
    <row r="37" spans="2:9" ht="15" customHeight="1" x14ac:dyDescent="0.2">
      <c r="B37" t="s">
        <v>81</v>
      </c>
      <c r="C37" s="12">
        <v>11</v>
      </c>
      <c r="D37" s="8">
        <v>1.84</v>
      </c>
      <c r="E37" s="12">
        <v>6</v>
      </c>
      <c r="F37" s="8">
        <v>1.45</v>
      </c>
      <c r="G37" s="12">
        <v>5</v>
      </c>
      <c r="H37" s="8">
        <v>2.86</v>
      </c>
      <c r="I37" s="12">
        <v>0</v>
      </c>
    </row>
    <row r="38" spans="2:9" ht="15" customHeight="1" x14ac:dyDescent="0.2">
      <c r="B38" t="s">
        <v>67</v>
      </c>
      <c r="C38" s="12">
        <v>11</v>
      </c>
      <c r="D38" s="8">
        <v>1.84</v>
      </c>
      <c r="E38" s="12">
        <v>10</v>
      </c>
      <c r="F38" s="8">
        <v>2.42</v>
      </c>
      <c r="G38" s="12">
        <v>1</v>
      </c>
      <c r="H38" s="8">
        <v>0.56999999999999995</v>
      </c>
      <c r="I38" s="12">
        <v>0</v>
      </c>
    </row>
    <row r="39" spans="2:9" ht="15" customHeight="1" x14ac:dyDescent="0.2">
      <c r="B39" t="s">
        <v>69</v>
      </c>
      <c r="C39" s="12">
        <v>11</v>
      </c>
      <c r="D39" s="8">
        <v>1.84</v>
      </c>
      <c r="E39" s="12">
        <v>6</v>
      </c>
      <c r="F39" s="8">
        <v>1.45</v>
      </c>
      <c r="G39" s="12">
        <v>5</v>
      </c>
      <c r="H39" s="8">
        <v>2.86</v>
      </c>
      <c r="I39" s="12">
        <v>0</v>
      </c>
    </row>
    <row r="40" spans="2:9" ht="15" customHeight="1" x14ac:dyDescent="0.2">
      <c r="B40" t="s">
        <v>90</v>
      </c>
      <c r="C40" s="12">
        <v>9</v>
      </c>
      <c r="D40" s="8">
        <v>1.51</v>
      </c>
      <c r="E40" s="12">
        <v>6</v>
      </c>
      <c r="F40" s="8">
        <v>1.45</v>
      </c>
      <c r="G40" s="12">
        <v>3</v>
      </c>
      <c r="H40" s="8">
        <v>1.71</v>
      </c>
      <c r="I40" s="12">
        <v>0</v>
      </c>
    </row>
    <row r="41" spans="2:9" ht="15" customHeight="1" x14ac:dyDescent="0.2">
      <c r="B41" t="s">
        <v>85</v>
      </c>
      <c r="C41" s="12">
        <v>8</v>
      </c>
      <c r="D41" s="8">
        <v>1.34</v>
      </c>
      <c r="E41" s="12">
        <v>3</v>
      </c>
      <c r="F41" s="8">
        <v>0.72</v>
      </c>
      <c r="G41" s="12">
        <v>5</v>
      </c>
      <c r="H41" s="8">
        <v>2.86</v>
      </c>
      <c r="I41" s="12">
        <v>0</v>
      </c>
    </row>
    <row r="42" spans="2:9" ht="15" customHeight="1" x14ac:dyDescent="0.2">
      <c r="B42" t="s">
        <v>63</v>
      </c>
      <c r="C42" s="12">
        <v>8</v>
      </c>
      <c r="D42" s="8">
        <v>1.34</v>
      </c>
      <c r="E42" s="12">
        <v>3</v>
      </c>
      <c r="F42" s="8">
        <v>0.72</v>
      </c>
      <c r="G42" s="12">
        <v>5</v>
      </c>
      <c r="H42" s="8">
        <v>2.86</v>
      </c>
      <c r="I42" s="12">
        <v>0</v>
      </c>
    </row>
    <row r="43" spans="2:9" ht="15" customHeight="1" x14ac:dyDescent="0.2">
      <c r="B43" t="s">
        <v>74</v>
      </c>
      <c r="C43" s="12">
        <v>8</v>
      </c>
      <c r="D43" s="8">
        <v>1.34</v>
      </c>
      <c r="E43" s="12">
        <v>5</v>
      </c>
      <c r="F43" s="8">
        <v>1.21</v>
      </c>
      <c r="G43" s="12">
        <v>2</v>
      </c>
      <c r="H43" s="8">
        <v>1.1399999999999999</v>
      </c>
      <c r="I43" s="12">
        <v>0</v>
      </c>
    </row>
    <row r="44" spans="2:9" ht="15" customHeight="1" x14ac:dyDescent="0.2">
      <c r="B44" t="s">
        <v>77</v>
      </c>
      <c r="C44" s="12">
        <v>8</v>
      </c>
      <c r="D44" s="8">
        <v>1.34</v>
      </c>
      <c r="E44" s="12">
        <v>0</v>
      </c>
      <c r="F44" s="8">
        <v>0</v>
      </c>
      <c r="G44" s="12">
        <v>7</v>
      </c>
      <c r="H44" s="8">
        <v>4</v>
      </c>
      <c r="I44" s="12">
        <v>0</v>
      </c>
    </row>
    <row r="47" spans="2:9" ht="33" customHeight="1" x14ac:dyDescent="0.2">
      <c r="B47" t="s">
        <v>228</v>
      </c>
      <c r="C47" s="10" t="s">
        <v>52</v>
      </c>
      <c r="D47" s="10" t="s">
        <v>53</v>
      </c>
      <c r="E47" s="10" t="s">
        <v>54</v>
      </c>
      <c r="F47" s="10" t="s">
        <v>55</v>
      </c>
      <c r="G47" s="10" t="s">
        <v>56</v>
      </c>
      <c r="H47" s="10" t="s">
        <v>57</v>
      </c>
      <c r="I47" s="10" t="s">
        <v>58</v>
      </c>
    </row>
    <row r="48" spans="2:9" ht="15" customHeight="1" x14ac:dyDescent="0.2">
      <c r="B48" t="s">
        <v>137</v>
      </c>
      <c r="C48" s="12">
        <v>38</v>
      </c>
      <c r="D48" s="8">
        <v>6.35</v>
      </c>
      <c r="E48" s="12">
        <v>37</v>
      </c>
      <c r="F48" s="8">
        <v>8.94</v>
      </c>
      <c r="G48" s="12">
        <v>1</v>
      </c>
      <c r="H48" s="8">
        <v>0.56999999999999995</v>
      </c>
      <c r="I48" s="12">
        <v>0</v>
      </c>
    </row>
    <row r="49" spans="2:9" ht="15" customHeight="1" x14ac:dyDescent="0.2">
      <c r="B49" t="s">
        <v>136</v>
      </c>
      <c r="C49" s="12">
        <v>31</v>
      </c>
      <c r="D49" s="8">
        <v>5.18</v>
      </c>
      <c r="E49" s="12">
        <v>30</v>
      </c>
      <c r="F49" s="8">
        <v>7.25</v>
      </c>
      <c r="G49" s="12">
        <v>1</v>
      </c>
      <c r="H49" s="8">
        <v>0.56999999999999995</v>
      </c>
      <c r="I49" s="12">
        <v>0</v>
      </c>
    </row>
    <row r="50" spans="2:9" ht="15" customHeight="1" x14ac:dyDescent="0.2">
      <c r="B50" t="s">
        <v>123</v>
      </c>
      <c r="C50" s="12">
        <v>23</v>
      </c>
      <c r="D50" s="8">
        <v>3.85</v>
      </c>
      <c r="E50" s="12">
        <v>20</v>
      </c>
      <c r="F50" s="8">
        <v>4.83</v>
      </c>
      <c r="G50" s="12">
        <v>3</v>
      </c>
      <c r="H50" s="8">
        <v>1.71</v>
      </c>
      <c r="I50" s="12">
        <v>0</v>
      </c>
    </row>
    <row r="51" spans="2:9" ht="15" customHeight="1" x14ac:dyDescent="0.2">
      <c r="B51" t="s">
        <v>127</v>
      </c>
      <c r="C51" s="12">
        <v>17</v>
      </c>
      <c r="D51" s="8">
        <v>2.84</v>
      </c>
      <c r="E51" s="12">
        <v>14</v>
      </c>
      <c r="F51" s="8">
        <v>3.38</v>
      </c>
      <c r="G51" s="12">
        <v>3</v>
      </c>
      <c r="H51" s="8">
        <v>1.71</v>
      </c>
      <c r="I51" s="12">
        <v>0</v>
      </c>
    </row>
    <row r="52" spans="2:9" ht="15" customHeight="1" x14ac:dyDescent="0.2">
      <c r="B52" t="s">
        <v>124</v>
      </c>
      <c r="C52" s="12">
        <v>15</v>
      </c>
      <c r="D52" s="8">
        <v>2.5099999999999998</v>
      </c>
      <c r="E52" s="12">
        <v>6</v>
      </c>
      <c r="F52" s="8">
        <v>1.45</v>
      </c>
      <c r="G52" s="12">
        <v>9</v>
      </c>
      <c r="H52" s="8">
        <v>5.14</v>
      </c>
      <c r="I52" s="12">
        <v>0</v>
      </c>
    </row>
    <row r="53" spans="2:9" ht="15" customHeight="1" x14ac:dyDescent="0.2">
      <c r="B53" t="s">
        <v>133</v>
      </c>
      <c r="C53" s="12">
        <v>15</v>
      </c>
      <c r="D53" s="8">
        <v>2.5099999999999998</v>
      </c>
      <c r="E53" s="12">
        <v>11</v>
      </c>
      <c r="F53" s="8">
        <v>2.66</v>
      </c>
      <c r="G53" s="12">
        <v>4</v>
      </c>
      <c r="H53" s="8">
        <v>2.29</v>
      </c>
      <c r="I53" s="12">
        <v>0</v>
      </c>
    </row>
    <row r="54" spans="2:9" ht="15" customHeight="1" x14ac:dyDescent="0.2">
      <c r="B54" t="s">
        <v>138</v>
      </c>
      <c r="C54" s="12">
        <v>13</v>
      </c>
      <c r="D54" s="8">
        <v>2.17</v>
      </c>
      <c r="E54" s="12">
        <v>12</v>
      </c>
      <c r="F54" s="8">
        <v>2.9</v>
      </c>
      <c r="G54" s="12">
        <v>0</v>
      </c>
      <c r="H54" s="8">
        <v>0</v>
      </c>
      <c r="I54" s="12">
        <v>1</v>
      </c>
    </row>
    <row r="55" spans="2:9" ht="15" customHeight="1" x14ac:dyDescent="0.2">
      <c r="B55" t="s">
        <v>121</v>
      </c>
      <c r="C55" s="12">
        <v>12</v>
      </c>
      <c r="D55" s="8">
        <v>2.0099999999999998</v>
      </c>
      <c r="E55" s="12">
        <v>7</v>
      </c>
      <c r="F55" s="8">
        <v>1.69</v>
      </c>
      <c r="G55" s="12">
        <v>5</v>
      </c>
      <c r="H55" s="8">
        <v>2.86</v>
      </c>
      <c r="I55" s="12">
        <v>0</v>
      </c>
    </row>
    <row r="56" spans="2:9" ht="15" customHeight="1" x14ac:dyDescent="0.2">
      <c r="B56" t="s">
        <v>149</v>
      </c>
      <c r="C56" s="12">
        <v>11</v>
      </c>
      <c r="D56" s="8">
        <v>1.84</v>
      </c>
      <c r="E56" s="12">
        <v>5</v>
      </c>
      <c r="F56" s="8">
        <v>1.21</v>
      </c>
      <c r="G56" s="12">
        <v>6</v>
      </c>
      <c r="H56" s="8">
        <v>3.43</v>
      </c>
      <c r="I56" s="12">
        <v>0</v>
      </c>
    </row>
    <row r="57" spans="2:9" ht="15" customHeight="1" x14ac:dyDescent="0.2">
      <c r="B57" t="s">
        <v>134</v>
      </c>
      <c r="C57" s="12">
        <v>11</v>
      </c>
      <c r="D57" s="8">
        <v>1.84</v>
      </c>
      <c r="E57" s="12">
        <v>10</v>
      </c>
      <c r="F57" s="8">
        <v>2.42</v>
      </c>
      <c r="G57" s="12">
        <v>1</v>
      </c>
      <c r="H57" s="8">
        <v>0.56999999999999995</v>
      </c>
      <c r="I57" s="12">
        <v>0</v>
      </c>
    </row>
    <row r="58" spans="2:9" ht="15" customHeight="1" x14ac:dyDescent="0.2">
      <c r="B58" t="s">
        <v>173</v>
      </c>
      <c r="C58" s="12">
        <v>10</v>
      </c>
      <c r="D58" s="8">
        <v>1.67</v>
      </c>
      <c r="E58" s="12">
        <v>7</v>
      </c>
      <c r="F58" s="8">
        <v>1.69</v>
      </c>
      <c r="G58" s="12">
        <v>3</v>
      </c>
      <c r="H58" s="8">
        <v>1.71</v>
      </c>
      <c r="I58" s="12">
        <v>0</v>
      </c>
    </row>
    <row r="59" spans="2:9" ht="15" customHeight="1" x14ac:dyDescent="0.2">
      <c r="B59" t="s">
        <v>126</v>
      </c>
      <c r="C59" s="12">
        <v>10</v>
      </c>
      <c r="D59" s="8">
        <v>1.67</v>
      </c>
      <c r="E59" s="12">
        <v>8</v>
      </c>
      <c r="F59" s="8">
        <v>1.93</v>
      </c>
      <c r="G59" s="12">
        <v>2</v>
      </c>
      <c r="H59" s="8">
        <v>1.1399999999999999</v>
      </c>
      <c r="I59" s="12">
        <v>0</v>
      </c>
    </row>
    <row r="60" spans="2:9" ht="15" customHeight="1" x14ac:dyDescent="0.2">
      <c r="B60" t="s">
        <v>129</v>
      </c>
      <c r="C60" s="12">
        <v>10</v>
      </c>
      <c r="D60" s="8">
        <v>1.67</v>
      </c>
      <c r="E60" s="12">
        <v>7</v>
      </c>
      <c r="F60" s="8">
        <v>1.69</v>
      </c>
      <c r="G60" s="12">
        <v>3</v>
      </c>
      <c r="H60" s="8">
        <v>1.71</v>
      </c>
      <c r="I60" s="12">
        <v>0</v>
      </c>
    </row>
    <row r="61" spans="2:9" ht="15" customHeight="1" x14ac:dyDescent="0.2">
      <c r="B61" t="s">
        <v>139</v>
      </c>
      <c r="C61" s="12">
        <v>10</v>
      </c>
      <c r="D61" s="8">
        <v>1.67</v>
      </c>
      <c r="E61" s="12">
        <v>10</v>
      </c>
      <c r="F61" s="8">
        <v>2.42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132</v>
      </c>
      <c r="C62" s="12">
        <v>9</v>
      </c>
      <c r="D62" s="8">
        <v>1.51</v>
      </c>
      <c r="E62" s="12">
        <v>6</v>
      </c>
      <c r="F62" s="8">
        <v>1.45</v>
      </c>
      <c r="G62" s="12">
        <v>3</v>
      </c>
      <c r="H62" s="8">
        <v>1.71</v>
      </c>
      <c r="I62" s="12">
        <v>0</v>
      </c>
    </row>
    <row r="63" spans="2:9" ht="15" customHeight="1" x14ac:dyDescent="0.2">
      <c r="B63" t="s">
        <v>148</v>
      </c>
      <c r="C63" s="12">
        <v>8</v>
      </c>
      <c r="D63" s="8">
        <v>1.34</v>
      </c>
      <c r="E63" s="12">
        <v>7</v>
      </c>
      <c r="F63" s="8">
        <v>1.69</v>
      </c>
      <c r="G63" s="12">
        <v>1</v>
      </c>
      <c r="H63" s="8">
        <v>0.56999999999999995</v>
      </c>
      <c r="I63" s="12">
        <v>0</v>
      </c>
    </row>
    <row r="64" spans="2:9" ht="15" customHeight="1" x14ac:dyDescent="0.2">
      <c r="B64" t="s">
        <v>158</v>
      </c>
      <c r="C64" s="12">
        <v>8</v>
      </c>
      <c r="D64" s="8">
        <v>1.34</v>
      </c>
      <c r="E64" s="12">
        <v>5</v>
      </c>
      <c r="F64" s="8">
        <v>1.21</v>
      </c>
      <c r="G64" s="12">
        <v>3</v>
      </c>
      <c r="H64" s="8">
        <v>1.71</v>
      </c>
      <c r="I64" s="12">
        <v>0</v>
      </c>
    </row>
    <row r="65" spans="2:9" ht="15" customHeight="1" x14ac:dyDescent="0.2">
      <c r="B65" t="s">
        <v>135</v>
      </c>
      <c r="C65" s="12">
        <v>8</v>
      </c>
      <c r="D65" s="8">
        <v>1.34</v>
      </c>
      <c r="E65" s="12">
        <v>8</v>
      </c>
      <c r="F65" s="8">
        <v>1.93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122</v>
      </c>
      <c r="C66" s="12">
        <v>7</v>
      </c>
      <c r="D66" s="8">
        <v>1.17</v>
      </c>
      <c r="E66" s="12">
        <v>6</v>
      </c>
      <c r="F66" s="8">
        <v>1.45</v>
      </c>
      <c r="G66" s="12">
        <v>1</v>
      </c>
      <c r="H66" s="8">
        <v>0.56999999999999995</v>
      </c>
      <c r="I66" s="12">
        <v>0</v>
      </c>
    </row>
    <row r="67" spans="2:9" ht="15" customHeight="1" x14ac:dyDescent="0.2">
      <c r="B67" t="s">
        <v>166</v>
      </c>
      <c r="C67" s="12">
        <v>7</v>
      </c>
      <c r="D67" s="8">
        <v>1.17</v>
      </c>
      <c r="E67" s="12">
        <v>5</v>
      </c>
      <c r="F67" s="8">
        <v>1.21</v>
      </c>
      <c r="G67" s="12">
        <v>2</v>
      </c>
      <c r="H67" s="8">
        <v>1.1399999999999999</v>
      </c>
      <c r="I67" s="12">
        <v>0</v>
      </c>
    </row>
    <row r="68" spans="2:9" ht="15" customHeight="1" x14ac:dyDescent="0.2">
      <c r="B68" t="s">
        <v>160</v>
      </c>
      <c r="C68" s="12">
        <v>7</v>
      </c>
      <c r="D68" s="8">
        <v>1.17</v>
      </c>
      <c r="E68" s="12">
        <v>4</v>
      </c>
      <c r="F68" s="8">
        <v>0.97</v>
      </c>
      <c r="G68" s="12">
        <v>3</v>
      </c>
      <c r="H68" s="8">
        <v>1.71</v>
      </c>
      <c r="I68" s="12">
        <v>0</v>
      </c>
    </row>
    <row r="69" spans="2:9" ht="15" customHeight="1" x14ac:dyDescent="0.2">
      <c r="B69" t="s">
        <v>174</v>
      </c>
      <c r="C69" s="12">
        <v>7</v>
      </c>
      <c r="D69" s="8">
        <v>1.17</v>
      </c>
      <c r="E69" s="12">
        <v>3</v>
      </c>
      <c r="F69" s="8">
        <v>0.72</v>
      </c>
      <c r="G69" s="12">
        <v>4</v>
      </c>
      <c r="H69" s="8">
        <v>2.29</v>
      </c>
      <c r="I69" s="12">
        <v>0</v>
      </c>
    </row>
    <row r="70" spans="2:9" ht="15" customHeight="1" x14ac:dyDescent="0.2">
      <c r="B70" t="s">
        <v>141</v>
      </c>
      <c r="C70" s="12">
        <v>7</v>
      </c>
      <c r="D70" s="8">
        <v>1.17</v>
      </c>
      <c r="E70" s="12">
        <v>5</v>
      </c>
      <c r="F70" s="8">
        <v>1.21</v>
      </c>
      <c r="G70" s="12">
        <v>2</v>
      </c>
      <c r="H70" s="8">
        <v>1.1399999999999999</v>
      </c>
      <c r="I70" s="12">
        <v>0</v>
      </c>
    </row>
    <row r="71" spans="2:9" ht="15" customHeight="1" x14ac:dyDescent="0.2">
      <c r="B71" t="s">
        <v>128</v>
      </c>
      <c r="C71" s="12">
        <v>7</v>
      </c>
      <c r="D71" s="8">
        <v>1.17</v>
      </c>
      <c r="E71" s="12">
        <v>6</v>
      </c>
      <c r="F71" s="8">
        <v>1.45</v>
      </c>
      <c r="G71" s="12">
        <v>1</v>
      </c>
      <c r="H71" s="8">
        <v>0.56999999999999995</v>
      </c>
      <c r="I71" s="12">
        <v>0</v>
      </c>
    </row>
    <row r="72" spans="2:9" ht="15" customHeight="1" x14ac:dyDescent="0.2">
      <c r="B72" t="s">
        <v>175</v>
      </c>
      <c r="C72" s="12">
        <v>7</v>
      </c>
      <c r="D72" s="8">
        <v>1.17</v>
      </c>
      <c r="E72" s="12">
        <v>6</v>
      </c>
      <c r="F72" s="8">
        <v>1.45</v>
      </c>
      <c r="G72" s="12">
        <v>1</v>
      </c>
      <c r="H72" s="8">
        <v>0.56999999999999995</v>
      </c>
      <c r="I72" s="12">
        <v>0</v>
      </c>
    </row>
    <row r="73" spans="2:9" ht="15" customHeight="1" x14ac:dyDescent="0.2">
      <c r="B73" t="s">
        <v>176</v>
      </c>
      <c r="C73" s="12">
        <v>7</v>
      </c>
      <c r="D73" s="8">
        <v>1.17</v>
      </c>
      <c r="E73" s="12">
        <v>0</v>
      </c>
      <c r="F73" s="8">
        <v>0</v>
      </c>
      <c r="G73" s="12">
        <v>7</v>
      </c>
      <c r="H73" s="8">
        <v>4</v>
      </c>
      <c r="I73" s="12">
        <v>0</v>
      </c>
    </row>
    <row r="75" spans="2:9" ht="15" customHeight="1" x14ac:dyDescent="0.2">
      <c r="B75" t="s">
        <v>229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C8F5F-76D2-4381-AF9D-4A3EDA0DBDE2}">
  <sheetPr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246</v>
      </c>
    </row>
    <row r="4" spans="2:9" ht="33" customHeight="1" x14ac:dyDescent="0.2">
      <c r="B4" t="s">
        <v>225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37</v>
      </c>
      <c r="C6" s="12">
        <v>28</v>
      </c>
      <c r="D6" s="8">
        <v>15.64</v>
      </c>
      <c r="E6" s="12">
        <v>19</v>
      </c>
      <c r="F6" s="8">
        <v>16.239999999999998</v>
      </c>
      <c r="G6" s="12">
        <v>9</v>
      </c>
      <c r="H6" s="8">
        <v>16.98</v>
      </c>
      <c r="I6" s="12">
        <v>0</v>
      </c>
    </row>
    <row r="7" spans="2:9" ht="15" customHeight="1" x14ac:dyDescent="0.2">
      <c r="B7" t="s">
        <v>38</v>
      </c>
      <c r="C7" s="12">
        <v>18</v>
      </c>
      <c r="D7" s="8">
        <v>10.06</v>
      </c>
      <c r="E7" s="12">
        <v>9</v>
      </c>
      <c r="F7" s="8">
        <v>7.69</v>
      </c>
      <c r="G7" s="12">
        <v>9</v>
      </c>
      <c r="H7" s="8">
        <v>16.98</v>
      </c>
      <c r="I7" s="12">
        <v>0</v>
      </c>
    </row>
    <row r="8" spans="2:9" ht="15" customHeight="1" x14ac:dyDescent="0.2">
      <c r="B8" t="s">
        <v>39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40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41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42</v>
      </c>
      <c r="C11" s="12">
        <v>45</v>
      </c>
      <c r="D11" s="8">
        <v>25.14</v>
      </c>
      <c r="E11" s="12">
        <v>27</v>
      </c>
      <c r="F11" s="8">
        <v>23.08</v>
      </c>
      <c r="G11" s="12">
        <v>18</v>
      </c>
      <c r="H11" s="8">
        <v>33.96</v>
      </c>
      <c r="I11" s="12">
        <v>0</v>
      </c>
    </row>
    <row r="12" spans="2:9" ht="15" customHeight="1" x14ac:dyDescent="0.2">
      <c r="B12" t="s">
        <v>43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44</v>
      </c>
      <c r="C13" s="12">
        <v>2</v>
      </c>
      <c r="D13" s="8">
        <v>1.1200000000000001</v>
      </c>
      <c r="E13" s="12">
        <v>0</v>
      </c>
      <c r="F13" s="8">
        <v>0</v>
      </c>
      <c r="G13" s="12">
        <v>2</v>
      </c>
      <c r="H13" s="8">
        <v>3.77</v>
      </c>
      <c r="I13" s="12">
        <v>0</v>
      </c>
    </row>
    <row r="14" spans="2:9" ht="15" customHeight="1" x14ac:dyDescent="0.2">
      <c r="B14" t="s">
        <v>45</v>
      </c>
      <c r="C14" s="12">
        <v>9</v>
      </c>
      <c r="D14" s="8">
        <v>5.03</v>
      </c>
      <c r="E14" s="12">
        <v>5</v>
      </c>
      <c r="F14" s="8">
        <v>4.2699999999999996</v>
      </c>
      <c r="G14" s="12">
        <v>3</v>
      </c>
      <c r="H14" s="8">
        <v>5.66</v>
      </c>
      <c r="I14" s="12">
        <v>0</v>
      </c>
    </row>
    <row r="15" spans="2:9" ht="15" customHeight="1" x14ac:dyDescent="0.2">
      <c r="B15" t="s">
        <v>46</v>
      </c>
      <c r="C15" s="12">
        <v>32</v>
      </c>
      <c r="D15" s="8">
        <v>17.88</v>
      </c>
      <c r="E15" s="12">
        <v>27</v>
      </c>
      <c r="F15" s="8">
        <v>23.08</v>
      </c>
      <c r="G15" s="12">
        <v>5</v>
      </c>
      <c r="H15" s="8">
        <v>9.43</v>
      </c>
      <c r="I15" s="12">
        <v>0</v>
      </c>
    </row>
    <row r="16" spans="2:9" ht="15" customHeight="1" x14ac:dyDescent="0.2">
      <c r="B16" t="s">
        <v>47</v>
      </c>
      <c r="C16" s="12">
        <v>21</v>
      </c>
      <c r="D16" s="8">
        <v>11.73</v>
      </c>
      <c r="E16" s="12">
        <v>19</v>
      </c>
      <c r="F16" s="8">
        <v>16.239999999999998</v>
      </c>
      <c r="G16" s="12">
        <v>0</v>
      </c>
      <c r="H16" s="8">
        <v>0</v>
      </c>
      <c r="I16" s="12">
        <v>1</v>
      </c>
    </row>
    <row r="17" spans="2:9" ht="15" customHeight="1" x14ac:dyDescent="0.2">
      <c r="B17" t="s">
        <v>48</v>
      </c>
      <c r="C17" s="12">
        <v>8</v>
      </c>
      <c r="D17" s="8">
        <v>4.47</v>
      </c>
      <c r="E17" s="12">
        <v>3</v>
      </c>
      <c r="F17" s="8">
        <v>2.56</v>
      </c>
      <c r="G17" s="12">
        <v>1</v>
      </c>
      <c r="H17" s="8">
        <v>1.89</v>
      </c>
      <c r="I17" s="12">
        <v>0</v>
      </c>
    </row>
    <row r="18" spans="2:9" ht="15" customHeight="1" x14ac:dyDescent="0.2">
      <c r="B18" t="s">
        <v>49</v>
      </c>
      <c r="C18" s="12">
        <v>8</v>
      </c>
      <c r="D18" s="8">
        <v>4.47</v>
      </c>
      <c r="E18" s="12">
        <v>5</v>
      </c>
      <c r="F18" s="8">
        <v>4.2699999999999996</v>
      </c>
      <c r="G18" s="12">
        <v>2</v>
      </c>
      <c r="H18" s="8">
        <v>3.77</v>
      </c>
      <c r="I18" s="12">
        <v>0</v>
      </c>
    </row>
    <row r="19" spans="2:9" ht="15" customHeight="1" x14ac:dyDescent="0.2">
      <c r="B19" t="s">
        <v>50</v>
      </c>
      <c r="C19" s="12">
        <v>8</v>
      </c>
      <c r="D19" s="8">
        <v>4.47</v>
      </c>
      <c r="E19" s="12">
        <v>3</v>
      </c>
      <c r="F19" s="8">
        <v>2.56</v>
      </c>
      <c r="G19" s="12">
        <v>4</v>
      </c>
      <c r="H19" s="8">
        <v>7.55</v>
      </c>
      <c r="I19" s="12">
        <v>0</v>
      </c>
    </row>
    <row r="20" spans="2:9" ht="15" customHeight="1" x14ac:dyDescent="0.2">
      <c r="B20" s="9" t="s">
        <v>226</v>
      </c>
      <c r="C20" s="12">
        <f>SUM(LTBL_06322[総数／事業所数])</f>
        <v>179</v>
      </c>
      <c r="E20" s="12">
        <f>SUBTOTAL(109,LTBL_06322[個人／事業所数])</f>
        <v>117</v>
      </c>
      <c r="G20" s="12">
        <f>SUBTOTAL(109,LTBL_06322[法人／事業所数])</f>
        <v>53</v>
      </c>
      <c r="I20" s="12">
        <f>SUBTOTAL(109,LTBL_06322[法人以外の団体／事業所数])</f>
        <v>1</v>
      </c>
    </row>
    <row r="21" spans="2:9" ht="15" customHeight="1" x14ac:dyDescent="0.2">
      <c r="E21" s="11">
        <f>LTBL_06322[[#Totals],[個人／事業所数]]/LTBL_06322[[#Totals],[総数／事業所数]]</f>
        <v>0.65363128491620115</v>
      </c>
      <c r="G21" s="11">
        <f>LTBL_06322[[#Totals],[法人／事業所数]]/LTBL_06322[[#Totals],[総数／事業所数]]</f>
        <v>0.29608938547486036</v>
      </c>
      <c r="I21" s="11">
        <f>LTBL_06322[[#Totals],[法人以外の団体／事業所数]]/LTBL_06322[[#Totals],[総数／事業所数]]</f>
        <v>5.5865921787709499E-3</v>
      </c>
    </row>
    <row r="23" spans="2:9" ht="33" customHeight="1" x14ac:dyDescent="0.2">
      <c r="B23" t="s">
        <v>227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82</v>
      </c>
      <c r="C24" s="12">
        <v>20</v>
      </c>
      <c r="D24" s="8">
        <v>11.17</v>
      </c>
      <c r="E24" s="12">
        <v>16</v>
      </c>
      <c r="F24" s="8">
        <v>13.68</v>
      </c>
      <c r="G24" s="12">
        <v>4</v>
      </c>
      <c r="H24" s="8">
        <v>7.55</v>
      </c>
      <c r="I24" s="12">
        <v>0</v>
      </c>
    </row>
    <row r="25" spans="2:9" ht="15" customHeight="1" x14ac:dyDescent="0.2">
      <c r="B25" t="s">
        <v>73</v>
      </c>
      <c r="C25" s="12">
        <v>19</v>
      </c>
      <c r="D25" s="8">
        <v>10.61</v>
      </c>
      <c r="E25" s="12">
        <v>19</v>
      </c>
      <c r="F25" s="8">
        <v>16.239999999999998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59</v>
      </c>
      <c r="C26" s="12">
        <v>17</v>
      </c>
      <c r="D26" s="8">
        <v>9.5</v>
      </c>
      <c r="E26" s="12">
        <v>12</v>
      </c>
      <c r="F26" s="8">
        <v>10.26</v>
      </c>
      <c r="G26" s="12">
        <v>5</v>
      </c>
      <c r="H26" s="8">
        <v>9.43</v>
      </c>
      <c r="I26" s="12">
        <v>0</v>
      </c>
    </row>
    <row r="27" spans="2:9" ht="15" customHeight="1" x14ac:dyDescent="0.2">
      <c r="B27" t="s">
        <v>66</v>
      </c>
      <c r="C27" s="12">
        <v>16</v>
      </c>
      <c r="D27" s="8">
        <v>8.94</v>
      </c>
      <c r="E27" s="12">
        <v>11</v>
      </c>
      <c r="F27" s="8">
        <v>9.4</v>
      </c>
      <c r="G27" s="12">
        <v>5</v>
      </c>
      <c r="H27" s="8">
        <v>9.43</v>
      </c>
      <c r="I27" s="12">
        <v>0</v>
      </c>
    </row>
    <row r="28" spans="2:9" ht="15" customHeight="1" x14ac:dyDescent="0.2">
      <c r="B28" t="s">
        <v>68</v>
      </c>
      <c r="C28" s="12">
        <v>11</v>
      </c>
      <c r="D28" s="8">
        <v>6.15</v>
      </c>
      <c r="E28" s="12">
        <v>5</v>
      </c>
      <c r="F28" s="8">
        <v>4.2699999999999996</v>
      </c>
      <c r="G28" s="12">
        <v>6</v>
      </c>
      <c r="H28" s="8">
        <v>11.32</v>
      </c>
      <c r="I28" s="12">
        <v>0</v>
      </c>
    </row>
    <row r="29" spans="2:9" ht="15" customHeight="1" x14ac:dyDescent="0.2">
      <c r="B29" t="s">
        <v>72</v>
      </c>
      <c r="C29" s="12">
        <v>11</v>
      </c>
      <c r="D29" s="8">
        <v>6.15</v>
      </c>
      <c r="E29" s="12">
        <v>10</v>
      </c>
      <c r="F29" s="8">
        <v>8.5500000000000007</v>
      </c>
      <c r="G29" s="12">
        <v>1</v>
      </c>
      <c r="H29" s="8">
        <v>1.89</v>
      </c>
      <c r="I29" s="12">
        <v>0</v>
      </c>
    </row>
    <row r="30" spans="2:9" ht="15" customHeight="1" x14ac:dyDescent="0.2">
      <c r="B30" t="s">
        <v>60</v>
      </c>
      <c r="C30" s="12">
        <v>9</v>
      </c>
      <c r="D30" s="8">
        <v>5.03</v>
      </c>
      <c r="E30" s="12">
        <v>6</v>
      </c>
      <c r="F30" s="8">
        <v>5.13</v>
      </c>
      <c r="G30" s="12">
        <v>3</v>
      </c>
      <c r="H30" s="8">
        <v>5.66</v>
      </c>
      <c r="I30" s="12">
        <v>0</v>
      </c>
    </row>
    <row r="31" spans="2:9" ht="15" customHeight="1" x14ac:dyDescent="0.2">
      <c r="B31" t="s">
        <v>75</v>
      </c>
      <c r="C31" s="12">
        <v>8</v>
      </c>
      <c r="D31" s="8">
        <v>4.47</v>
      </c>
      <c r="E31" s="12">
        <v>3</v>
      </c>
      <c r="F31" s="8">
        <v>2.56</v>
      </c>
      <c r="G31" s="12">
        <v>1</v>
      </c>
      <c r="H31" s="8">
        <v>1.89</v>
      </c>
      <c r="I31" s="12">
        <v>0</v>
      </c>
    </row>
    <row r="32" spans="2:9" ht="15" customHeight="1" x14ac:dyDescent="0.2">
      <c r="B32" t="s">
        <v>71</v>
      </c>
      <c r="C32" s="12">
        <v>7</v>
      </c>
      <c r="D32" s="8">
        <v>3.91</v>
      </c>
      <c r="E32" s="12">
        <v>3</v>
      </c>
      <c r="F32" s="8">
        <v>2.56</v>
      </c>
      <c r="G32" s="12">
        <v>3</v>
      </c>
      <c r="H32" s="8">
        <v>5.66</v>
      </c>
      <c r="I32" s="12">
        <v>0</v>
      </c>
    </row>
    <row r="33" spans="2:9" ht="15" customHeight="1" x14ac:dyDescent="0.2">
      <c r="B33" t="s">
        <v>62</v>
      </c>
      <c r="C33" s="12">
        <v>6</v>
      </c>
      <c r="D33" s="8">
        <v>3.35</v>
      </c>
      <c r="E33" s="12">
        <v>3</v>
      </c>
      <c r="F33" s="8">
        <v>2.56</v>
      </c>
      <c r="G33" s="12">
        <v>3</v>
      </c>
      <c r="H33" s="8">
        <v>5.66</v>
      </c>
      <c r="I33" s="12">
        <v>0</v>
      </c>
    </row>
    <row r="34" spans="2:9" ht="15" customHeight="1" x14ac:dyDescent="0.2">
      <c r="B34" t="s">
        <v>67</v>
      </c>
      <c r="C34" s="12">
        <v>6</v>
      </c>
      <c r="D34" s="8">
        <v>3.35</v>
      </c>
      <c r="E34" s="12">
        <v>3</v>
      </c>
      <c r="F34" s="8">
        <v>2.56</v>
      </c>
      <c r="G34" s="12">
        <v>3</v>
      </c>
      <c r="H34" s="8">
        <v>5.66</v>
      </c>
      <c r="I34" s="12">
        <v>0</v>
      </c>
    </row>
    <row r="35" spans="2:9" ht="15" customHeight="1" x14ac:dyDescent="0.2">
      <c r="B35" t="s">
        <v>76</v>
      </c>
      <c r="C35" s="12">
        <v>5</v>
      </c>
      <c r="D35" s="8">
        <v>2.79</v>
      </c>
      <c r="E35" s="12">
        <v>5</v>
      </c>
      <c r="F35" s="8">
        <v>4.2699999999999996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94</v>
      </c>
      <c r="C36" s="12">
        <v>4</v>
      </c>
      <c r="D36" s="8">
        <v>2.23</v>
      </c>
      <c r="E36" s="12">
        <v>0</v>
      </c>
      <c r="F36" s="8">
        <v>0</v>
      </c>
      <c r="G36" s="12">
        <v>4</v>
      </c>
      <c r="H36" s="8">
        <v>7.55</v>
      </c>
      <c r="I36" s="12">
        <v>0</v>
      </c>
    </row>
    <row r="37" spans="2:9" ht="15" customHeight="1" x14ac:dyDescent="0.2">
      <c r="B37" t="s">
        <v>90</v>
      </c>
      <c r="C37" s="12">
        <v>3</v>
      </c>
      <c r="D37" s="8">
        <v>1.68</v>
      </c>
      <c r="E37" s="12">
        <v>3</v>
      </c>
      <c r="F37" s="8">
        <v>2.56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65</v>
      </c>
      <c r="C38" s="12">
        <v>3</v>
      </c>
      <c r="D38" s="8">
        <v>1.68</v>
      </c>
      <c r="E38" s="12">
        <v>2</v>
      </c>
      <c r="F38" s="8">
        <v>1.71</v>
      </c>
      <c r="G38" s="12">
        <v>1</v>
      </c>
      <c r="H38" s="8">
        <v>1.89</v>
      </c>
      <c r="I38" s="12">
        <v>0</v>
      </c>
    </row>
    <row r="39" spans="2:9" ht="15" customHeight="1" x14ac:dyDescent="0.2">
      <c r="B39" t="s">
        <v>77</v>
      </c>
      <c r="C39" s="12">
        <v>3</v>
      </c>
      <c r="D39" s="8">
        <v>1.68</v>
      </c>
      <c r="E39" s="12">
        <v>0</v>
      </c>
      <c r="F39" s="8">
        <v>0</v>
      </c>
      <c r="G39" s="12">
        <v>2</v>
      </c>
      <c r="H39" s="8">
        <v>3.77</v>
      </c>
      <c r="I39" s="12">
        <v>0</v>
      </c>
    </row>
    <row r="40" spans="2:9" ht="15" customHeight="1" x14ac:dyDescent="0.2">
      <c r="B40" t="s">
        <v>99</v>
      </c>
      <c r="C40" s="12">
        <v>3</v>
      </c>
      <c r="D40" s="8">
        <v>1.68</v>
      </c>
      <c r="E40" s="12">
        <v>1</v>
      </c>
      <c r="F40" s="8">
        <v>0.85</v>
      </c>
      <c r="G40" s="12">
        <v>2</v>
      </c>
      <c r="H40" s="8">
        <v>3.77</v>
      </c>
      <c r="I40" s="12">
        <v>0</v>
      </c>
    </row>
    <row r="41" spans="2:9" ht="15" customHeight="1" x14ac:dyDescent="0.2">
      <c r="B41" t="s">
        <v>61</v>
      </c>
      <c r="C41" s="12">
        <v>2</v>
      </c>
      <c r="D41" s="8">
        <v>1.1200000000000001</v>
      </c>
      <c r="E41" s="12">
        <v>1</v>
      </c>
      <c r="F41" s="8">
        <v>0.85</v>
      </c>
      <c r="G41" s="12">
        <v>1</v>
      </c>
      <c r="H41" s="8">
        <v>1.89</v>
      </c>
      <c r="I41" s="12">
        <v>0</v>
      </c>
    </row>
    <row r="42" spans="2:9" ht="15" customHeight="1" x14ac:dyDescent="0.2">
      <c r="B42" t="s">
        <v>98</v>
      </c>
      <c r="C42" s="12">
        <v>2</v>
      </c>
      <c r="D42" s="8">
        <v>1.1200000000000001</v>
      </c>
      <c r="E42" s="12">
        <v>0</v>
      </c>
      <c r="F42" s="8">
        <v>0</v>
      </c>
      <c r="G42" s="12">
        <v>2</v>
      </c>
      <c r="H42" s="8">
        <v>3.77</v>
      </c>
      <c r="I42" s="12">
        <v>0</v>
      </c>
    </row>
    <row r="43" spans="2:9" ht="15" customHeight="1" x14ac:dyDescent="0.2">
      <c r="B43" t="s">
        <v>63</v>
      </c>
      <c r="C43" s="12">
        <v>2</v>
      </c>
      <c r="D43" s="8">
        <v>1.1200000000000001</v>
      </c>
      <c r="E43" s="12">
        <v>1</v>
      </c>
      <c r="F43" s="8">
        <v>0.85</v>
      </c>
      <c r="G43" s="12">
        <v>1</v>
      </c>
      <c r="H43" s="8">
        <v>1.89</v>
      </c>
      <c r="I43" s="12">
        <v>0</v>
      </c>
    </row>
    <row r="44" spans="2:9" ht="15" customHeight="1" x14ac:dyDescent="0.2">
      <c r="B44" t="s">
        <v>64</v>
      </c>
      <c r="C44" s="12">
        <v>2</v>
      </c>
      <c r="D44" s="8">
        <v>1.1200000000000001</v>
      </c>
      <c r="E44" s="12">
        <v>1</v>
      </c>
      <c r="F44" s="8">
        <v>0.85</v>
      </c>
      <c r="G44" s="12">
        <v>1</v>
      </c>
      <c r="H44" s="8">
        <v>1.89</v>
      </c>
      <c r="I44" s="12">
        <v>0</v>
      </c>
    </row>
    <row r="45" spans="2:9" ht="15" customHeight="1" x14ac:dyDescent="0.2">
      <c r="B45" t="s">
        <v>69</v>
      </c>
      <c r="C45" s="12">
        <v>2</v>
      </c>
      <c r="D45" s="8">
        <v>1.1200000000000001</v>
      </c>
      <c r="E45" s="12">
        <v>0</v>
      </c>
      <c r="F45" s="8">
        <v>0</v>
      </c>
      <c r="G45" s="12">
        <v>2</v>
      </c>
      <c r="H45" s="8">
        <v>3.77</v>
      </c>
      <c r="I45" s="12">
        <v>0</v>
      </c>
    </row>
    <row r="46" spans="2:9" ht="15" customHeight="1" x14ac:dyDescent="0.2">
      <c r="B46" t="s">
        <v>70</v>
      </c>
      <c r="C46" s="12">
        <v>2</v>
      </c>
      <c r="D46" s="8">
        <v>1.1200000000000001</v>
      </c>
      <c r="E46" s="12">
        <v>2</v>
      </c>
      <c r="F46" s="8">
        <v>1.71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93</v>
      </c>
      <c r="C47" s="12">
        <v>2</v>
      </c>
      <c r="D47" s="8">
        <v>1.1200000000000001</v>
      </c>
      <c r="E47" s="12">
        <v>0</v>
      </c>
      <c r="F47" s="8">
        <v>0</v>
      </c>
      <c r="G47" s="12">
        <v>0</v>
      </c>
      <c r="H47" s="8">
        <v>0</v>
      </c>
      <c r="I47" s="12">
        <v>1</v>
      </c>
    </row>
    <row r="48" spans="2:9" ht="15" customHeight="1" x14ac:dyDescent="0.2">
      <c r="B48" t="s">
        <v>78</v>
      </c>
      <c r="C48" s="12">
        <v>2</v>
      </c>
      <c r="D48" s="8">
        <v>1.1200000000000001</v>
      </c>
      <c r="E48" s="12">
        <v>2</v>
      </c>
      <c r="F48" s="8">
        <v>1.71</v>
      </c>
      <c r="G48" s="12">
        <v>0</v>
      </c>
      <c r="H48" s="8">
        <v>0</v>
      </c>
      <c r="I48" s="12">
        <v>0</v>
      </c>
    </row>
    <row r="51" spans="2:9" ht="33" customHeight="1" x14ac:dyDescent="0.2">
      <c r="B51" t="s">
        <v>228</v>
      </c>
      <c r="C51" s="10" t="s">
        <v>52</v>
      </c>
      <c r="D51" s="10" t="s">
        <v>53</v>
      </c>
      <c r="E51" s="10" t="s">
        <v>54</v>
      </c>
      <c r="F51" s="10" t="s">
        <v>55</v>
      </c>
      <c r="G51" s="10" t="s">
        <v>56</v>
      </c>
      <c r="H51" s="10" t="s">
        <v>57</v>
      </c>
      <c r="I51" s="10" t="s">
        <v>58</v>
      </c>
    </row>
    <row r="52" spans="2:9" ht="15" customHeight="1" x14ac:dyDescent="0.2">
      <c r="B52" t="s">
        <v>155</v>
      </c>
      <c r="C52" s="12">
        <v>20</v>
      </c>
      <c r="D52" s="8">
        <v>11.17</v>
      </c>
      <c r="E52" s="12">
        <v>16</v>
      </c>
      <c r="F52" s="8">
        <v>13.68</v>
      </c>
      <c r="G52" s="12">
        <v>4</v>
      </c>
      <c r="H52" s="8">
        <v>7.55</v>
      </c>
      <c r="I52" s="12">
        <v>0</v>
      </c>
    </row>
    <row r="53" spans="2:9" ht="15" customHeight="1" x14ac:dyDescent="0.2">
      <c r="B53" t="s">
        <v>136</v>
      </c>
      <c r="C53" s="12">
        <v>10</v>
      </c>
      <c r="D53" s="8">
        <v>5.59</v>
      </c>
      <c r="E53" s="12">
        <v>10</v>
      </c>
      <c r="F53" s="8">
        <v>8.5500000000000007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137</v>
      </c>
      <c r="C54" s="12">
        <v>9</v>
      </c>
      <c r="D54" s="8">
        <v>5.03</v>
      </c>
      <c r="E54" s="12">
        <v>9</v>
      </c>
      <c r="F54" s="8">
        <v>7.69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123</v>
      </c>
      <c r="C55" s="12">
        <v>8</v>
      </c>
      <c r="D55" s="8">
        <v>4.47</v>
      </c>
      <c r="E55" s="12">
        <v>8</v>
      </c>
      <c r="F55" s="8">
        <v>6.84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122</v>
      </c>
      <c r="C56" s="12">
        <v>6</v>
      </c>
      <c r="D56" s="8">
        <v>3.35</v>
      </c>
      <c r="E56" s="12">
        <v>2</v>
      </c>
      <c r="F56" s="8">
        <v>1.71</v>
      </c>
      <c r="G56" s="12">
        <v>4</v>
      </c>
      <c r="H56" s="8">
        <v>7.55</v>
      </c>
      <c r="I56" s="12">
        <v>0</v>
      </c>
    </row>
    <row r="57" spans="2:9" ht="15" customHeight="1" x14ac:dyDescent="0.2">
      <c r="B57" t="s">
        <v>132</v>
      </c>
      <c r="C57" s="12">
        <v>6</v>
      </c>
      <c r="D57" s="8">
        <v>3.35</v>
      </c>
      <c r="E57" s="12">
        <v>2</v>
      </c>
      <c r="F57" s="8">
        <v>1.71</v>
      </c>
      <c r="G57" s="12">
        <v>3</v>
      </c>
      <c r="H57" s="8">
        <v>5.66</v>
      </c>
      <c r="I57" s="12">
        <v>0</v>
      </c>
    </row>
    <row r="58" spans="2:9" ht="15" customHeight="1" x14ac:dyDescent="0.2">
      <c r="B58" t="s">
        <v>126</v>
      </c>
      <c r="C58" s="12">
        <v>5</v>
      </c>
      <c r="D58" s="8">
        <v>2.79</v>
      </c>
      <c r="E58" s="12">
        <v>5</v>
      </c>
      <c r="F58" s="8">
        <v>4.2699999999999996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125</v>
      </c>
      <c r="C59" s="12">
        <v>4</v>
      </c>
      <c r="D59" s="8">
        <v>2.23</v>
      </c>
      <c r="E59" s="12">
        <v>2</v>
      </c>
      <c r="F59" s="8">
        <v>1.71</v>
      </c>
      <c r="G59" s="12">
        <v>2</v>
      </c>
      <c r="H59" s="8">
        <v>3.77</v>
      </c>
      <c r="I59" s="12">
        <v>0</v>
      </c>
    </row>
    <row r="60" spans="2:9" ht="15" customHeight="1" x14ac:dyDescent="0.2">
      <c r="B60" t="s">
        <v>128</v>
      </c>
      <c r="C60" s="12">
        <v>4</v>
      </c>
      <c r="D60" s="8">
        <v>2.23</v>
      </c>
      <c r="E60" s="12">
        <v>1</v>
      </c>
      <c r="F60" s="8">
        <v>0.85</v>
      </c>
      <c r="G60" s="12">
        <v>3</v>
      </c>
      <c r="H60" s="8">
        <v>5.66</v>
      </c>
      <c r="I60" s="12">
        <v>0</v>
      </c>
    </row>
    <row r="61" spans="2:9" ht="15" customHeight="1" x14ac:dyDescent="0.2">
      <c r="B61" t="s">
        <v>162</v>
      </c>
      <c r="C61" s="12">
        <v>4</v>
      </c>
      <c r="D61" s="8">
        <v>2.23</v>
      </c>
      <c r="E61" s="12">
        <v>1</v>
      </c>
      <c r="F61" s="8">
        <v>0.85</v>
      </c>
      <c r="G61" s="12">
        <v>3</v>
      </c>
      <c r="H61" s="8">
        <v>5.66</v>
      </c>
      <c r="I61" s="12">
        <v>0</v>
      </c>
    </row>
    <row r="62" spans="2:9" ht="15" customHeight="1" x14ac:dyDescent="0.2">
      <c r="B62" t="s">
        <v>146</v>
      </c>
      <c r="C62" s="12">
        <v>4</v>
      </c>
      <c r="D62" s="8">
        <v>2.23</v>
      </c>
      <c r="E62" s="12">
        <v>3</v>
      </c>
      <c r="F62" s="8">
        <v>2.56</v>
      </c>
      <c r="G62" s="12">
        <v>1</v>
      </c>
      <c r="H62" s="8">
        <v>1.89</v>
      </c>
      <c r="I62" s="12">
        <v>0</v>
      </c>
    </row>
    <row r="63" spans="2:9" ht="15" customHeight="1" x14ac:dyDescent="0.2">
      <c r="B63" t="s">
        <v>163</v>
      </c>
      <c r="C63" s="12">
        <v>4</v>
      </c>
      <c r="D63" s="8">
        <v>2.23</v>
      </c>
      <c r="E63" s="12">
        <v>0</v>
      </c>
      <c r="F63" s="8">
        <v>0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139</v>
      </c>
      <c r="C64" s="12">
        <v>4</v>
      </c>
      <c r="D64" s="8">
        <v>2.23</v>
      </c>
      <c r="E64" s="12">
        <v>4</v>
      </c>
      <c r="F64" s="8">
        <v>3.42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121</v>
      </c>
      <c r="C65" s="12">
        <v>3</v>
      </c>
      <c r="D65" s="8">
        <v>1.68</v>
      </c>
      <c r="E65" s="12">
        <v>2</v>
      </c>
      <c r="F65" s="8">
        <v>1.71</v>
      </c>
      <c r="G65" s="12">
        <v>1</v>
      </c>
      <c r="H65" s="8">
        <v>1.89</v>
      </c>
      <c r="I65" s="12">
        <v>0</v>
      </c>
    </row>
    <row r="66" spans="2:9" ht="15" customHeight="1" x14ac:dyDescent="0.2">
      <c r="B66" t="s">
        <v>148</v>
      </c>
      <c r="C66" s="12">
        <v>3</v>
      </c>
      <c r="D66" s="8">
        <v>1.68</v>
      </c>
      <c r="E66" s="12">
        <v>2</v>
      </c>
      <c r="F66" s="8">
        <v>1.71</v>
      </c>
      <c r="G66" s="12">
        <v>1</v>
      </c>
      <c r="H66" s="8">
        <v>1.89</v>
      </c>
      <c r="I66" s="12">
        <v>0</v>
      </c>
    </row>
    <row r="67" spans="2:9" ht="15" customHeight="1" x14ac:dyDescent="0.2">
      <c r="B67" t="s">
        <v>177</v>
      </c>
      <c r="C67" s="12">
        <v>3</v>
      </c>
      <c r="D67" s="8">
        <v>1.68</v>
      </c>
      <c r="E67" s="12">
        <v>0</v>
      </c>
      <c r="F67" s="8">
        <v>0</v>
      </c>
      <c r="G67" s="12">
        <v>3</v>
      </c>
      <c r="H67" s="8">
        <v>5.66</v>
      </c>
      <c r="I67" s="12">
        <v>0</v>
      </c>
    </row>
    <row r="68" spans="2:9" ht="15" customHeight="1" x14ac:dyDescent="0.2">
      <c r="B68" t="s">
        <v>160</v>
      </c>
      <c r="C68" s="12">
        <v>3</v>
      </c>
      <c r="D68" s="8">
        <v>1.68</v>
      </c>
      <c r="E68" s="12">
        <v>3</v>
      </c>
      <c r="F68" s="8">
        <v>2.56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141</v>
      </c>
      <c r="C69" s="12">
        <v>3</v>
      </c>
      <c r="D69" s="8">
        <v>1.68</v>
      </c>
      <c r="E69" s="12">
        <v>2</v>
      </c>
      <c r="F69" s="8">
        <v>1.71</v>
      </c>
      <c r="G69" s="12">
        <v>1</v>
      </c>
      <c r="H69" s="8">
        <v>1.89</v>
      </c>
      <c r="I69" s="12">
        <v>0</v>
      </c>
    </row>
    <row r="70" spans="2:9" ht="15" customHeight="1" x14ac:dyDescent="0.2">
      <c r="B70" t="s">
        <v>127</v>
      </c>
      <c r="C70" s="12">
        <v>3</v>
      </c>
      <c r="D70" s="8">
        <v>1.68</v>
      </c>
      <c r="E70" s="12">
        <v>2</v>
      </c>
      <c r="F70" s="8">
        <v>1.71</v>
      </c>
      <c r="G70" s="12">
        <v>1</v>
      </c>
      <c r="H70" s="8">
        <v>1.89</v>
      </c>
      <c r="I70" s="12">
        <v>0</v>
      </c>
    </row>
    <row r="71" spans="2:9" ht="15" customHeight="1" x14ac:dyDescent="0.2">
      <c r="B71" t="s">
        <v>156</v>
      </c>
      <c r="C71" s="12">
        <v>3</v>
      </c>
      <c r="D71" s="8">
        <v>1.68</v>
      </c>
      <c r="E71" s="12">
        <v>3</v>
      </c>
      <c r="F71" s="8">
        <v>2.56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138</v>
      </c>
      <c r="C72" s="12">
        <v>3</v>
      </c>
      <c r="D72" s="8">
        <v>1.68</v>
      </c>
      <c r="E72" s="12">
        <v>2</v>
      </c>
      <c r="F72" s="8">
        <v>1.71</v>
      </c>
      <c r="G72" s="12">
        <v>1</v>
      </c>
      <c r="H72" s="8">
        <v>1.89</v>
      </c>
      <c r="I72" s="12">
        <v>0</v>
      </c>
    </row>
    <row r="74" spans="2:9" ht="15" customHeight="1" x14ac:dyDescent="0.2">
      <c r="B74" t="s">
        <v>229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0212B-35F7-4933-87DF-85E6A51F4980}">
  <sheetPr>
    <pageSetUpPr fitToPage="1"/>
  </sheetPr>
  <dimension ref="B2:I8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247</v>
      </c>
    </row>
    <row r="4" spans="2:9" ht="33" customHeight="1" x14ac:dyDescent="0.2">
      <c r="B4" t="s">
        <v>225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37</v>
      </c>
      <c r="C6" s="12">
        <v>50</v>
      </c>
      <c r="D6" s="8">
        <v>23.36</v>
      </c>
      <c r="E6" s="12">
        <v>38</v>
      </c>
      <c r="F6" s="8">
        <v>22.22</v>
      </c>
      <c r="G6" s="12">
        <v>12</v>
      </c>
      <c r="H6" s="8">
        <v>30.77</v>
      </c>
      <c r="I6" s="12">
        <v>0</v>
      </c>
    </row>
    <row r="7" spans="2:9" ht="15" customHeight="1" x14ac:dyDescent="0.2">
      <c r="B7" t="s">
        <v>38</v>
      </c>
      <c r="C7" s="12">
        <v>19</v>
      </c>
      <c r="D7" s="8">
        <v>8.8800000000000008</v>
      </c>
      <c r="E7" s="12">
        <v>13</v>
      </c>
      <c r="F7" s="8">
        <v>7.6</v>
      </c>
      <c r="G7" s="12">
        <v>5</v>
      </c>
      <c r="H7" s="8">
        <v>12.82</v>
      </c>
      <c r="I7" s="12">
        <v>1</v>
      </c>
    </row>
    <row r="8" spans="2:9" ht="15" customHeight="1" x14ac:dyDescent="0.2">
      <c r="B8" t="s">
        <v>39</v>
      </c>
      <c r="C8" s="12">
        <v>1</v>
      </c>
      <c r="D8" s="8">
        <v>0.47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40</v>
      </c>
      <c r="C9" s="12">
        <v>2</v>
      </c>
      <c r="D9" s="8">
        <v>0.93</v>
      </c>
      <c r="E9" s="12">
        <v>0</v>
      </c>
      <c r="F9" s="8">
        <v>0</v>
      </c>
      <c r="G9" s="12">
        <v>2</v>
      </c>
      <c r="H9" s="8">
        <v>5.13</v>
      </c>
      <c r="I9" s="12">
        <v>0</v>
      </c>
    </row>
    <row r="10" spans="2:9" ht="15" customHeight="1" x14ac:dyDescent="0.2">
      <c r="B10" t="s">
        <v>41</v>
      </c>
      <c r="C10" s="12">
        <v>1</v>
      </c>
      <c r="D10" s="8">
        <v>0.47</v>
      </c>
      <c r="E10" s="12">
        <v>0</v>
      </c>
      <c r="F10" s="8">
        <v>0</v>
      </c>
      <c r="G10" s="12">
        <v>1</v>
      </c>
      <c r="H10" s="8">
        <v>2.56</v>
      </c>
      <c r="I10" s="12">
        <v>0</v>
      </c>
    </row>
    <row r="11" spans="2:9" ht="15" customHeight="1" x14ac:dyDescent="0.2">
      <c r="B11" t="s">
        <v>42</v>
      </c>
      <c r="C11" s="12">
        <v>54</v>
      </c>
      <c r="D11" s="8">
        <v>25.23</v>
      </c>
      <c r="E11" s="12">
        <v>42</v>
      </c>
      <c r="F11" s="8">
        <v>24.56</v>
      </c>
      <c r="G11" s="12">
        <v>12</v>
      </c>
      <c r="H11" s="8">
        <v>30.77</v>
      </c>
      <c r="I11" s="12">
        <v>0</v>
      </c>
    </row>
    <row r="12" spans="2:9" ht="15" customHeight="1" x14ac:dyDescent="0.2">
      <c r="B12" t="s">
        <v>43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44</v>
      </c>
      <c r="C13" s="12">
        <v>3</v>
      </c>
      <c r="D13" s="8">
        <v>1.4</v>
      </c>
      <c r="E13" s="12">
        <v>1</v>
      </c>
      <c r="F13" s="8">
        <v>0.57999999999999996</v>
      </c>
      <c r="G13" s="12">
        <v>2</v>
      </c>
      <c r="H13" s="8">
        <v>5.13</v>
      </c>
      <c r="I13" s="12">
        <v>0</v>
      </c>
    </row>
    <row r="14" spans="2:9" ht="15" customHeight="1" x14ac:dyDescent="0.2">
      <c r="B14" t="s">
        <v>45</v>
      </c>
      <c r="C14" s="12">
        <v>7</v>
      </c>
      <c r="D14" s="8">
        <v>3.27</v>
      </c>
      <c r="E14" s="12">
        <v>6</v>
      </c>
      <c r="F14" s="8">
        <v>3.51</v>
      </c>
      <c r="G14" s="12">
        <v>1</v>
      </c>
      <c r="H14" s="8">
        <v>2.56</v>
      </c>
      <c r="I14" s="12">
        <v>0</v>
      </c>
    </row>
    <row r="15" spans="2:9" ht="15" customHeight="1" x14ac:dyDescent="0.2">
      <c r="B15" t="s">
        <v>46</v>
      </c>
      <c r="C15" s="12">
        <v>21</v>
      </c>
      <c r="D15" s="8">
        <v>9.81</v>
      </c>
      <c r="E15" s="12">
        <v>21</v>
      </c>
      <c r="F15" s="8">
        <v>12.28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47</v>
      </c>
      <c r="C16" s="12">
        <v>38</v>
      </c>
      <c r="D16" s="8">
        <v>17.760000000000002</v>
      </c>
      <c r="E16" s="12">
        <v>37</v>
      </c>
      <c r="F16" s="8">
        <v>21.64</v>
      </c>
      <c r="G16" s="12">
        <v>1</v>
      </c>
      <c r="H16" s="8">
        <v>2.56</v>
      </c>
      <c r="I16" s="12">
        <v>0</v>
      </c>
    </row>
    <row r="17" spans="2:9" ht="15" customHeight="1" x14ac:dyDescent="0.2">
      <c r="B17" t="s">
        <v>48</v>
      </c>
      <c r="C17" s="12">
        <v>2</v>
      </c>
      <c r="D17" s="8">
        <v>0.93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49</v>
      </c>
      <c r="C18" s="12">
        <v>9</v>
      </c>
      <c r="D18" s="8">
        <v>4.21</v>
      </c>
      <c r="E18" s="12">
        <v>8</v>
      </c>
      <c r="F18" s="8">
        <v>4.68</v>
      </c>
      <c r="G18" s="12">
        <v>1</v>
      </c>
      <c r="H18" s="8">
        <v>2.56</v>
      </c>
      <c r="I18" s="12">
        <v>0</v>
      </c>
    </row>
    <row r="19" spans="2:9" ht="15" customHeight="1" x14ac:dyDescent="0.2">
      <c r="B19" t="s">
        <v>50</v>
      </c>
      <c r="C19" s="12">
        <v>7</v>
      </c>
      <c r="D19" s="8">
        <v>3.27</v>
      </c>
      <c r="E19" s="12">
        <v>5</v>
      </c>
      <c r="F19" s="8">
        <v>2.92</v>
      </c>
      <c r="G19" s="12">
        <v>2</v>
      </c>
      <c r="H19" s="8">
        <v>5.13</v>
      </c>
      <c r="I19" s="12">
        <v>0</v>
      </c>
    </row>
    <row r="20" spans="2:9" ht="15" customHeight="1" x14ac:dyDescent="0.2">
      <c r="B20" s="9" t="s">
        <v>226</v>
      </c>
      <c r="C20" s="12">
        <f>SUM(LTBL_06323[総数／事業所数])</f>
        <v>214</v>
      </c>
      <c r="E20" s="12">
        <f>SUBTOTAL(109,LTBL_06323[個人／事業所数])</f>
        <v>171</v>
      </c>
      <c r="G20" s="12">
        <f>SUBTOTAL(109,LTBL_06323[法人／事業所数])</f>
        <v>39</v>
      </c>
      <c r="I20" s="12">
        <f>SUBTOTAL(109,LTBL_06323[法人以外の団体／事業所数])</f>
        <v>1</v>
      </c>
    </row>
    <row r="21" spans="2:9" ht="15" customHeight="1" x14ac:dyDescent="0.2">
      <c r="E21" s="11">
        <f>LTBL_06323[[#Totals],[個人／事業所数]]/LTBL_06323[[#Totals],[総数／事業所数]]</f>
        <v>0.7990654205607477</v>
      </c>
      <c r="G21" s="11">
        <f>LTBL_06323[[#Totals],[法人／事業所数]]/LTBL_06323[[#Totals],[総数／事業所数]]</f>
        <v>0.1822429906542056</v>
      </c>
      <c r="I21" s="11">
        <f>LTBL_06323[[#Totals],[法人以外の団体／事業所数]]/LTBL_06323[[#Totals],[総数／事業所数]]</f>
        <v>4.6728971962616819E-3</v>
      </c>
    </row>
    <row r="23" spans="2:9" ht="33" customHeight="1" x14ac:dyDescent="0.2">
      <c r="B23" t="s">
        <v>227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73</v>
      </c>
      <c r="C24" s="12">
        <v>34</v>
      </c>
      <c r="D24" s="8">
        <v>15.89</v>
      </c>
      <c r="E24" s="12">
        <v>34</v>
      </c>
      <c r="F24" s="8">
        <v>19.88</v>
      </c>
      <c r="G24" s="12">
        <v>0</v>
      </c>
      <c r="H24" s="8">
        <v>0</v>
      </c>
      <c r="I24" s="12">
        <v>0</v>
      </c>
    </row>
    <row r="25" spans="2:9" ht="15" customHeight="1" x14ac:dyDescent="0.2">
      <c r="B25" t="s">
        <v>59</v>
      </c>
      <c r="C25" s="12">
        <v>21</v>
      </c>
      <c r="D25" s="8">
        <v>9.81</v>
      </c>
      <c r="E25" s="12">
        <v>16</v>
      </c>
      <c r="F25" s="8">
        <v>9.36</v>
      </c>
      <c r="G25" s="12">
        <v>5</v>
      </c>
      <c r="H25" s="8">
        <v>12.82</v>
      </c>
      <c r="I25" s="12">
        <v>0</v>
      </c>
    </row>
    <row r="26" spans="2:9" ht="15" customHeight="1" x14ac:dyDescent="0.2">
      <c r="B26" t="s">
        <v>66</v>
      </c>
      <c r="C26" s="12">
        <v>21</v>
      </c>
      <c r="D26" s="8">
        <v>9.81</v>
      </c>
      <c r="E26" s="12">
        <v>19</v>
      </c>
      <c r="F26" s="8">
        <v>11.11</v>
      </c>
      <c r="G26" s="12">
        <v>2</v>
      </c>
      <c r="H26" s="8">
        <v>5.13</v>
      </c>
      <c r="I26" s="12">
        <v>0</v>
      </c>
    </row>
    <row r="27" spans="2:9" ht="15" customHeight="1" x14ac:dyDescent="0.2">
      <c r="B27" t="s">
        <v>60</v>
      </c>
      <c r="C27" s="12">
        <v>18</v>
      </c>
      <c r="D27" s="8">
        <v>8.41</v>
      </c>
      <c r="E27" s="12">
        <v>17</v>
      </c>
      <c r="F27" s="8">
        <v>9.94</v>
      </c>
      <c r="G27" s="12">
        <v>1</v>
      </c>
      <c r="H27" s="8">
        <v>2.56</v>
      </c>
      <c r="I27" s="12">
        <v>0</v>
      </c>
    </row>
    <row r="28" spans="2:9" ht="15" customHeight="1" x14ac:dyDescent="0.2">
      <c r="B28" t="s">
        <v>68</v>
      </c>
      <c r="C28" s="12">
        <v>18</v>
      </c>
      <c r="D28" s="8">
        <v>8.41</v>
      </c>
      <c r="E28" s="12">
        <v>14</v>
      </c>
      <c r="F28" s="8">
        <v>8.19</v>
      </c>
      <c r="G28" s="12">
        <v>4</v>
      </c>
      <c r="H28" s="8">
        <v>10.26</v>
      </c>
      <c r="I28" s="12">
        <v>0</v>
      </c>
    </row>
    <row r="29" spans="2:9" ht="15" customHeight="1" x14ac:dyDescent="0.2">
      <c r="B29" t="s">
        <v>72</v>
      </c>
      <c r="C29" s="12">
        <v>18</v>
      </c>
      <c r="D29" s="8">
        <v>8.41</v>
      </c>
      <c r="E29" s="12">
        <v>18</v>
      </c>
      <c r="F29" s="8">
        <v>10.53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61</v>
      </c>
      <c r="C30" s="12">
        <v>11</v>
      </c>
      <c r="D30" s="8">
        <v>5.14</v>
      </c>
      <c r="E30" s="12">
        <v>5</v>
      </c>
      <c r="F30" s="8">
        <v>2.92</v>
      </c>
      <c r="G30" s="12">
        <v>6</v>
      </c>
      <c r="H30" s="8">
        <v>15.38</v>
      </c>
      <c r="I30" s="12">
        <v>0</v>
      </c>
    </row>
    <row r="31" spans="2:9" ht="15" customHeight="1" x14ac:dyDescent="0.2">
      <c r="B31" t="s">
        <v>76</v>
      </c>
      <c r="C31" s="12">
        <v>8</v>
      </c>
      <c r="D31" s="8">
        <v>3.74</v>
      </c>
      <c r="E31" s="12">
        <v>8</v>
      </c>
      <c r="F31" s="8">
        <v>4.68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83</v>
      </c>
      <c r="C32" s="12">
        <v>7</v>
      </c>
      <c r="D32" s="8">
        <v>3.27</v>
      </c>
      <c r="E32" s="12">
        <v>6</v>
      </c>
      <c r="F32" s="8">
        <v>3.51</v>
      </c>
      <c r="G32" s="12">
        <v>1</v>
      </c>
      <c r="H32" s="8">
        <v>2.56</v>
      </c>
      <c r="I32" s="12">
        <v>0</v>
      </c>
    </row>
    <row r="33" spans="2:9" ht="15" customHeight="1" x14ac:dyDescent="0.2">
      <c r="B33" t="s">
        <v>67</v>
      </c>
      <c r="C33" s="12">
        <v>6</v>
      </c>
      <c r="D33" s="8">
        <v>2.8</v>
      </c>
      <c r="E33" s="12">
        <v>4</v>
      </c>
      <c r="F33" s="8">
        <v>2.34</v>
      </c>
      <c r="G33" s="12">
        <v>2</v>
      </c>
      <c r="H33" s="8">
        <v>5.13</v>
      </c>
      <c r="I33" s="12">
        <v>0</v>
      </c>
    </row>
    <row r="34" spans="2:9" ht="15" customHeight="1" x14ac:dyDescent="0.2">
      <c r="B34" t="s">
        <v>81</v>
      </c>
      <c r="C34" s="12">
        <v>5</v>
      </c>
      <c r="D34" s="8">
        <v>2.34</v>
      </c>
      <c r="E34" s="12">
        <v>4</v>
      </c>
      <c r="F34" s="8">
        <v>2.34</v>
      </c>
      <c r="G34" s="12">
        <v>1</v>
      </c>
      <c r="H34" s="8">
        <v>2.56</v>
      </c>
      <c r="I34" s="12">
        <v>0</v>
      </c>
    </row>
    <row r="35" spans="2:9" ht="15" customHeight="1" x14ac:dyDescent="0.2">
      <c r="B35" t="s">
        <v>65</v>
      </c>
      <c r="C35" s="12">
        <v>5</v>
      </c>
      <c r="D35" s="8">
        <v>2.34</v>
      </c>
      <c r="E35" s="12">
        <v>4</v>
      </c>
      <c r="F35" s="8">
        <v>2.34</v>
      </c>
      <c r="G35" s="12">
        <v>1</v>
      </c>
      <c r="H35" s="8">
        <v>2.56</v>
      </c>
      <c r="I35" s="12">
        <v>0</v>
      </c>
    </row>
    <row r="36" spans="2:9" ht="15" customHeight="1" x14ac:dyDescent="0.2">
      <c r="B36" t="s">
        <v>70</v>
      </c>
      <c r="C36" s="12">
        <v>3</v>
      </c>
      <c r="D36" s="8">
        <v>1.4</v>
      </c>
      <c r="E36" s="12">
        <v>3</v>
      </c>
      <c r="F36" s="8">
        <v>1.75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71</v>
      </c>
      <c r="C37" s="12">
        <v>3</v>
      </c>
      <c r="D37" s="8">
        <v>1.4</v>
      </c>
      <c r="E37" s="12">
        <v>3</v>
      </c>
      <c r="F37" s="8">
        <v>1.75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82</v>
      </c>
      <c r="C38" s="12">
        <v>3</v>
      </c>
      <c r="D38" s="8">
        <v>1.4</v>
      </c>
      <c r="E38" s="12">
        <v>3</v>
      </c>
      <c r="F38" s="8">
        <v>1.75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78</v>
      </c>
      <c r="C39" s="12">
        <v>3</v>
      </c>
      <c r="D39" s="8">
        <v>1.4</v>
      </c>
      <c r="E39" s="12">
        <v>3</v>
      </c>
      <c r="F39" s="8">
        <v>1.75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84</v>
      </c>
      <c r="C40" s="12">
        <v>2</v>
      </c>
      <c r="D40" s="8">
        <v>0.93</v>
      </c>
      <c r="E40" s="12">
        <v>0</v>
      </c>
      <c r="F40" s="8">
        <v>0</v>
      </c>
      <c r="G40" s="12">
        <v>2</v>
      </c>
      <c r="H40" s="8">
        <v>5.13</v>
      </c>
      <c r="I40" s="12">
        <v>0</v>
      </c>
    </row>
    <row r="41" spans="2:9" ht="15" customHeight="1" x14ac:dyDescent="0.2">
      <c r="B41" t="s">
        <v>100</v>
      </c>
      <c r="C41" s="12">
        <v>2</v>
      </c>
      <c r="D41" s="8">
        <v>0.93</v>
      </c>
      <c r="E41" s="12">
        <v>0</v>
      </c>
      <c r="F41" s="8">
        <v>0</v>
      </c>
      <c r="G41" s="12">
        <v>2</v>
      </c>
      <c r="H41" s="8">
        <v>5.13</v>
      </c>
      <c r="I41" s="12">
        <v>0</v>
      </c>
    </row>
    <row r="42" spans="2:9" ht="15" customHeight="1" x14ac:dyDescent="0.2">
      <c r="B42" t="s">
        <v>69</v>
      </c>
      <c r="C42" s="12">
        <v>2</v>
      </c>
      <c r="D42" s="8">
        <v>0.93</v>
      </c>
      <c r="E42" s="12">
        <v>1</v>
      </c>
      <c r="F42" s="8">
        <v>0.57999999999999996</v>
      </c>
      <c r="G42" s="12">
        <v>1</v>
      </c>
      <c r="H42" s="8">
        <v>2.56</v>
      </c>
      <c r="I42" s="12">
        <v>0</v>
      </c>
    </row>
    <row r="43" spans="2:9" ht="15" customHeight="1" x14ac:dyDescent="0.2">
      <c r="B43" t="s">
        <v>74</v>
      </c>
      <c r="C43" s="12">
        <v>2</v>
      </c>
      <c r="D43" s="8">
        <v>0.93</v>
      </c>
      <c r="E43" s="12">
        <v>2</v>
      </c>
      <c r="F43" s="8">
        <v>1.17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93</v>
      </c>
      <c r="C44" s="12">
        <v>2</v>
      </c>
      <c r="D44" s="8">
        <v>0.93</v>
      </c>
      <c r="E44" s="12">
        <v>1</v>
      </c>
      <c r="F44" s="8">
        <v>0.57999999999999996</v>
      </c>
      <c r="G44" s="12">
        <v>1</v>
      </c>
      <c r="H44" s="8">
        <v>2.56</v>
      </c>
      <c r="I44" s="12">
        <v>0</v>
      </c>
    </row>
    <row r="45" spans="2:9" ht="15" customHeight="1" x14ac:dyDescent="0.2">
      <c r="B45" t="s">
        <v>75</v>
      </c>
      <c r="C45" s="12">
        <v>2</v>
      </c>
      <c r="D45" s="8">
        <v>0.93</v>
      </c>
      <c r="E45" s="12">
        <v>0</v>
      </c>
      <c r="F45" s="8">
        <v>0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99</v>
      </c>
      <c r="C46" s="12">
        <v>2</v>
      </c>
      <c r="D46" s="8">
        <v>0.93</v>
      </c>
      <c r="E46" s="12">
        <v>2</v>
      </c>
      <c r="F46" s="8">
        <v>1.17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101</v>
      </c>
      <c r="C47" s="12">
        <v>2</v>
      </c>
      <c r="D47" s="8">
        <v>0.93</v>
      </c>
      <c r="E47" s="12">
        <v>0</v>
      </c>
      <c r="F47" s="8">
        <v>0</v>
      </c>
      <c r="G47" s="12">
        <v>2</v>
      </c>
      <c r="H47" s="8">
        <v>5.13</v>
      </c>
      <c r="I47" s="12">
        <v>0</v>
      </c>
    </row>
    <row r="50" spans="2:9" ht="33" customHeight="1" x14ac:dyDescent="0.2">
      <c r="B50" t="s">
        <v>228</v>
      </c>
      <c r="C50" s="10" t="s">
        <v>52</v>
      </c>
      <c r="D50" s="10" t="s">
        <v>53</v>
      </c>
      <c r="E50" s="10" t="s">
        <v>54</v>
      </c>
      <c r="F50" s="10" t="s">
        <v>55</v>
      </c>
      <c r="G50" s="10" t="s">
        <v>56</v>
      </c>
      <c r="H50" s="10" t="s">
        <v>57</v>
      </c>
      <c r="I50" s="10" t="s">
        <v>58</v>
      </c>
    </row>
    <row r="51" spans="2:9" ht="15" customHeight="1" x14ac:dyDescent="0.2">
      <c r="B51" t="s">
        <v>137</v>
      </c>
      <c r="C51" s="12">
        <v>16</v>
      </c>
      <c r="D51" s="8">
        <v>7.48</v>
      </c>
      <c r="E51" s="12">
        <v>16</v>
      </c>
      <c r="F51" s="8">
        <v>9.36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136</v>
      </c>
      <c r="C52" s="12">
        <v>14</v>
      </c>
      <c r="D52" s="8">
        <v>6.54</v>
      </c>
      <c r="E52" s="12">
        <v>14</v>
      </c>
      <c r="F52" s="8">
        <v>8.19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123</v>
      </c>
      <c r="C53" s="12">
        <v>13</v>
      </c>
      <c r="D53" s="8">
        <v>6.07</v>
      </c>
      <c r="E53" s="12">
        <v>10</v>
      </c>
      <c r="F53" s="8">
        <v>5.85</v>
      </c>
      <c r="G53" s="12">
        <v>3</v>
      </c>
      <c r="H53" s="8">
        <v>7.69</v>
      </c>
      <c r="I53" s="12">
        <v>0</v>
      </c>
    </row>
    <row r="54" spans="2:9" ht="15" customHeight="1" x14ac:dyDescent="0.2">
      <c r="B54" t="s">
        <v>126</v>
      </c>
      <c r="C54" s="12">
        <v>9</v>
      </c>
      <c r="D54" s="8">
        <v>4.21</v>
      </c>
      <c r="E54" s="12">
        <v>9</v>
      </c>
      <c r="F54" s="8">
        <v>5.26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121</v>
      </c>
      <c r="C55" s="12">
        <v>8</v>
      </c>
      <c r="D55" s="8">
        <v>3.74</v>
      </c>
      <c r="E55" s="12">
        <v>6</v>
      </c>
      <c r="F55" s="8">
        <v>3.51</v>
      </c>
      <c r="G55" s="12">
        <v>2</v>
      </c>
      <c r="H55" s="8">
        <v>5.13</v>
      </c>
      <c r="I55" s="12">
        <v>0</v>
      </c>
    </row>
    <row r="56" spans="2:9" ht="15" customHeight="1" x14ac:dyDescent="0.2">
      <c r="B56" t="s">
        <v>139</v>
      </c>
      <c r="C56" s="12">
        <v>7</v>
      </c>
      <c r="D56" s="8">
        <v>3.27</v>
      </c>
      <c r="E56" s="12">
        <v>7</v>
      </c>
      <c r="F56" s="8">
        <v>4.09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148</v>
      </c>
      <c r="C57" s="12">
        <v>6</v>
      </c>
      <c r="D57" s="8">
        <v>2.8</v>
      </c>
      <c r="E57" s="12">
        <v>5</v>
      </c>
      <c r="F57" s="8">
        <v>2.92</v>
      </c>
      <c r="G57" s="12">
        <v>1</v>
      </c>
      <c r="H57" s="8">
        <v>2.56</v>
      </c>
      <c r="I57" s="12">
        <v>0</v>
      </c>
    </row>
    <row r="58" spans="2:9" ht="15" customHeight="1" x14ac:dyDescent="0.2">
      <c r="B58" t="s">
        <v>124</v>
      </c>
      <c r="C58" s="12">
        <v>6</v>
      </c>
      <c r="D58" s="8">
        <v>2.8</v>
      </c>
      <c r="E58" s="12">
        <v>2</v>
      </c>
      <c r="F58" s="8">
        <v>1.17</v>
      </c>
      <c r="G58" s="12">
        <v>4</v>
      </c>
      <c r="H58" s="8">
        <v>10.26</v>
      </c>
      <c r="I58" s="12">
        <v>0</v>
      </c>
    </row>
    <row r="59" spans="2:9" ht="15" customHeight="1" x14ac:dyDescent="0.2">
      <c r="B59" t="s">
        <v>127</v>
      </c>
      <c r="C59" s="12">
        <v>6</v>
      </c>
      <c r="D59" s="8">
        <v>2.8</v>
      </c>
      <c r="E59" s="12">
        <v>6</v>
      </c>
      <c r="F59" s="8">
        <v>3.51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151</v>
      </c>
      <c r="C60" s="12">
        <v>5</v>
      </c>
      <c r="D60" s="8">
        <v>2.34</v>
      </c>
      <c r="E60" s="12">
        <v>5</v>
      </c>
      <c r="F60" s="8">
        <v>2.92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149</v>
      </c>
      <c r="C61" s="12">
        <v>5</v>
      </c>
      <c r="D61" s="8">
        <v>2.34</v>
      </c>
      <c r="E61" s="12">
        <v>3</v>
      </c>
      <c r="F61" s="8">
        <v>1.75</v>
      </c>
      <c r="G61" s="12">
        <v>2</v>
      </c>
      <c r="H61" s="8">
        <v>5.13</v>
      </c>
      <c r="I61" s="12">
        <v>0</v>
      </c>
    </row>
    <row r="62" spans="2:9" ht="15" customHeight="1" x14ac:dyDescent="0.2">
      <c r="B62" t="s">
        <v>178</v>
      </c>
      <c r="C62" s="12">
        <v>4</v>
      </c>
      <c r="D62" s="8">
        <v>1.87</v>
      </c>
      <c r="E62" s="12">
        <v>4</v>
      </c>
      <c r="F62" s="8">
        <v>2.34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130</v>
      </c>
      <c r="C63" s="12">
        <v>4</v>
      </c>
      <c r="D63" s="8">
        <v>1.87</v>
      </c>
      <c r="E63" s="12">
        <v>4</v>
      </c>
      <c r="F63" s="8">
        <v>2.34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133</v>
      </c>
      <c r="C64" s="12">
        <v>4</v>
      </c>
      <c r="D64" s="8">
        <v>1.87</v>
      </c>
      <c r="E64" s="12">
        <v>4</v>
      </c>
      <c r="F64" s="8">
        <v>2.34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157</v>
      </c>
      <c r="C65" s="12">
        <v>4</v>
      </c>
      <c r="D65" s="8">
        <v>1.87</v>
      </c>
      <c r="E65" s="12">
        <v>4</v>
      </c>
      <c r="F65" s="8">
        <v>2.34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158</v>
      </c>
      <c r="C66" s="12">
        <v>3</v>
      </c>
      <c r="D66" s="8">
        <v>1.4</v>
      </c>
      <c r="E66" s="12">
        <v>3</v>
      </c>
      <c r="F66" s="8">
        <v>1.75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173</v>
      </c>
      <c r="C67" s="12">
        <v>3</v>
      </c>
      <c r="D67" s="8">
        <v>1.4</v>
      </c>
      <c r="E67" s="12">
        <v>3</v>
      </c>
      <c r="F67" s="8">
        <v>1.75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168</v>
      </c>
      <c r="C68" s="12">
        <v>3</v>
      </c>
      <c r="D68" s="8">
        <v>1.4</v>
      </c>
      <c r="E68" s="12">
        <v>2</v>
      </c>
      <c r="F68" s="8">
        <v>1.17</v>
      </c>
      <c r="G68" s="12">
        <v>1</v>
      </c>
      <c r="H68" s="8">
        <v>2.56</v>
      </c>
      <c r="I68" s="12">
        <v>0</v>
      </c>
    </row>
    <row r="69" spans="2:9" ht="15" customHeight="1" x14ac:dyDescent="0.2">
      <c r="B69" t="s">
        <v>153</v>
      </c>
      <c r="C69" s="12">
        <v>3</v>
      </c>
      <c r="D69" s="8">
        <v>1.4</v>
      </c>
      <c r="E69" s="12">
        <v>2</v>
      </c>
      <c r="F69" s="8">
        <v>1.17</v>
      </c>
      <c r="G69" s="12">
        <v>1</v>
      </c>
      <c r="H69" s="8">
        <v>2.56</v>
      </c>
      <c r="I69" s="12">
        <v>0</v>
      </c>
    </row>
    <row r="70" spans="2:9" ht="15" customHeight="1" x14ac:dyDescent="0.2">
      <c r="B70" t="s">
        <v>141</v>
      </c>
      <c r="C70" s="12">
        <v>3</v>
      </c>
      <c r="D70" s="8">
        <v>1.4</v>
      </c>
      <c r="E70" s="12">
        <v>3</v>
      </c>
      <c r="F70" s="8">
        <v>1.75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128</v>
      </c>
      <c r="C71" s="12">
        <v>3</v>
      </c>
      <c r="D71" s="8">
        <v>1.4</v>
      </c>
      <c r="E71" s="12">
        <v>2</v>
      </c>
      <c r="F71" s="8">
        <v>1.17</v>
      </c>
      <c r="G71" s="12">
        <v>1</v>
      </c>
      <c r="H71" s="8">
        <v>2.56</v>
      </c>
      <c r="I71" s="12">
        <v>0</v>
      </c>
    </row>
    <row r="72" spans="2:9" ht="15" customHeight="1" x14ac:dyDescent="0.2">
      <c r="B72" t="s">
        <v>145</v>
      </c>
      <c r="C72" s="12">
        <v>3</v>
      </c>
      <c r="D72" s="8">
        <v>1.4</v>
      </c>
      <c r="E72" s="12">
        <v>2</v>
      </c>
      <c r="F72" s="8">
        <v>1.17</v>
      </c>
      <c r="G72" s="12">
        <v>1</v>
      </c>
      <c r="H72" s="8">
        <v>2.56</v>
      </c>
      <c r="I72" s="12">
        <v>0</v>
      </c>
    </row>
    <row r="73" spans="2:9" ht="15" customHeight="1" x14ac:dyDescent="0.2">
      <c r="B73" t="s">
        <v>175</v>
      </c>
      <c r="C73" s="12">
        <v>3</v>
      </c>
      <c r="D73" s="8">
        <v>1.4</v>
      </c>
      <c r="E73" s="12">
        <v>3</v>
      </c>
      <c r="F73" s="8">
        <v>1.75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161</v>
      </c>
      <c r="C74" s="12">
        <v>3</v>
      </c>
      <c r="D74" s="8">
        <v>1.4</v>
      </c>
      <c r="E74" s="12">
        <v>2</v>
      </c>
      <c r="F74" s="8">
        <v>1.17</v>
      </c>
      <c r="G74" s="12">
        <v>1</v>
      </c>
      <c r="H74" s="8">
        <v>2.56</v>
      </c>
      <c r="I74" s="12">
        <v>0</v>
      </c>
    </row>
    <row r="75" spans="2:9" ht="15" customHeight="1" x14ac:dyDescent="0.2">
      <c r="B75" t="s">
        <v>162</v>
      </c>
      <c r="C75" s="12">
        <v>3</v>
      </c>
      <c r="D75" s="8">
        <v>1.4</v>
      </c>
      <c r="E75" s="12">
        <v>2</v>
      </c>
      <c r="F75" s="8">
        <v>1.17</v>
      </c>
      <c r="G75" s="12">
        <v>1</v>
      </c>
      <c r="H75" s="8">
        <v>2.56</v>
      </c>
      <c r="I75" s="12">
        <v>0</v>
      </c>
    </row>
    <row r="76" spans="2:9" ht="15" customHeight="1" x14ac:dyDescent="0.2">
      <c r="B76" t="s">
        <v>146</v>
      </c>
      <c r="C76" s="12">
        <v>3</v>
      </c>
      <c r="D76" s="8">
        <v>1.4</v>
      </c>
      <c r="E76" s="12">
        <v>3</v>
      </c>
      <c r="F76" s="8">
        <v>1.75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134</v>
      </c>
      <c r="C77" s="12">
        <v>3</v>
      </c>
      <c r="D77" s="8">
        <v>1.4</v>
      </c>
      <c r="E77" s="12">
        <v>3</v>
      </c>
      <c r="F77" s="8">
        <v>1.75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147</v>
      </c>
      <c r="C78" s="12">
        <v>3</v>
      </c>
      <c r="D78" s="8">
        <v>1.4</v>
      </c>
      <c r="E78" s="12">
        <v>3</v>
      </c>
      <c r="F78" s="8">
        <v>1.75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140</v>
      </c>
      <c r="C79" s="12">
        <v>3</v>
      </c>
      <c r="D79" s="8">
        <v>1.4</v>
      </c>
      <c r="E79" s="12">
        <v>3</v>
      </c>
      <c r="F79" s="8">
        <v>1.75</v>
      </c>
      <c r="G79" s="12">
        <v>0</v>
      </c>
      <c r="H79" s="8">
        <v>0</v>
      </c>
      <c r="I79" s="12">
        <v>0</v>
      </c>
    </row>
    <row r="81" spans="2:2" ht="15" customHeight="1" x14ac:dyDescent="0.2">
      <c r="B81" t="s">
        <v>229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E0B0E-F717-4574-910F-9CC9DFE5EE55}">
  <sheetPr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248</v>
      </c>
    </row>
    <row r="4" spans="2:9" ht="33" customHeight="1" x14ac:dyDescent="0.2">
      <c r="B4" t="s">
        <v>225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37</v>
      </c>
      <c r="C6" s="12">
        <v>36</v>
      </c>
      <c r="D6" s="8">
        <v>15</v>
      </c>
      <c r="E6" s="12">
        <v>18</v>
      </c>
      <c r="F6" s="8">
        <v>10.71</v>
      </c>
      <c r="G6" s="12">
        <v>18</v>
      </c>
      <c r="H6" s="8">
        <v>29.03</v>
      </c>
      <c r="I6" s="12">
        <v>0</v>
      </c>
    </row>
    <row r="7" spans="2:9" ht="15" customHeight="1" x14ac:dyDescent="0.2">
      <c r="B7" t="s">
        <v>38</v>
      </c>
      <c r="C7" s="12">
        <v>31</v>
      </c>
      <c r="D7" s="8">
        <v>12.92</v>
      </c>
      <c r="E7" s="12">
        <v>22</v>
      </c>
      <c r="F7" s="8">
        <v>13.1</v>
      </c>
      <c r="G7" s="12">
        <v>9</v>
      </c>
      <c r="H7" s="8">
        <v>14.52</v>
      </c>
      <c r="I7" s="12">
        <v>0</v>
      </c>
    </row>
    <row r="8" spans="2:9" ht="15" customHeight="1" x14ac:dyDescent="0.2">
      <c r="B8" t="s">
        <v>39</v>
      </c>
      <c r="C8" s="12">
        <v>2</v>
      </c>
      <c r="D8" s="8">
        <v>0.83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40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41</v>
      </c>
      <c r="C10" s="12">
        <v>3</v>
      </c>
      <c r="D10" s="8">
        <v>1.25</v>
      </c>
      <c r="E10" s="12">
        <v>1</v>
      </c>
      <c r="F10" s="8">
        <v>0.6</v>
      </c>
      <c r="G10" s="12">
        <v>2</v>
      </c>
      <c r="H10" s="8">
        <v>3.23</v>
      </c>
      <c r="I10" s="12">
        <v>0</v>
      </c>
    </row>
    <row r="11" spans="2:9" ht="15" customHeight="1" x14ac:dyDescent="0.2">
      <c r="B11" t="s">
        <v>42</v>
      </c>
      <c r="C11" s="12">
        <v>64</v>
      </c>
      <c r="D11" s="8">
        <v>26.67</v>
      </c>
      <c r="E11" s="12">
        <v>43</v>
      </c>
      <c r="F11" s="8">
        <v>25.6</v>
      </c>
      <c r="G11" s="12">
        <v>20</v>
      </c>
      <c r="H11" s="8">
        <v>32.26</v>
      </c>
      <c r="I11" s="12">
        <v>1</v>
      </c>
    </row>
    <row r="12" spans="2:9" ht="15" customHeight="1" x14ac:dyDescent="0.2">
      <c r="B12" t="s">
        <v>43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44</v>
      </c>
      <c r="C13" s="12">
        <v>4</v>
      </c>
      <c r="D13" s="8">
        <v>1.67</v>
      </c>
      <c r="E13" s="12">
        <v>3</v>
      </c>
      <c r="F13" s="8">
        <v>1.79</v>
      </c>
      <c r="G13" s="12">
        <v>1</v>
      </c>
      <c r="H13" s="8">
        <v>1.61</v>
      </c>
      <c r="I13" s="12">
        <v>0</v>
      </c>
    </row>
    <row r="14" spans="2:9" ht="15" customHeight="1" x14ac:dyDescent="0.2">
      <c r="B14" t="s">
        <v>45</v>
      </c>
      <c r="C14" s="12">
        <v>4</v>
      </c>
      <c r="D14" s="8">
        <v>1.67</v>
      </c>
      <c r="E14" s="12">
        <v>3</v>
      </c>
      <c r="F14" s="8">
        <v>1.79</v>
      </c>
      <c r="G14" s="12">
        <v>1</v>
      </c>
      <c r="H14" s="8">
        <v>1.61</v>
      </c>
      <c r="I14" s="12">
        <v>0</v>
      </c>
    </row>
    <row r="15" spans="2:9" ht="15" customHeight="1" x14ac:dyDescent="0.2">
      <c r="B15" t="s">
        <v>46</v>
      </c>
      <c r="C15" s="12">
        <v>34</v>
      </c>
      <c r="D15" s="8">
        <v>14.17</v>
      </c>
      <c r="E15" s="12">
        <v>29</v>
      </c>
      <c r="F15" s="8">
        <v>17.260000000000002</v>
      </c>
      <c r="G15" s="12">
        <v>4</v>
      </c>
      <c r="H15" s="8">
        <v>6.45</v>
      </c>
      <c r="I15" s="12">
        <v>1</v>
      </c>
    </row>
    <row r="16" spans="2:9" ht="15" customHeight="1" x14ac:dyDescent="0.2">
      <c r="B16" t="s">
        <v>47</v>
      </c>
      <c r="C16" s="12">
        <v>41</v>
      </c>
      <c r="D16" s="8">
        <v>17.079999999999998</v>
      </c>
      <c r="E16" s="12">
        <v>37</v>
      </c>
      <c r="F16" s="8">
        <v>22.02</v>
      </c>
      <c r="G16" s="12">
        <v>2</v>
      </c>
      <c r="H16" s="8">
        <v>3.23</v>
      </c>
      <c r="I16" s="12">
        <v>2</v>
      </c>
    </row>
    <row r="17" spans="2:9" ht="15" customHeight="1" x14ac:dyDescent="0.2">
      <c r="B17" t="s">
        <v>48</v>
      </c>
      <c r="C17" s="12">
        <v>2</v>
      </c>
      <c r="D17" s="8">
        <v>0.83</v>
      </c>
      <c r="E17" s="12">
        <v>1</v>
      </c>
      <c r="F17" s="8">
        <v>0.6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49</v>
      </c>
      <c r="C18" s="12">
        <v>13</v>
      </c>
      <c r="D18" s="8">
        <v>5.42</v>
      </c>
      <c r="E18" s="12">
        <v>8</v>
      </c>
      <c r="F18" s="8">
        <v>4.76</v>
      </c>
      <c r="G18" s="12">
        <v>3</v>
      </c>
      <c r="H18" s="8">
        <v>4.84</v>
      </c>
      <c r="I18" s="12">
        <v>0</v>
      </c>
    </row>
    <row r="19" spans="2:9" ht="15" customHeight="1" x14ac:dyDescent="0.2">
      <c r="B19" t="s">
        <v>50</v>
      </c>
      <c r="C19" s="12">
        <v>6</v>
      </c>
      <c r="D19" s="8">
        <v>2.5</v>
      </c>
      <c r="E19" s="12">
        <v>3</v>
      </c>
      <c r="F19" s="8">
        <v>1.79</v>
      </c>
      <c r="G19" s="12">
        <v>2</v>
      </c>
      <c r="H19" s="8">
        <v>3.23</v>
      </c>
      <c r="I19" s="12">
        <v>1</v>
      </c>
    </row>
    <row r="20" spans="2:9" ht="15" customHeight="1" x14ac:dyDescent="0.2">
      <c r="B20" s="9" t="s">
        <v>226</v>
      </c>
      <c r="C20" s="12">
        <f>SUM(LTBL_06324[総数／事業所数])</f>
        <v>240</v>
      </c>
      <c r="E20" s="12">
        <f>SUBTOTAL(109,LTBL_06324[個人／事業所数])</f>
        <v>168</v>
      </c>
      <c r="G20" s="12">
        <f>SUBTOTAL(109,LTBL_06324[法人／事業所数])</f>
        <v>62</v>
      </c>
      <c r="I20" s="12">
        <f>SUBTOTAL(109,LTBL_06324[法人以外の団体／事業所数])</f>
        <v>5</v>
      </c>
    </row>
    <row r="21" spans="2:9" ht="15" customHeight="1" x14ac:dyDescent="0.2">
      <c r="E21" s="11">
        <f>LTBL_06324[[#Totals],[個人／事業所数]]/LTBL_06324[[#Totals],[総数／事業所数]]</f>
        <v>0.7</v>
      </c>
      <c r="G21" s="11">
        <f>LTBL_06324[[#Totals],[法人／事業所数]]/LTBL_06324[[#Totals],[総数／事業所数]]</f>
        <v>0.25833333333333336</v>
      </c>
      <c r="I21" s="11">
        <f>LTBL_06324[[#Totals],[法人以外の団体／事業所数]]/LTBL_06324[[#Totals],[総数／事業所数]]</f>
        <v>2.0833333333333332E-2</v>
      </c>
    </row>
    <row r="23" spans="2:9" ht="33" customHeight="1" x14ac:dyDescent="0.2">
      <c r="B23" t="s">
        <v>227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73</v>
      </c>
      <c r="C24" s="12">
        <v>37</v>
      </c>
      <c r="D24" s="8">
        <v>15.42</v>
      </c>
      <c r="E24" s="12">
        <v>36</v>
      </c>
      <c r="F24" s="8">
        <v>21.43</v>
      </c>
      <c r="G24" s="12">
        <v>1</v>
      </c>
      <c r="H24" s="8">
        <v>1.61</v>
      </c>
      <c r="I24" s="12">
        <v>0</v>
      </c>
    </row>
    <row r="25" spans="2:9" ht="15" customHeight="1" x14ac:dyDescent="0.2">
      <c r="B25" t="s">
        <v>72</v>
      </c>
      <c r="C25" s="12">
        <v>30</v>
      </c>
      <c r="D25" s="8">
        <v>12.5</v>
      </c>
      <c r="E25" s="12">
        <v>27</v>
      </c>
      <c r="F25" s="8">
        <v>16.07</v>
      </c>
      <c r="G25" s="12">
        <v>2</v>
      </c>
      <c r="H25" s="8">
        <v>3.23</v>
      </c>
      <c r="I25" s="12">
        <v>1</v>
      </c>
    </row>
    <row r="26" spans="2:9" ht="15" customHeight="1" x14ac:dyDescent="0.2">
      <c r="B26" t="s">
        <v>66</v>
      </c>
      <c r="C26" s="12">
        <v>25</v>
      </c>
      <c r="D26" s="8">
        <v>10.42</v>
      </c>
      <c r="E26" s="12">
        <v>20</v>
      </c>
      <c r="F26" s="8">
        <v>11.9</v>
      </c>
      <c r="G26" s="12">
        <v>4</v>
      </c>
      <c r="H26" s="8">
        <v>6.45</v>
      </c>
      <c r="I26" s="12">
        <v>1</v>
      </c>
    </row>
    <row r="27" spans="2:9" ht="15" customHeight="1" x14ac:dyDescent="0.2">
      <c r="B27" t="s">
        <v>59</v>
      </c>
      <c r="C27" s="12">
        <v>19</v>
      </c>
      <c r="D27" s="8">
        <v>7.92</v>
      </c>
      <c r="E27" s="12">
        <v>9</v>
      </c>
      <c r="F27" s="8">
        <v>5.36</v>
      </c>
      <c r="G27" s="12">
        <v>10</v>
      </c>
      <c r="H27" s="8">
        <v>16.13</v>
      </c>
      <c r="I27" s="12">
        <v>0</v>
      </c>
    </row>
    <row r="28" spans="2:9" ht="15" customHeight="1" x14ac:dyDescent="0.2">
      <c r="B28" t="s">
        <v>60</v>
      </c>
      <c r="C28" s="12">
        <v>16</v>
      </c>
      <c r="D28" s="8">
        <v>6.67</v>
      </c>
      <c r="E28" s="12">
        <v>9</v>
      </c>
      <c r="F28" s="8">
        <v>5.36</v>
      </c>
      <c r="G28" s="12">
        <v>7</v>
      </c>
      <c r="H28" s="8">
        <v>11.29</v>
      </c>
      <c r="I28" s="12">
        <v>0</v>
      </c>
    </row>
    <row r="29" spans="2:9" ht="15" customHeight="1" x14ac:dyDescent="0.2">
      <c r="B29" t="s">
        <v>68</v>
      </c>
      <c r="C29" s="12">
        <v>16</v>
      </c>
      <c r="D29" s="8">
        <v>6.67</v>
      </c>
      <c r="E29" s="12">
        <v>11</v>
      </c>
      <c r="F29" s="8">
        <v>6.55</v>
      </c>
      <c r="G29" s="12">
        <v>5</v>
      </c>
      <c r="H29" s="8">
        <v>8.06</v>
      </c>
      <c r="I29" s="12">
        <v>0</v>
      </c>
    </row>
    <row r="30" spans="2:9" ht="15" customHeight="1" x14ac:dyDescent="0.2">
      <c r="B30" t="s">
        <v>67</v>
      </c>
      <c r="C30" s="12">
        <v>10</v>
      </c>
      <c r="D30" s="8">
        <v>4.17</v>
      </c>
      <c r="E30" s="12">
        <v>5</v>
      </c>
      <c r="F30" s="8">
        <v>2.98</v>
      </c>
      <c r="G30" s="12">
        <v>5</v>
      </c>
      <c r="H30" s="8">
        <v>8.06</v>
      </c>
      <c r="I30" s="12">
        <v>0</v>
      </c>
    </row>
    <row r="31" spans="2:9" ht="15" customHeight="1" x14ac:dyDescent="0.2">
      <c r="B31" t="s">
        <v>76</v>
      </c>
      <c r="C31" s="12">
        <v>8</v>
      </c>
      <c r="D31" s="8">
        <v>3.33</v>
      </c>
      <c r="E31" s="12">
        <v>8</v>
      </c>
      <c r="F31" s="8">
        <v>4.76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65</v>
      </c>
      <c r="C32" s="12">
        <v>7</v>
      </c>
      <c r="D32" s="8">
        <v>2.92</v>
      </c>
      <c r="E32" s="12">
        <v>5</v>
      </c>
      <c r="F32" s="8">
        <v>2.98</v>
      </c>
      <c r="G32" s="12">
        <v>2</v>
      </c>
      <c r="H32" s="8">
        <v>3.23</v>
      </c>
      <c r="I32" s="12">
        <v>0</v>
      </c>
    </row>
    <row r="33" spans="2:9" ht="15" customHeight="1" x14ac:dyDescent="0.2">
      <c r="B33" t="s">
        <v>62</v>
      </c>
      <c r="C33" s="12">
        <v>6</v>
      </c>
      <c r="D33" s="8">
        <v>2.5</v>
      </c>
      <c r="E33" s="12">
        <v>4</v>
      </c>
      <c r="F33" s="8">
        <v>2.38</v>
      </c>
      <c r="G33" s="12">
        <v>2</v>
      </c>
      <c r="H33" s="8">
        <v>3.23</v>
      </c>
      <c r="I33" s="12">
        <v>0</v>
      </c>
    </row>
    <row r="34" spans="2:9" ht="15" customHeight="1" x14ac:dyDescent="0.2">
      <c r="B34" t="s">
        <v>81</v>
      </c>
      <c r="C34" s="12">
        <v>6</v>
      </c>
      <c r="D34" s="8">
        <v>2.5</v>
      </c>
      <c r="E34" s="12">
        <v>5</v>
      </c>
      <c r="F34" s="8">
        <v>2.98</v>
      </c>
      <c r="G34" s="12">
        <v>1</v>
      </c>
      <c r="H34" s="8">
        <v>1.61</v>
      </c>
      <c r="I34" s="12">
        <v>0</v>
      </c>
    </row>
    <row r="35" spans="2:9" ht="15" customHeight="1" x14ac:dyDescent="0.2">
      <c r="B35" t="s">
        <v>94</v>
      </c>
      <c r="C35" s="12">
        <v>5</v>
      </c>
      <c r="D35" s="8">
        <v>2.08</v>
      </c>
      <c r="E35" s="12">
        <v>3</v>
      </c>
      <c r="F35" s="8">
        <v>1.79</v>
      </c>
      <c r="G35" s="12">
        <v>2</v>
      </c>
      <c r="H35" s="8">
        <v>3.23</v>
      </c>
      <c r="I35" s="12">
        <v>0</v>
      </c>
    </row>
    <row r="36" spans="2:9" ht="15" customHeight="1" x14ac:dyDescent="0.2">
      <c r="B36" t="s">
        <v>84</v>
      </c>
      <c r="C36" s="12">
        <v>5</v>
      </c>
      <c r="D36" s="8">
        <v>2.08</v>
      </c>
      <c r="E36" s="12">
        <v>4</v>
      </c>
      <c r="F36" s="8">
        <v>2.38</v>
      </c>
      <c r="G36" s="12">
        <v>1</v>
      </c>
      <c r="H36" s="8">
        <v>1.61</v>
      </c>
      <c r="I36" s="12">
        <v>0</v>
      </c>
    </row>
    <row r="37" spans="2:9" ht="15" customHeight="1" x14ac:dyDescent="0.2">
      <c r="B37" t="s">
        <v>77</v>
      </c>
      <c r="C37" s="12">
        <v>5</v>
      </c>
      <c r="D37" s="8">
        <v>2.08</v>
      </c>
      <c r="E37" s="12">
        <v>0</v>
      </c>
      <c r="F37" s="8">
        <v>0</v>
      </c>
      <c r="G37" s="12">
        <v>3</v>
      </c>
      <c r="H37" s="8">
        <v>4.84</v>
      </c>
      <c r="I37" s="12">
        <v>0</v>
      </c>
    </row>
    <row r="38" spans="2:9" ht="15" customHeight="1" x14ac:dyDescent="0.2">
      <c r="B38" t="s">
        <v>78</v>
      </c>
      <c r="C38" s="12">
        <v>4</v>
      </c>
      <c r="D38" s="8">
        <v>1.67</v>
      </c>
      <c r="E38" s="12">
        <v>3</v>
      </c>
      <c r="F38" s="8">
        <v>1.79</v>
      </c>
      <c r="G38" s="12">
        <v>1</v>
      </c>
      <c r="H38" s="8">
        <v>1.61</v>
      </c>
      <c r="I38" s="12">
        <v>0</v>
      </c>
    </row>
    <row r="39" spans="2:9" ht="15" customHeight="1" x14ac:dyDescent="0.2">
      <c r="B39" t="s">
        <v>91</v>
      </c>
      <c r="C39" s="12">
        <v>3</v>
      </c>
      <c r="D39" s="8">
        <v>1.25</v>
      </c>
      <c r="E39" s="12">
        <v>2</v>
      </c>
      <c r="F39" s="8">
        <v>1.19</v>
      </c>
      <c r="G39" s="12">
        <v>1</v>
      </c>
      <c r="H39" s="8">
        <v>1.61</v>
      </c>
      <c r="I39" s="12">
        <v>0</v>
      </c>
    </row>
    <row r="40" spans="2:9" ht="15" customHeight="1" x14ac:dyDescent="0.2">
      <c r="B40" t="s">
        <v>74</v>
      </c>
      <c r="C40" s="12">
        <v>3</v>
      </c>
      <c r="D40" s="8">
        <v>1.25</v>
      </c>
      <c r="E40" s="12">
        <v>1</v>
      </c>
      <c r="F40" s="8">
        <v>0.6</v>
      </c>
      <c r="G40" s="12">
        <v>1</v>
      </c>
      <c r="H40" s="8">
        <v>1.61</v>
      </c>
      <c r="I40" s="12">
        <v>1</v>
      </c>
    </row>
    <row r="41" spans="2:9" ht="15" customHeight="1" x14ac:dyDescent="0.2">
      <c r="B41" t="s">
        <v>83</v>
      </c>
      <c r="C41" s="12">
        <v>2</v>
      </c>
      <c r="D41" s="8">
        <v>0.83</v>
      </c>
      <c r="E41" s="12">
        <v>1</v>
      </c>
      <c r="F41" s="8">
        <v>0.6</v>
      </c>
      <c r="G41" s="12">
        <v>1</v>
      </c>
      <c r="H41" s="8">
        <v>1.61</v>
      </c>
      <c r="I41" s="12">
        <v>0</v>
      </c>
    </row>
    <row r="42" spans="2:9" ht="15" customHeight="1" x14ac:dyDescent="0.2">
      <c r="B42" t="s">
        <v>87</v>
      </c>
      <c r="C42" s="12">
        <v>2</v>
      </c>
      <c r="D42" s="8">
        <v>0.83</v>
      </c>
      <c r="E42" s="12">
        <v>1</v>
      </c>
      <c r="F42" s="8">
        <v>0.6</v>
      </c>
      <c r="G42" s="12">
        <v>1</v>
      </c>
      <c r="H42" s="8">
        <v>1.61</v>
      </c>
      <c r="I42" s="12">
        <v>0</v>
      </c>
    </row>
    <row r="43" spans="2:9" ht="15" customHeight="1" x14ac:dyDescent="0.2">
      <c r="B43" t="s">
        <v>102</v>
      </c>
      <c r="C43" s="12">
        <v>2</v>
      </c>
      <c r="D43" s="8">
        <v>0.83</v>
      </c>
      <c r="E43" s="12">
        <v>0</v>
      </c>
      <c r="F43" s="8">
        <v>0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80</v>
      </c>
      <c r="C44" s="12">
        <v>2</v>
      </c>
      <c r="D44" s="8">
        <v>0.83</v>
      </c>
      <c r="E44" s="12">
        <v>2</v>
      </c>
      <c r="F44" s="8">
        <v>1.19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69</v>
      </c>
      <c r="C45" s="12">
        <v>2</v>
      </c>
      <c r="D45" s="8">
        <v>0.83</v>
      </c>
      <c r="E45" s="12">
        <v>1</v>
      </c>
      <c r="F45" s="8">
        <v>0.6</v>
      </c>
      <c r="G45" s="12">
        <v>1</v>
      </c>
      <c r="H45" s="8">
        <v>1.61</v>
      </c>
      <c r="I45" s="12">
        <v>0</v>
      </c>
    </row>
    <row r="46" spans="2:9" ht="15" customHeight="1" x14ac:dyDescent="0.2">
      <c r="B46" t="s">
        <v>70</v>
      </c>
      <c r="C46" s="12">
        <v>2</v>
      </c>
      <c r="D46" s="8">
        <v>0.83</v>
      </c>
      <c r="E46" s="12">
        <v>1</v>
      </c>
      <c r="F46" s="8">
        <v>0.6</v>
      </c>
      <c r="G46" s="12">
        <v>1</v>
      </c>
      <c r="H46" s="8">
        <v>1.61</v>
      </c>
      <c r="I46" s="12">
        <v>0</v>
      </c>
    </row>
    <row r="47" spans="2:9" ht="15" customHeight="1" x14ac:dyDescent="0.2">
      <c r="B47" t="s">
        <v>71</v>
      </c>
      <c r="C47" s="12">
        <v>2</v>
      </c>
      <c r="D47" s="8">
        <v>0.83</v>
      </c>
      <c r="E47" s="12">
        <v>2</v>
      </c>
      <c r="F47" s="8">
        <v>1.19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82</v>
      </c>
      <c r="C48" s="12">
        <v>2</v>
      </c>
      <c r="D48" s="8">
        <v>0.83</v>
      </c>
      <c r="E48" s="12">
        <v>1</v>
      </c>
      <c r="F48" s="8">
        <v>0.6</v>
      </c>
      <c r="G48" s="12">
        <v>1</v>
      </c>
      <c r="H48" s="8">
        <v>1.61</v>
      </c>
      <c r="I48" s="12">
        <v>0</v>
      </c>
    </row>
    <row r="49" spans="2:9" ht="15" customHeight="1" x14ac:dyDescent="0.2">
      <c r="B49" t="s">
        <v>88</v>
      </c>
      <c r="C49" s="12">
        <v>2</v>
      </c>
      <c r="D49" s="8">
        <v>0.83</v>
      </c>
      <c r="E49" s="12">
        <v>1</v>
      </c>
      <c r="F49" s="8">
        <v>0.6</v>
      </c>
      <c r="G49" s="12">
        <v>1</v>
      </c>
      <c r="H49" s="8">
        <v>1.61</v>
      </c>
      <c r="I49" s="12">
        <v>0</v>
      </c>
    </row>
    <row r="50" spans="2:9" ht="15" customHeight="1" x14ac:dyDescent="0.2">
      <c r="B50" t="s">
        <v>75</v>
      </c>
      <c r="C50" s="12">
        <v>2</v>
      </c>
      <c r="D50" s="8">
        <v>0.83</v>
      </c>
      <c r="E50" s="12">
        <v>1</v>
      </c>
      <c r="F50" s="8">
        <v>0.6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101</v>
      </c>
      <c r="C51" s="12">
        <v>2</v>
      </c>
      <c r="D51" s="8">
        <v>0.83</v>
      </c>
      <c r="E51" s="12">
        <v>0</v>
      </c>
      <c r="F51" s="8">
        <v>0</v>
      </c>
      <c r="G51" s="12">
        <v>1</v>
      </c>
      <c r="H51" s="8">
        <v>1.61</v>
      </c>
      <c r="I51" s="12">
        <v>1</v>
      </c>
    </row>
    <row r="54" spans="2:9" ht="33" customHeight="1" x14ac:dyDescent="0.2">
      <c r="B54" t="s">
        <v>228</v>
      </c>
      <c r="C54" s="10" t="s">
        <v>52</v>
      </c>
      <c r="D54" s="10" t="s">
        <v>53</v>
      </c>
      <c r="E54" s="10" t="s">
        <v>54</v>
      </c>
      <c r="F54" s="10" t="s">
        <v>55</v>
      </c>
      <c r="G54" s="10" t="s">
        <v>56</v>
      </c>
      <c r="H54" s="10" t="s">
        <v>57</v>
      </c>
      <c r="I54" s="10" t="s">
        <v>58</v>
      </c>
    </row>
    <row r="55" spans="2:9" ht="15" customHeight="1" x14ac:dyDescent="0.2">
      <c r="B55" t="s">
        <v>137</v>
      </c>
      <c r="C55" s="12">
        <v>21</v>
      </c>
      <c r="D55" s="8">
        <v>8.75</v>
      </c>
      <c r="E55" s="12">
        <v>21</v>
      </c>
      <c r="F55" s="8">
        <v>12.5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136</v>
      </c>
      <c r="C56" s="12">
        <v>14</v>
      </c>
      <c r="D56" s="8">
        <v>5.83</v>
      </c>
      <c r="E56" s="12">
        <v>14</v>
      </c>
      <c r="F56" s="8">
        <v>8.33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133</v>
      </c>
      <c r="C57" s="12">
        <v>9</v>
      </c>
      <c r="D57" s="8">
        <v>3.75</v>
      </c>
      <c r="E57" s="12">
        <v>9</v>
      </c>
      <c r="F57" s="8">
        <v>5.36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123</v>
      </c>
      <c r="C58" s="12">
        <v>7</v>
      </c>
      <c r="D58" s="8">
        <v>2.92</v>
      </c>
      <c r="E58" s="12">
        <v>4</v>
      </c>
      <c r="F58" s="8">
        <v>2.38</v>
      </c>
      <c r="G58" s="12">
        <v>3</v>
      </c>
      <c r="H58" s="8">
        <v>4.84</v>
      </c>
      <c r="I58" s="12">
        <v>0</v>
      </c>
    </row>
    <row r="59" spans="2:9" ht="15" customHeight="1" x14ac:dyDescent="0.2">
      <c r="B59" t="s">
        <v>134</v>
      </c>
      <c r="C59" s="12">
        <v>7</v>
      </c>
      <c r="D59" s="8">
        <v>2.92</v>
      </c>
      <c r="E59" s="12">
        <v>7</v>
      </c>
      <c r="F59" s="8">
        <v>4.17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139</v>
      </c>
      <c r="C60" s="12">
        <v>7</v>
      </c>
      <c r="D60" s="8">
        <v>2.92</v>
      </c>
      <c r="E60" s="12">
        <v>7</v>
      </c>
      <c r="F60" s="8">
        <v>4.17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121</v>
      </c>
      <c r="C61" s="12">
        <v>6</v>
      </c>
      <c r="D61" s="8">
        <v>2.5</v>
      </c>
      <c r="E61" s="12">
        <v>3</v>
      </c>
      <c r="F61" s="8">
        <v>1.79</v>
      </c>
      <c r="G61" s="12">
        <v>3</v>
      </c>
      <c r="H61" s="8">
        <v>4.84</v>
      </c>
      <c r="I61" s="12">
        <v>0</v>
      </c>
    </row>
    <row r="62" spans="2:9" ht="15" customHeight="1" x14ac:dyDescent="0.2">
      <c r="B62" t="s">
        <v>141</v>
      </c>
      <c r="C62" s="12">
        <v>6</v>
      </c>
      <c r="D62" s="8">
        <v>2.5</v>
      </c>
      <c r="E62" s="12">
        <v>4</v>
      </c>
      <c r="F62" s="8">
        <v>2.38</v>
      </c>
      <c r="G62" s="12">
        <v>2</v>
      </c>
      <c r="H62" s="8">
        <v>3.23</v>
      </c>
      <c r="I62" s="12">
        <v>0</v>
      </c>
    </row>
    <row r="63" spans="2:9" ht="15" customHeight="1" x14ac:dyDescent="0.2">
      <c r="B63" t="s">
        <v>125</v>
      </c>
      <c r="C63" s="12">
        <v>6</v>
      </c>
      <c r="D63" s="8">
        <v>2.5</v>
      </c>
      <c r="E63" s="12">
        <v>6</v>
      </c>
      <c r="F63" s="8">
        <v>3.57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126</v>
      </c>
      <c r="C64" s="12">
        <v>6</v>
      </c>
      <c r="D64" s="8">
        <v>2.5</v>
      </c>
      <c r="E64" s="12">
        <v>4</v>
      </c>
      <c r="F64" s="8">
        <v>2.38</v>
      </c>
      <c r="G64" s="12">
        <v>2</v>
      </c>
      <c r="H64" s="8">
        <v>3.23</v>
      </c>
      <c r="I64" s="12">
        <v>0</v>
      </c>
    </row>
    <row r="65" spans="2:9" ht="15" customHeight="1" x14ac:dyDescent="0.2">
      <c r="B65" t="s">
        <v>127</v>
      </c>
      <c r="C65" s="12">
        <v>6</v>
      </c>
      <c r="D65" s="8">
        <v>2.5</v>
      </c>
      <c r="E65" s="12">
        <v>6</v>
      </c>
      <c r="F65" s="8">
        <v>3.57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128</v>
      </c>
      <c r="C66" s="12">
        <v>6</v>
      </c>
      <c r="D66" s="8">
        <v>2.5</v>
      </c>
      <c r="E66" s="12">
        <v>2</v>
      </c>
      <c r="F66" s="8">
        <v>1.19</v>
      </c>
      <c r="G66" s="12">
        <v>4</v>
      </c>
      <c r="H66" s="8">
        <v>6.45</v>
      </c>
      <c r="I66" s="12">
        <v>0</v>
      </c>
    </row>
    <row r="67" spans="2:9" ht="15" customHeight="1" x14ac:dyDescent="0.2">
      <c r="B67" t="s">
        <v>122</v>
      </c>
      <c r="C67" s="12">
        <v>5</v>
      </c>
      <c r="D67" s="8">
        <v>2.08</v>
      </c>
      <c r="E67" s="12">
        <v>2</v>
      </c>
      <c r="F67" s="8">
        <v>1.19</v>
      </c>
      <c r="G67" s="12">
        <v>3</v>
      </c>
      <c r="H67" s="8">
        <v>4.84</v>
      </c>
      <c r="I67" s="12">
        <v>0</v>
      </c>
    </row>
    <row r="68" spans="2:9" ht="15" customHeight="1" x14ac:dyDescent="0.2">
      <c r="B68" t="s">
        <v>135</v>
      </c>
      <c r="C68" s="12">
        <v>5</v>
      </c>
      <c r="D68" s="8">
        <v>2.08</v>
      </c>
      <c r="E68" s="12">
        <v>4</v>
      </c>
      <c r="F68" s="8">
        <v>2.38</v>
      </c>
      <c r="G68" s="12">
        <v>1</v>
      </c>
      <c r="H68" s="8">
        <v>1.61</v>
      </c>
      <c r="I68" s="12">
        <v>0</v>
      </c>
    </row>
    <row r="69" spans="2:9" ht="15" customHeight="1" x14ac:dyDescent="0.2">
      <c r="B69" t="s">
        <v>158</v>
      </c>
      <c r="C69" s="12">
        <v>4</v>
      </c>
      <c r="D69" s="8">
        <v>1.67</v>
      </c>
      <c r="E69" s="12">
        <v>2</v>
      </c>
      <c r="F69" s="8">
        <v>1.19</v>
      </c>
      <c r="G69" s="12">
        <v>2</v>
      </c>
      <c r="H69" s="8">
        <v>3.23</v>
      </c>
      <c r="I69" s="12">
        <v>0</v>
      </c>
    </row>
    <row r="70" spans="2:9" ht="15" customHeight="1" x14ac:dyDescent="0.2">
      <c r="B70" t="s">
        <v>151</v>
      </c>
      <c r="C70" s="12">
        <v>4</v>
      </c>
      <c r="D70" s="8">
        <v>1.67</v>
      </c>
      <c r="E70" s="12">
        <v>1</v>
      </c>
      <c r="F70" s="8">
        <v>0.6</v>
      </c>
      <c r="G70" s="12">
        <v>3</v>
      </c>
      <c r="H70" s="8">
        <v>4.84</v>
      </c>
      <c r="I70" s="12">
        <v>0</v>
      </c>
    </row>
    <row r="71" spans="2:9" ht="15" customHeight="1" x14ac:dyDescent="0.2">
      <c r="B71" t="s">
        <v>177</v>
      </c>
      <c r="C71" s="12">
        <v>4</v>
      </c>
      <c r="D71" s="8">
        <v>1.67</v>
      </c>
      <c r="E71" s="12">
        <v>2</v>
      </c>
      <c r="F71" s="8">
        <v>1.19</v>
      </c>
      <c r="G71" s="12">
        <v>2</v>
      </c>
      <c r="H71" s="8">
        <v>3.23</v>
      </c>
      <c r="I71" s="12">
        <v>0</v>
      </c>
    </row>
    <row r="72" spans="2:9" ht="15" customHeight="1" x14ac:dyDescent="0.2">
      <c r="B72" t="s">
        <v>179</v>
      </c>
      <c r="C72" s="12">
        <v>4</v>
      </c>
      <c r="D72" s="8">
        <v>1.67</v>
      </c>
      <c r="E72" s="12">
        <v>3</v>
      </c>
      <c r="F72" s="8">
        <v>1.79</v>
      </c>
      <c r="G72" s="12">
        <v>1</v>
      </c>
      <c r="H72" s="8">
        <v>1.61</v>
      </c>
      <c r="I72" s="12">
        <v>0</v>
      </c>
    </row>
    <row r="73" spans="2:9" ht="15" customHeight="1" x14ac:dyDescent="0.2">
      <c r="B73" t="s">
        <v>161</v>
      </c>
      <c r="C73" s="12">
        <v>4</v>
      </c>
      <c r="D73" s="8">
        <v>1.67</v>
      </c>
      <c r="E73" s="12">
        <v>3</v>
      </c>
      <c r="F73" s="8">
        <v>1.79</v>
      </c>
      <c r="G73" s="12">
        <v>1</v>
      </c>
      <c r="H73" s="8">
        <v>1.61</v>
      </c>
      <c r="I73" s="12">
        <v>0</v>
      </c>
    </row>
    <row r="74" spans="2:9" ht="15" customHeight="1" x14ac:dyDescent="0.2">
      <c r="B74" t="s">
        <v>140</v>
      </c>
      <c r="C74" s="12">
        <v>4</v>
      </c>
      <c r="D74" s="8">
        <v>1.67</v>
      </c>
      <c r="E74" s="12">
        <v>3</v>
      </c>
      <c r="F74" s="8">
        <v>1.79</v>
      </c>
      <c r="G74" s="12">
        <v>1</v>
      </c>
      <c r="H74" s="8">
        <v>1.61</v>
      </c>
      <c r="I74" s="12">
        <v>0</v>
      </c>
    </row>
    <row r="76" spans="2:9" ht="15" customHeight="1" x14ac:dyDescent="0.2">
      <c r="B76" t="s">
        <v>229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3B645-D0CD-462A-99C8-C858072D00D0}">
  <sheetPr>
    <pageSetUpPr fitToPage="1"/>
  </sheetPr>
  <dimension ref="B2:I8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249</v>
      </c>
    </row>
    <row r="4" spans="2:9" ht="33" customHeight="1" x14ac:dyDescent="0.2">
      <c r="B4" t="s">
        <v>225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37</v>
      </c>
      <c r="C6" s="12">
        <v>66</v>
      </c>
      <c r="D6" s="8">
        <v>27.97</v>
      </c>
      <c r="E6" s="12">
        <v>52</v>
      </c>
      <c r="F6" s="8">
        <v>27.96</v>
      </c>
      <c r="G6" s="12">
        <v>14</v>
      </c>
      <c r="H6" s="8">
        <v>30.43</v>
      </c>
      <c r="I6" s="12">
        <v>0</v>
      </c>
    </row>
    <row r="7" spans="2:9" ht="15" customHeight="1" x14ac:dyDescent="0.2">
      <c r="B7" t="s">
        <v>38</v>
      </c>
      <c r="C7" s="12">
        <v>23</v>
      </c>
      <c r="D7" s="8">
        <v>9.75</v>
      </c>
      <c r="E7" s="12">
        <v>14</v>
      </c>
      <c r="F7" s="8">
        <v>7.53</v>
      </c>
      <c r="G7" s="12">
        <v>9</v>
      </c>
      <c r="H7" s="8">
        <v>19.57</v>
      </c>
      <c r="I7" s="12">
        <v>0</v>
      </c>
    </row>
    <row r="8" spans="2:9" ht="15" customHeight="1" x14ac:dyDescent="0.2">
      <c r="B8" t="s">
        <v>39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40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41</v>
      </c>
      <c r="C10" s="12">
        <v>2</v>
      </c>
      <c r="D10" s="8">
        <v>0.85</v>
      </c>
      <c r="E10" s="12">
        <v>0</v>
      </c>
      <c r="F10" s="8">
        <v>0</v>
      </c>
      <c r="G10" s="12">
        <v>1</v>
      </c>
      <c r="H10" s="8">
        <v>2.17</v>
      </c>
      <c r="I10" s="12">
        <v>0</v>
      </c>
    </row>
    <row r="11" spans="2:9" ht="15" customHeight="1" x14ac:dyDescent="0.2">
      <c r="B11" t="s">
        <v>42</v>
      </c>
      <c r="C11" s="12">
        <v>56</v>
      </c>
      <c r="D11" s="8">
        <v>23.73</v>
      </c>
      <c r="E11" s="12">
        <v>45</v>
      </c>
      <c r="F11" s="8">
        <v>24.19</v>
      </c>
      <c r="G11" s="12">
        <v>11</v>
      </c>
      <c r="H11" s="8">
        <v>23.91</v>
      </c>
      <c r="I11" s="12">
        <v>0</v>
      </c>
    </row>
    <row r="12" spans="2:9" ht="15" customHeight="1" x14ac:dyDescent="0.2">
      <c r="B12" t="s">
        <v>43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44</v>
      </c>
      <c r="C13" s="12">
        <v>5</v>
      </c>
      <c r="D13" s="8">
        <v>2.12</v>
      </c>
      <c r="E13" s="12">
        <v>3</v>
      </c>
      <c r="F13" s="8">
        <v>1.61</v>
      </c>
      <c r="G13" s="12">
        <v>2</v>
      </c>
      <c r="H13" s="8">
        <v>4.3499999999999996</v>
      </c>
      <c r="I13" s="12">
        <v>0</v>
      </c>
    </row>
    <row r="14" spans="2:9" ht="15" customHeight="1" x14ac:dyDescent="0.2">
      <c r="B14" t="s">
        <v>45</v>
      </c>
      <c r="C14" s="12">
        <v>6</v>
      </c>
      <c r="D14" s="8">
        <v>2.54</v>
      </c>
      <c r="E14" s="12">
        <v>4</v>
      </c>
      <c r="F14" s="8">
        <v>2.15</v>
      </c>
      <c r="G14" s="12">
        <v>1</v>
      </c>
      <c r="H14" s="8">
        <v>2.17</v>
      </c>
      <c r="I14" s="12">
        <v>0</v>
      </c>
    </row>
    <row r="15" spans="2:9" ht="15" customHeight="1" x14ac:dyDescent="0.2">
      <c r="B15" t="s">
        <v>46</v>
      </c>
      <c r="C15" s="12">
        <v>25</v>
      </c>
      <c r="D15" s="8">
        <v>10.59</v>
      </c>
      <c r="E15" s="12">
        <v>23</v>
      </c>
      <c r="F15" s="8">
        <v>12.37</v>
      </c>
      <c r="G15" s="12">
        <v>2</v>
      </c>
      <c r="H15" s="8">
        <v>4.3499999999999996</v>
      </c>
      <c r="I15" s="12">
        <v>0</v>
      </c>
    </row>
    <row r="16" spans="2:9" ht="15" customHeight="1" x14ac:dyDescent="0.2">
      <c r="B16" t="s">
        <v>47</v>
      </c>
      <c r="C16" s="12">
        <v>33</v>
      </c>
      <c r="D16" s="8">
        <v>13.98</v>
      </c>
      <c r="E16" s="12">
        <v>32</v>
      </c>
      <c r="F16" s="8">
        <v>17.2</v>
      </c>
      <c r="G16" s="12">
        <v>1</v>
      </c>
      <c r="H16" s="8">
        <v>2.17</v>
      </c>
      <c r="I16" s="12">
        <v>0</v>
      </c>
    </row>
    <row r="17" spans="2:9" ht="15" customHeight="1" x14ac:dyDescent="0.2">
      <c r="B17" t="s">
        <v>48</v>
      </c>
      <c r="C17" s="12">
        <v>3</v>
      </c>
      <c r="D17" s="8">
        <v>1.27</v>
      </c>
      <c r="E17" s="12">
        <v>2</v>
      </c>
      <c r="F17" s="8">
        <v>1.08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49</v>
      </c>
      <c r="C18" s="12">
        <v>7</v>
      </c>
      <c r="D18" s="8">
        <v>2.97</v>
      </c>
      <c r="E18" s="12">
        <v>5</v>
      </c>
      <c r="F18" s="8">
        <v>2.69</v>
      </c>
      <c r="G18" s="12">
        <v>1</v>
      </c>
      <c r="H18" s="8">
        <v>2.17</v>
      </c>
      <c r="I18" s="12">
        <v>0</v>
      </c>
    </row>
    <row r="19" spans="2:9" ht="15" customHeight="1" x14ac:dyDescent="0.2">
      <c r="B19" t="s">
        <v>50</v>
      </c>
      <c r="C19" s="12">
        <v>10</v>
      </c>
      <c r="D19" s="8">
        <v>4.24</v>
      </c>
      <c r="E19" s="12">
        <v>6</v>
      </c>
      <c r="F19" s="8">
        <v>3.23</v>
      </c>
      <c r="G19" s="12">
        <v>4</v>
      </c>
      <c r="H19" s="8">
        <v>8.6999999999999993</v>
      </c>
      <c r="I19" s="12">
        <v>0</v>
      </c>
    </row>
    <row r="20" spans="2:9" ht="15" customHeight="1" x14ac:dyDescent="0.2">
      <c r="B20" s="9" t="s">
        <v>226</v>
      </c>
      <c r="C20" s="12">
        <f>SUM(LTBL_06341[総数／事業所数])</f>
        <v>236</v>
      </c>
      <c r="E20" s="12">
        <f>SUBTOTAL(109,LTBL_06341[個人／事業所数])</f>
        <v>186</v>
      </c>
      <c r="G20" s="12">
        <f>SUBTOTAL(109,LTBL_06341[法人／事業所数])</f>
        <v>46</v>
      </c>
      <c r="I20" s="12">
        <f>SUBTOTAL(109,LTBL_06341[法人以外の団体／事業所数])</f>
        <v>0</v>
      </c>
    </row>
    <row r="21" spans="2:9" ht="15" customHeight="1" x14ac:dyDescent="0.2">
      <c r="E21" s="11">
        <f>LTBL_06341[[#Totals],[個人／事業所数]]/LTBL_06341[[#Totals],[総数／事業所数]]</f>
        <v>0.78813559322033899</v>
      </c>
      <c r="G21" s="11">
        <f>LTBL_06341[[#Totals],[法人／事業所数]]/LTBL_06341[[#Totals],[総数／事業所数]]</f>
        <v>0.19491525423728814</v>
      </c>
      <c r="I21" s="11">
        <f>LTBL_06341[[#Totals],[法人以外の団体／事業所数]]/LTBL_06341[[#Totals],[総数／事業所数]]</f>
        <v>0</v>
      </c>
    </row>
    <row r="23" spans="2:9" ht="33" customHeight="1" x14ac:dyDescent="0.2">
      <c r="B23" t="s">
        <v>227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73</v>
      </c>
      <c r="C24" s="12">
        <v>31</v>
      </c>
      <c r="D24" s="8">
        <v>13.14</v>
      </c>
      <c r="E24" s="12">
        <v>31</v>
      </c>
      <c r="F24" s="8">
        <v>16.670000000000002</v>
      </c>
      <c r="G24" s="12">
        <v>0</v>
      </c>
      <c r="H24" s="8">
        <v>0</v>
      </c>
      <c r="I24" s="12">
        <v>0</v>
      </c>
    </row>
    <row r="25" spans="2:9" ht="15" customHeight="1" x14ac:dyDescent="0.2">
      <c r="B25" t="s">
        <v>60</v>
      </c>
      <c r="C25" s="12">
        <v>29</v>
      </c>
      <c r="D25" s="8">
        <v>12.29</v>
      </c>
      <c r="E25" s="12">
        <v>22</v>
      </c>
      <c r="F25" s="8">
        <v>11.83</v>
      </c>
      <c r="G25" s="12">
        <v>7</v>
      </c>
      <c r="H25" s="8">
        <v>15.22</v>
      </c>
      <c r="I25" s="12">
        <v>0</v>
      </c>
    </row>
    <row r="26" spans="2:9" ht="15" customHeight="1" x14ac:dyDescent="0.2">
      <c r="B26" t="s">
        <v>59</v>
      </c>
      <c r="C26" s="12">
        <v>28</v>
      </c>
      <c r="D26" s="8">
        <v>11.86</v>
      </c>
      <c r="E26" s="12">
        <v>22</v>
      </c>
      <c r="F26" s="8">
        <v>11.83</v>
      </c>
      <c r="G26" s="12">
        <v>6</v>
      </c>
      <c r="H26" s="8">
        <v>13.04</v>
      </c>
      <c r="I26" s="12">
        <v>0</v>
      </c>
    </row>
    <row r="27" spans="2:9" ht="15" customHeight="1" x14ac:dyDescent="0.2">
      <c r="B27" t="s">
        <v>72</v>
      </c>
      <c r="C27" s="12">
        <v>23</v>
      </c>
      <c r="D27" s="8">
        <v>9.75</v>
      </c>
      <c r="E27" s="12">
        <v>21</v>
      </c>
      <c r="F27" s="8">
        <v>11.29</v>
      </c>
      <c r="G27" s="12">
        <v>2</v>
      </c>
      <c r="H27" s="8">
        <v>4.3499999999999996</v>
      </c>
      <c r="I27" s="12">
        <v>0</v>
      </c>
    </row>
    <row r="28" spans="2:9" ht="15" customHeight="1" x14ac:dyDescent="0.2">
      <c r="B28" t="s">
        <v>68</v>
      </c>
      <c r="C28" s="12">
        <v>19</v>
      </c>
      <c r="D28" s="8">
        <v>8.0500000000000007</v>
      </c>
      <c r="E28" s="12">
        <v>14</v>
      </c>
      <c r="F28" s="8">
        <v>7.53</v>
      </c>
      <c r="G28" s="12">
        <v>5</v>
      </c>
      <c r="H28" s="8">
        <v>10.87</v>
      </c>
      <c r="I28" s="12">
        <v>0</v>
      </c>
    </row>
    <row r="29" spans="2:9" ht="15" customHeight="1" x14ac:dyDescent="0.2">
      <c r="B29" t="s">
        <v>66</v>
      </c>
      <c r="C29" s="12">
        <v>17</v>
      </c>
      <c r="D29" s="8">
        <v>7.2</v>
      </c>
      <c r="E29" s="12">
        <v>13</v>
      </c>
      <c r="F29" s="8">
        <v>6.99</v>
      </c>
      <c r="G29" s="12">
        <v>4</v>
      </c>
      <c r="H29" s="8">
        <v>8.6999999999999993</v>
      </c>
      <c r="I29" s="12">
        <v>0</v>
      </c>
    </row>
    <row r="30" spans="2:9" ht="15" customHeight="1" x14ac:dyDescent="0.2">
      <c r="B30" t="s">
        <v>67</v>
      </c>
      <c r="C30" s="12">
        <v>11</v>
      </c>
      <c r="D30" s="8">
        <v>4.66</v>
      </c>
      <c r="E30" s="12">
        <v>10</v>
      </c>
      <c r="F30" s="8">
        <v>5.38</v>
      </c>
      <c r="G30" s="12">
        <v>1</v>
      </c>
      <c r="H30" s="8">
        <v>2.17</v>
      </c>
      <c r="I30" s="12">
        <v>0</v>
      </c>
    </row>
    <row r="31" spans="2:9" ht="15" customHeight="1" x14ac:dyDescent="0.2">
      <c r="B31" t="s">
        <v>61</v>
      </c>
      <c r="C31" s="12">
        <v>9</v>
      </c>
      <c r="D31" s="8">
        <v>3.81</v>
      </c>
      <c r="E31" s="12">
        <v>8</v>
      </c>
      <c r="F31" s="8">
        <v>4.3</v>
      </c>
      <c r="G31" s="12">
        <v>1</v>
      </c>
      <c r="H31" s="8">
        <v>2.17</v>
      </c>
      <c r="I31" s="12">
        <v>0</v>
      </c>
    </row>
    <row r="32" spans="2:9" ht="15" customHeight="1" x14ac:dyDescent="0.2">
      <c r="B32" t="s">
        <v>84</v>
      </c>
      <c r="C32" s="12">
        <v>6</v>
      </c>
      <c r="D32" s="8">
        <v>2.54</v>
      </c>
      <c r="E32" s="12">
        <v>4</v>
      </c>
      <c r="F32" s="8">
        <v>2.15</v>
      </c>
      <c r="G32" s="12">
        <v>2</v>
      </c>
      <c r="H32" s="8">
        <v>4.3499999999999996</v>
      </c>
      <c r="I32" s="12">
        <v>0</v>
      </c>
    </row>
    <row r="33" spans="2:9" ht="15" customHeight="1" x14ac:dyDescent="0.2">
      <c r="B33" t="s">
        <v>78</v>
      </c>
      <c r="C33" s="12">
        <v>6</v>
      </c>
      <c r="D33" s="8">
        <v>2.54</v>
      </c>
      <c r="E33" s="12">
        <v>5</v>
      </c>
      <c r="F33" s="8">
        <v>2.69</v>
      </c>
      <c r="G33" s="12">
        <v>1</v>
      </c>
      <c r="H33" s="8">
        <v>2.17</v>
      </c>
      <c r="I33" s="12">
        <v>0</v>
      </c>
    </row>
    <row r="34" spans="2:9" ht="15" customHeight="1" x14ac:dyDescent="0.2">
      <c r="B34" t="s">
        <v>65</v>
      </c>
      <c r="C34" s="12">
        <v>5</v>
      </c>
      <c r="D34" s="8">
        <v>2.12</v>
      </c>
      <c r="E34" s="12">
        <v>4</v>
      </c>
      <c r="F34" s="8">
        <v>2.15</v>
      </c>
      <c r="G34" s="12">
        <v>1</v>
      </c>
      <c r="H34" s="8">
        <v>2.17</v>
      </c>
      <c r="I34" s="12">
        <v>0</v>
      </c>
    </row>
    <row r="35" spans="2:9" ht="15" customHeight="1" x14ac:dyDescent="0.2">
      <c r="B35" t="s">
        <v>76</v>
      </c>
      <c r="C35" s="12">
        <v>5</v>
      </c>
      <c r="D35" s="8">
        <v>2.12</v>
      </c>
      <c r="E35" s="12">
        <v>5</v>
      </c>
      <c r="F35" s="8">
        <v>2.69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71</v>
      </c>
      <c r="C36" s="12">
        <v>4</v>
      </c>
      <c r="D36" s="8">
        <v>1.69</v>
      </c>
      <c r="E36" s="12">
        <v>2</v>
      </c>
      <c r="F36" s="8">
        <v>1.08</v>
      </c>
      <c r="G36" s="12">
        <v>1</v>
      </c>
      <c r="H36" s="8">
        <v>2.17</v>
      </c>
      <c r="I36" s="12">
        <v>0</v>
      </c>
    </row>
    <row r="37" spans="2:9" ht="15" customHeight="1" x14ac:dyDescent="0.2">
      <c r="B37" t="s">
        <v>104</v>
      </c>
      <c r="C37" s="12">
        <v>3</v>
      </c>
      <c r="D37" s="8">
        <v>1.27</v>
      </c>
      <c r="E37" s="12">
        <v>1</v>
      </c>
      <c r="F37" s="8">
        <v>0.54</v>
      </c>
      <c r="G37" s="12">
        <v>2</v>
      </c>
      <c r="H37" s="8">
        <v>4.3499999999999996</v>
      </c>
      <c r="I37" s="12">
        <v>0</v>
      </c>
    </row>
    <row r="38" spans="2:9" ht="15" customHeight="1" x14ac:dyDescent="0.2">
      <c r="B38" t="s">
        <v>69</v>
      </c>
      <c r="C38" s="12">
        <v>3</v>
      </c>
      <c r="D38" s="8">
        <v>1.27</v>
      </c>
      <c r="E38" s="12">
        <v>2</v>
      </c>
      <c r="F38" s="8">
        <v>1.08</v>
      </c>
      <c r="G38" s="12">
        <v>1</v>
      </c>
      <c r="H38" s="8">
        <v>2.17</v>
      </c>
      <c r="I38" s="12">
        <v>0</v>
      </c>
    </row>
    <row r="39" spans="2:9" ht="15" customHeight="1" x14ac:dyDescent="0.2">
      <c r="B39" t="s">
        <v>75</v>
      </c>
      <c r="C39" s="12">
        <v>3</v>
      </c>
      <c r="D39" s="8">
        <v>1.27</v>
      </c>
      <c r="E39" s="12">
        <v>2</v>
      </c>
      <c r="F39" s="8">
        <v>1.08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62</v>
      </c>
      <c r="C40" s="12">
        <v>2</v>
      </c>
      <c r="D40" s="8">
        <v>0.85</v>
      </c>
      <c r="E40" s="12">
        <v>0</v>
      </c>
      <c r="F40" s="8">
        <v>0</v>
      </c>
      <c r="G40" s="12">
        <v>2</v>
      </c>
      <c r="H40" s="8">
        <v>4.3499999999999996</v>
      </c>
      <c r="I40" s="12">
        <v>0</v>
      </c>
    </row>
    <row r="41" spans="2:9" ht="15" customHeight="1" x14ac:dyDescent="0.2">
      <c r="B41" t="s">
        <v>81</v>
      </c>
      <c r="C41" s="12">
        <v>2</v>
      </c>
      <c r="D41" s="8">
        <v>0.85</v>
      </c>
      <c r="E41" s="12">
        <v>1</v>
      </c>
      <c r="F41" s="8">
        <v>0.54</v>
      </c>
      <c r="G41" s="12">
        <v>1</v>
      </c>
      <c r="H41" s="8">
        <v>2.17</v>
      </c>
      <c r="I41" s="12">
        <v>0</v>
      </c>
    </row>
    <row r="42" spans="2:9" ht="15" customHeight="1" x14ac:dyDescent="0.2">
      <c r="B42" t="s">
        <v>94</v>
      </c>
      <c r="C42" s="12">
        <v>2</v>
      </c>
      <c r="D42" s="8">
        <v>0.85</v>
      </c>
      <c r="E42" s="12">
        <v>2</v>
      </c>
      <c r="F42" s="8">
        <v>1.08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83</v>
      </c>
      <c r="C43" s="12">
        <v>2</v>
      </c>
      <c r="D43" s="8">
        <v>0.85</v>
      </c>
      <c r="E43" s="12">
        <v>2</v>
      </c>
      <c r="F43" s="8">
        <v>1.08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103</v>
      </c>
      <c r="C44" s="12">
        <v>2</v>
      </c>
      <c r="D44" s="8">
        <v>0.85</v>
      </c>
      <c r="E44" s="12">
        <v>1</v>
      </c>
      <c r="F44" s="8">
        <v>0.54</v>
      </c>
      <c r="G44" s="12">
        <v>1</v>
      </c>
      <c r="H44" s="8">
        <v>2.17</v>
      </c>
      <c r="I44" s="12">
        <v>0</v>
      </c>
    </row>
    <row r="45" spans="2:9" ht="15" customHeight="1" x14ac:dyDescent="0.2">
      <c r="B45" t="s">
        <v>87</v>
      </c>
      <c r="C45" s="12">
        <v>2</v>
      </c>
      <c r="D45" s="8">
        <v>0.85</v>
      </c>
      <c r="E45" s="12">
        <v>1</v>
      </c>
      <c r="F45" s="8">
        <v>0.54</v>
      </c>
      <c r="G45" s="12">
        <v>1</v>
      </c>
      <c r="H45" s="8">
        <v>2.17</v>
      </c>
      <c r="I45" s="12">
        <v>0</v>
      </c>
    </row>
    <row r="46" spans="2:9" ht="15" customHeight="1" x14ac:dyDescent="0.2">
      <c r="B46" t="s">
        <v>70</v>
      </c>
      <c r="C46" s="12">
        <v>2</v>
      </c>
      <c r="D46" s="8">
        <v>0.85</v>
      </c>
      <c r="E46" s="12">
        <v>2</v>
      </c>
      <c r="F46" s="8">
        <v>1.08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74</v>
      </c>
      <c r="C47" s="12">
        <v>2</v>
      </c>
      <c r="D47" s="8">
        <v>0.85</v>
      </c>
      <c r="E47" s="12">
        <v>1</v>
      </c>
      <c r="F47" s="8">
        <v>0.54</v>
      </c>
      <c r="G47" s="12">
        <v>1</v>
      </c>
      <c r="H47" s="8">
        <v>2.17</v>
      </c>
      <c r="I47" s="12">
        <v>0</v>
      </c>
    </row>
    <row r="48" spans="2:9" ht="15" customHeight="1" x14ac:dyDescent="0.2">
      <c r="B48" t="s">
        <v>77</v>
      </c>
      <c r="C48" s="12">
        <v>2</v>
      </c>
      <c r="D48" s="8">
        <v>0.85</v>
      </c>
      <c r="E48" s="12">
        <v>0</v>
      </c>
      <c r="F48" s="8">
        <v>0</v>
      </c>
      <c r="G48" s="12">
        <v>1</v>
      </c>
      <c r="H48" s="8">
        <v>2.17</v>
      </c>
      <c r="I48" s="12">
        <v>0</v>
      </c>
    </row>
    <row r="51" spans="2:9" ht="33" customHeight="1" x14ac:dyDescent="0.2">
      <c r="B51" t="s">
        <v>228</v>
      </c>
      <c r="C51" s="10" t="s">
        <v>52</v>
      </c>
      <c r="D51" s="10" t="s">
        <v>53</v>
      </c>
      <c r="E51" s="10" t="s">
        <v>54</v>
      </c>
      <c r="F51" s="10" t="s">
        <v>55</v>
      </c>
      <c r="G51" s="10" t="s">
        <v>56</v>
      </c>
      <c r="H51" s="10" t="s">
        <v>57</v>
      </c>
      <c r="I51" s="10" t="s">
        <v>58</v>
      </c>
    </row>
    <row r="52" spans="2:9" ht="15" customHeight="1" x14ac:dyDescent="0.2">
      <c r="B52" t="s">
        <v>136</v>
      </c>
      <c r="C52" s="12">
        <v>20</v>
      </c>
      <c r="D52" s="8">
        <v>8.4700000000000006</v>
      </c>
      <c r="E52" s="12">
        <v>20</v>
      </c>
      <c r="F52" s="8">
        <v>10.75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123</v>
      </c>
      <c r="C53" s="12">
        <v>15</v>
      </c>
      <c r="D53" s="8">
        <v>6.36</v>
      </c>
      <c r="E53" s="12">
        <v>14</v>
      </c>
      <c r="F53" s="8">
        <v>7.53</v>
      </c>
      <c r="G53" s="12">
        <v>1</v>
      </c>
      <c r="H53" s="8">
        <v>2.17</v>
      </c>
      <c r="I53" s="12">
        <v>0</v>
      </c>
    </row>
    <row r="54" spans="2:9" ht="15" customHeight="1" x14ac:dyDescent="0.2">
      <c r="B54" t="s">
        <v>156</v>
      </c>
      <c r="C54" s="12">
        <v>10</v>
      </c>
      <c r="D54" s="8">
        <v>4.24</v>
      </c>
      <c r="E54" s="12">
        <v>9</v>
      </c>
      <c r="F54" s="8">
        <v>4.84</v>
      </c>
      <c r="G54" s="12">
        <v>1</v>
      </c>
      <c r="H54" s="8">
        <v>2.17</v>
      </c>
      <c r="I54" s="12">
        <v>0</v>
      </c>
    </row>
    <row r="55" spans="2:9" ht="15" customHeight="1" x14ac:dyDescent="0.2">
      <c r="B55" t="s">
        <v>137</v>
      </c>
      <c r="C55" s="12">
        <v>10</v>
      </c>
      <c r="D55" s="8">
        <v>4.24</v>
      </c>
      <c r="E55" s="12">
        <v>10</v>
      </c>
      <c r="F55" s="8">
        <v>5.38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148</v>
      </c>
      <c r="C56" s="12">
        <v>8</v>
      </c>
      <c r="D56" s="8">
        <v>3.39</v>
      </c>
      <c r="E56" s="12">
        <v>6</v>
      </c>
      <c r="F56" s="8">
        <v>3.23</v>
      </c>
      <c r="G56" s="12">
        <v>2</v>
      </c>
      <c r="H56" s="8">
        <v>4.3499999999999996</v>
      </c>
      <c r="I56" s="12">
        <v>0</v>
      </c>
    </row>
    <row r="57" spans="2:9" ht="15" customHeight="1" x14ac:dyDescent="0.2">
      <c r="B57" t="s">
        <v>122</v>
      </c>
      <c r="C57" s="12">
        <v>7</v>
      </c>
      <c r="D57" s="8">
        <v>2.97</v>
      </c>
      <c r="E57" s="12">
        <v>6</v>
      </c>
      <c r="F57" s="8">
        <v>3.23</v>
      </c>
      <c r="G57" s="12">
        <v>1</v>
      </c>
      <c r="H57" s="8">
        <v>2.17</v>
      </c>
      <c r="I57" s="12">
        <v>0</v>
      </c>
    </row>
    <row r="58" spans="2:9" ht="15" customHeight="1" x14ac:dyDescent="0.2">
      <c r="B58" t="s">
        <v>124</v>
      </c>
      <c r="C58" s="12">
        <v>6</v>
      </c>
      <c r="D58" s="8">
        <v>2.54</v>
      </c>
      <c r="E58" s="12">
        <v>5</v>
      </c>
      <c r="F58" s="8">
        <v>2.69</v>
      </c>
      <c r="G58" s="12">
        <v>1</v>
      </c>
      <c r="H58" s="8">
        <v>2.17</v>
      </c>
      <c r="I58" s="12">
        <v>0</v>
      </c>
    </row>
    <row r="59" spans="2:9" ht="15" customHeight="1" x14ac:dyDescent="0.2">
      <c r="B59" t="s">
        <v>128</v>
      </c>
      <c r="C59" s="12">
        <v>6</v>
      </c>
      <c r="D59" s="8">
        <v>2.54</v>
      </c>
      <c r="E59" s="12">
        <v>5</v>
      </c>
      <c r="F59" s="8">
        <v>2.69</v>
      </c>
      <c r="G59" s="12">
        <v>1</v>
      </c>
      <c r="H59" s="8">
        <v>2.17</v>
      </c>
      <c r="I59" s="12">
        <v>0</v>
      </c>
    </row>
    <row r="60" spans="2:9" ht="15" customHeight="1" x14ac:dyDescent="0.2">
      <c r="B60" t="s">
        <v>140</v>
      </c>
      <c r="C60" s="12">
        <v>6</v>
      </c>
      <c r="D60" s="8">
        <v>2.54</v>
      </c>
      <c r="E60" s="12">
        <v>5</v>
      </c>
      <c r="F60" s="8">
        <v>2.69</v>
      </c>
      <c r="G60" s="12">
        <v>1</v>
      </c>
      <c r="H60" s="8">
        <v>2.17</v>
      </c>
      <c r="I60" s="12">
        <v>0</v>
      </c>
    </row>
    <row r="61" spans="2:9" ht="15" customHeight="1" x14ac:dyDescent="0.2">
      <c r="B61" t="s">
        <v>121</v>
      </c>
      <c r="C61" s="12">
        <v>5</v>
      </c>
      <c r="D61" s="8">
        <v>2.12</v>
      </c>
      <c r="E61" s="12">
        <v>1</v>
      </c>
      <c r="F61" s="8">
        <v>0.54</v>
      </c>
      <c r="G61" s="12">
        <v>4</v>
      </c>
      <c r="H61" s="8">
        <v>8.6999999999999993</v>
      </c>
      <c r="I61" s="12">
        <v>0</v>
      </c>
    </row>
    <row r="62" spans="2:9" ht="15" customHeight="1" x14ac:dyDescent="0.2">
      <c r="B62" t="s">
        <v>151</v>
      </c>
      <c r="C62" s="12">
        <v>5</v>
      </c>
      <c r="D62" s="8">
        <v>2.12</v>
      </c>
      <c r="E62" s="12">
        <v>5</v>
      </c>
      <c r="F62" s="8">
        <v>2.69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127</v>
      </c>
      <c r="C63" s="12">
        <v>5</v>
      </c>
      <c r="D63" s="8">
        <v>2.12</v>
      </c>
      <c r="E63" s="12">
        <v>5</v>
      </c>
      <c r="F63" s="8">
        <v>2.69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129</v>
      </c>
      <c r="C64" s="12">
        <v>5</v>
      </c>
      <c r="D64" s="8">
        <v>2.12</v>
      </c>
      <c r="E64" s="12">
        <v>3</v>
      </c>
      <c r="F64" s="8">
        <v>1.61</v>
      </c>
      <c r="G64" s="12">
        <v>2</v>
      </c>
      <c r="H64" s="8">
        <v>4.3499999999999996</v>
      </c>
      <c r="I64" s="12">
        <v>0</v>
      </c>
    </row>
    <row r="65" spans="2:9" ht="15" customHeight="1" x14ac:dyDescent="0.2">
      <c r="B65" t="s">
        <v>130</v>
      </c>
      <c r="C65" s="12">
        <v>5</v>
      </c>
      <c r="D65" s="8">
        <v>2.12</v>
      </c>
      <c r="E65" s="12">
        <v>3</v>
      </c>
      <c r="F65" s="8">
        <v>1.61</v>
      </c>
      <c r="G65" s="12">
        <v>2</v>
      </c>
      <c r="H65" s="8">
        <v>4.3499999999999996</v>
      </c>
      <c r="I65" s="12">
        <v>0</v>
      </c>
    </row>
    <row r="66" spans="2:9" ht="15" customHeight="1" x14ac:dyDescent="0.2">
      <c r="B66" t="s">
        <v>133</v>
      </c>
      <c r="C66" s="12">
        <v>5</v>
      </c>
      <c r="D66" s="8">
        <v>2.12</v>
      </c>
      <c r="E66" s="12">
        <v>4</v>
      </c>
      <c r="F66" s="8">
        <v>2.15</v>
      </c>
      <c r="G66" s="12">
        <v>1</v>
      </c>
      <c r="H66" s="8">
        <v>2.17</v>
      </c>
      <c r="I66" s="12">
        <v>0</v>
      </c>
    </row>
    <row r="67" spans="2:9" ht="15" customHeight="1" x14ac:dyDescent="0.2">
      <c r="B67" t="s">
        <v>134</v>
      </c>
      <c r="C67" s="12">
        <v>5</v>
      </c>
      <c r="D67" s="8">
        <v>2.12</v>
      </c>
      <c r="E67" s="12">
        <v>5</v>
      </c>
      <c r="F67" s="8">
        <v>2.69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173</v>
      </c>
      <c r="C68" s="12">
        <v>4</v>
      </c>
      <c r="D68" s="8">
        <v>1.69</v>
      </c>
      <c r="E68" s="12">
        <v>4</v>
      </c>
      <c r="F68" s="8">
        <v>2.15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126</v>
      </c>
      <c r="C69" s="12">
        <v>4</v>
      </c>
      <c r="D69" s="8">
        <v>1.69</v>
      </c>
      <c r="E69" s="12">
        <v>1</v>
      </c>
      <c r="F69" s="8">
        <v>0.54</v>
      </c>
      <c r="G69" s="12">
        <v>3</v>
      </c>
      <c r="H69" s="8">
        <v>6.52</v>
      </c>
      <c r="I69" s="12">
        <v>0</v>
      </c>
    </row>
    <row r="70" spans="2:9" ht="15" customHeight="1" x14ac:dyDescent="0.2">
      <c r="B70" t="s">
        <v>139</v>
      </c>
      <c r="C70" s="12">
        <v>4</v>
      </c>
      <c r="D70" s="8">
        <v>1.69</v>
      </c>
      <c r="E70" s="12">
        <v>4</v>
      </c>
      <c r="F70" s="8">
        <v>2.15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158</v>
      </c>
      <c r="C71" s="12">
        <v>3</v>
      </c>
      <c r="D71" s="8">
        <v>1.27</v>
      </c>
      <c r="E71" s="12">
        <v>1</v>
      </c>
      <c r="F71" s="8">
        <v>0.54</v>
      </c>
      <c r="G71" s="12">
        <v>2</v>
      </c>
      <c r="H71" s="8">
        <v>4.3499999999999996</v>
      </c>
      <c r="I71" s="12">
        <v>0</v>
      </c>
    </row>
    <row r="72" spans="2:9" ht="15" customHeight="1" x14ac:dyDescent="0.2">
      <c r="B72" t="s">
        <v>152</v>
      </c>
      <c r="C72" s="12">
        <v>3</v>
      </c>
      <c r="D72" s="8">
        <v>1.27</v>
      </c>
      <c r="E72" s="12">
        <v>2</v>
      </c>
      <c r="F72" s="8">
        <v>1.08</v>
      </c>
      <c r="G72" s="12">
        <v>1</v>
      </c>
      <c r="H72" s="8">
        <v>2.17</v>
      </c>
      <c r="I72" s="12">
        <v>0</v>
      </c>
    </row>
    <row r="73" spans="2:9" ht="15" customHeight="1" x14ac:dyDescent="0.2">
      <c r="B73" t="s">
        <v>166</v>
      </c>
      <c r="C73" s="12">
        <v>3</v>
      </c>
      <c r="D73" s="8">
        <v>1.27</v>
      </c>
      <c r="E73" s="12">
        <v>1</v>
      </c>
      <c r="F73" s="8">
        <v>0.54</v>
      </c>
      <c r="G73" s="12">
        <v>2</v>
      </c>
      <c r="H73" s="8">
        <v>4.3499999999999996</v>
      </c>
      <c r="I73" s="12">
        <v>0</v>
      </c>
    </row>
    <row r="74" spans="2:9" ht="15" customHeight="1" x14ac:dyDescent="0.2">
      <c r="B74" t="s">
        <v>149</v>
      </c>
      <c r="C74" s="12">
        <v>3</v>
      </c>
      <c r="D74" s="8">
        <v>1.27</v>
      </c>
      <c r="E74" s="12">
        <v>3</v>
      </c>
      <c r="F74" s="8">
        <v>1.61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179</v>
      </c>
      <c r="C75" s="12">
        <v>3</v>
      </c>
      <c r="D75" s="8">
        <v>1.27</v>
      </c>
      <c r="E75" s="12">
        <v>3</v>
      </c>
      <c r="F75" s="8">
        <v>1.61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141</v>
      </c>
      <c r="C76" s="12">
        <v>3</v>
      </c>
      <c r="D76" s="8">
        <v>1.27</v>
      </c>
      <c r="E76" s="12">
        <v>3</v>
      </c>
      <c r="F76" s="8">
        <v>1.61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180</v>
      </c>
      <c r="C77" s="12">
        <v>3</v>
      </c>
      <c r="D77" s="8">
        <v>1.27</v>
      </c>
      <c r="E77" s="12">
        <v>3</v>
      </c>
      <c r="F77" s="8">
        <v>1.61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145</v>
      </c>
      <c r="C78" s="12">
        <v>3</v>
      </c>
      <c r="D78" s="8">
        <v>1.27</v>
      </c>
      <c r="E78" s="12">
        <v>3</v>
      </c>
      <c r="F78" s="8">
        <v>1.61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132</v>
      </c>
      <c r="C79" s="12">
        <v>3</v>
      </c>
      <c r="D79" s="8">
        <v>1.27</v>
      </c>
      <c r="E79" s="12">
        <v>1</v>
      </c>
      <c r="F79" s="8">
        <v>0.54</v>
      </c>
      <c r="G79" s="12">
        <v>1</v>
      </c>
      <c r="H79" s="8">
        <v>2.17</v>
      </c>
      <c r="I79" s="12">
        <v>0</v>
      </c>
    </row>
    <row r="81" spans="2:2" ht="15" customHeight="1" x14ac:dyDescent="0.2">
      <c r="B81" t="s">
        <v>229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5A36A-D972-4283-B649-379B16316E17}">
  <sheetPr>
    <pageSetUpPr fitToPage="1"/>
  </sheetPr>
  <dimension ref="B2:I8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250</v>
      </c>
    </row>
    <row r="4" spans="2:9" ht="33" customHeight="1" x14ac:dyDescent="0.2">
      <c r="B4" t="s">
        <v>225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1</v>
      </c>
      <c r="D5" s="8">
        <v>0.63</v>
      </c>
      <c r="E5" s="12">
        <v>0</v>
      </c>
      <c r="F5" s="8">
        <v>0</v>
      </c>
      <c r="G5" s="12">
        <v>1</v>
      </c>
      <c r="H5" s="8">
        <v>3.45</v>
      </c>
      <c r="I5" s="12">
        <v>0</v>
      </c>
    </row>
    <row r="6" spans="2:9" ht="15" customHeight="1" x14ac:dyDescent="0.2">
      <c r="B6" t="s">
        <v>37</v>
      </c>
      <c r="C6" s="12">
        <v>43</v>
      </c>
      <c r="D6" s="8">
        <v>27.04</v>
      </c>
      <c r="E6" s="12">
        <v>33</v>
      </c>
      <c r="F6" s="8">
        <v>25.78</v>
      </c>
      <c r="G6" s="12">
        <v>10</v>
      </c>
      <c r="H6" s="8">
        <v>34.479999999999997</v>
      </c>
      <c r="I6" s="12">
        <v>0</v>
      </c>
    </row>
    <row r="7" spans="2:9" ht="15" customHeight="1" x14ac:dyDescent="0.2">
      <c r="B7" t="s">
        <v>38</v>
      </c>
      <c r="C7" s="12">
        <v>7</v>
      </c>
      <c r="D7" s="8">
        <v>4.4000000000000004</v>
      </c>
      <c r="E7" s="12">
        <v>4</v>
      </c>
      <c r="F7" s="8">
        <v>3.13</v>
      </c>
      <c r="G7" s="12">
        <v>3</v>
      </c>
      <c r="H7" s="8">
        <v>10.34</v>
      </c>
      <c r="I7" s="12">
        <v>0</v>
      </c>
    </row>
    <row r="8" spans="2:9" ht="15" customHeight="1" x14ac:dyDescent="0.2">
      <c r="B8" t="s">
        <v>39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40</v>
      </c>
      <c r="C9" s="12">
        <v>1</v>
      </c>
      <c r="D9" s="8">
        <v>0.63</v>
      </c>
      <c r="E9" s="12">
        <v>1</v>
      </c>
      <c r="F9" s="8">
        <v>0.78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41</v>
      </c>
      <c r="C10" s="12">
        <v>2</v>
      </c>
      <c r="D10" s="8">
        <v>1.26</v>
      </c>
      <c r="E10" s="12">
        <v>1</v>
      </c>
      <c r="F10" s="8">
        <v>0.78</v>
      </c>
      <c r="G10" s="12">
        <v>1</v>
      </c>
      <c r="H10" s="8">
        <v>3.45</v>
      </c>
      <c r="I10" s="12">
        <v>0</v>
      </c>
    </row>
    <row r="11" spans="2:9" ht="15" customHeight="1" x14ac:dyDescent="0.2">
      <c r="B11" t="s">
        <v>42</v>
      </c>
      <c r="C11" s="12">
        <v>47</v>
      </c>
      <c r="D11" s="8">
        <v>29.56</v>
      </c>
      <c r="E11" s="12">
        <v>42</v>
      </c>
      <c r="F11" s="8">
        <v>32.81</v>
      </c>
      <c r="G11" s="12">
        <v>4</v>
      </c>
      <c r="H11" s="8">
        <v>13.79</v>
      </c>
      <c r="I11" s="12">
        <v>1</v>
      </c>
    </row>
    <row r="12" spans="2:9" ht="15" customHeight="1" x14ac:dyDescent="0.2">
      <c r="B12" t="s">
        <v>43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44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45</v>
      </c>
      <c r="C14" s="12">
        <v>3</v>
      </c>
      <c r="D14" s="8">
        <v>1.89</v>
      </c>
      <c r="E14" s="12">
        <v>3</v>
      </c>
      <c r="F14" s="8">
        <v>2.34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46</v>
      </c>
      <c r="C15" s="12">
        <v>16</v>
      </c>
      <c r="D15" s="8">
        <v>10.06</v>
      </c>
      <c r="E15" s="12">
        <v>14</v>
      </c>
      <c r="F15" s="8">
        <v>10.94</v>
      </c>
      <c r="G15" s="12">
        <v>2</v>
      </c>
      <c r="H15" s="8">
        <v>6.9</v>
      </c>
      <c r="I15" s="12">
        <v>0</v>
      </c>
    </row>
    <row r="16" spans="2:9" ht="15" customHeight="1" x14ac:dyDescent="0.2">
      <c r="B16" t="s">
        <v>47</v>
      </c>
      <c r="C16" s="12">
        <v>28</v>
      </c>
      <c r="D16" s="8">
        <v>17.61</v>
      </c>
      <c r="E16" s="12">
        <v>24</v>
      </c>
      <c r="F16" s="8">
        <v>18.75</v>
      </c>
      <c r="G16" s="12">
        <v>4</v>
      </c>
      <c r="H16" s="8">
        <v>13.79</v>
      </c>
      <c r="I16" s="12">
        <v>0</v>
      </c>
    </row>
    <row r="17" spans="2:9" ht="15" customHeight="1" x14ac:dyDescent="0.2">
      <c r="B17" t="s">
        <v>48</v>
      </c>
      <c r="C17" s="12">
        <v>5</v>
      </c>
      <c r="D17" s="8">
        <v>3.14</v>
      </c>
      <c r="E17" s="12">
        <v>2</v>
      </c>
      <c r="F17" s="8">
        <v>1.56</v>
      </c>
      <c r="G17" s="12">
        <v>2</v>
      </c>
      <c r="H17" s="8">
        <v>6.9</v>
      </c>
      <c r="I17" s="12">
        <v>0</v>
      </c>
    </row>
    <row r="18" spans="2:9" ht="15" customHeight="1" x14ac:dyDescent="0.2">
      <c r="B18" t="s">
        <v>49</v>
      </c>
      <c r="C18" s="12">
        <v>2</v>
      </c>
      <c r="D18" s="8">
        <v>1.26</v>
      </c>
      <c r="E18" s="12">
        <v>2</v>
      </c>
      <c r="F18" s="8">
        <v>1.56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50</v>
      </c>
      <c r="C19" s="12">
        <v>4</v>
      </c>
      <c r="D19" s="8">
        <v>2.52</v>
      </c>
      <c r="E19" s="12">
        <v>2</v>
      </c>
      <c r="F19" s="8">
        <v>1.56</v>
      </c>
      <c r="G19" s="12">
        <v>2</v>
      </c>
      <c r="H19" s="8">
        <v>6.9</v>
      </c>
      <c r="I19" s="12">
        <v>0</v>
      </c>
    </row>
    <row r="20" spans="2:9" ht="15" customHeight="1" x14ac:dyDescent="0.2">
      <c r="B20" s="9" t="s">
        <v>226</v>
      </c>
      <c r="C20" s="12">
        <f>SUM(LTBL_06361[総数／事業所数])</f>
        <v>159</v>
      </c>
      <c r="E20" s="12">
        <f>SUBTOTAL(109,LTBL_06361[個人／事業所数])</f>
        <v>128</v>
      </c>
      <c r="G20" s="12">
        <f>SUBTOTAL(109,LTBL_06361[法人／事業所数])</f>
        <v>29</v>
      </c>
      <c r="I20" s="12">
        <f>SUBTOTAL(109,LTBL_06361[法人以外の団体／事業所数])</f>
        <v>1</v>
      </c>
    </row>
    <row r="21" spans="2:9" ht="15" customHeight="1" x14ac:dyDescent="0.2">
      <c r="E21" s="11">
        <f>LTBL_06361[[#Totals],[個人／事業所数]]/LTBL_06361[[#Totals],[総数／事業所数]]</f>
        <v>0.80503144654088055</v>
      </c>
      <c r="G21" s="11">
        <f>LTBL_06361[[#Totals],[法人／事業所数]]/LTBL_06361[[#Totals],[総数／事業所数]]</f>
        <v>0.18238993710691823</v>
      </c>
      <c r="I21" s="11">
        <f>LTBL_06361[[#Totals],[法人以外の団体／事業所数]]/LTBL_06361[[#Totals],[総数／事業所数]]</f>
        <v>6.2893081761006293E-3</v>
      </c>
    </row>
    <row r="23" spans="2:9" ht="33" customHeight="1" x14ac:dyDescent="0.2">
      <c r="B23" t="s">
        <v>227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59</v>
      </c>
      <c r="C24" s="12">
        <v>26</v>
      </c>
      <c r="D24" s="8">
        <v>16.350000000000001</v>
      </c>
      <c r="E24" s="12">
        <v>18</v>
      </c>
      <c r="F24" s="8">
        <v>14.06</v>
      </c>
      <c r="G24" s="12">
        <v>8</v>
      </c>
      <c r="H24" s="8">
        <v>27.59</v>
      </c>
      <c r="I24" s="12">
        <v>0</v>
      </c>
    </row>
    <row r="25" spans="2:9" ht="15" customHeight="1" x14ac:dyDescent="0.2">
      <c r="B25" t="s">
        <v>66</v>
      </c>
      <c r="C25" s="12">
        <v>24</v>
      </c>
      <c r="D25" s="8">
        <v>15.09</v>
      </c>
      <c r="E25" s="12">
        <v>23</v>
      </c>
      <c r="F25" s="8">
        <v>17.97</v>
      </c>
      <c r="G25" s="12">
        <v>0</v>
      </c>
      <c r="H25" s="8">
        <v>0</v>
      </c>
      <c r="I25" s="12">
        <v>1</v>
      </c>
    </row>
    <row r="26" spans="2:9" ht="15" customHeight="1" x14ac:dyDescent="0.2">
      <c r="B26" t="s">
        <v>73</v>
      </c>
      <c r="C26" s="12">
        <v>24</v>
      </c>
      <c r="D26" s="8">
        <v>15.09</v>
      </c>
      <c r="E26" s="12">
        <v>23</v>
      </c>
      <c r="F26" s="8">
        <v>17.97</v>
      </c>
      <c r="G26" s="12">
        <v>1</v>
      </c>
      <c r="H26" s="8">
        <v>3.45</v>
      </c>
      <c r="I26" s="12">
        <v>0</v>
      </c>
    </row>
    <row r="27" spans="2:9" ht="15" customHeight="1" x14ac:dyDescent="0.2">
      <c r="B27" t="s">
        <v>72</v>
      </c>
      <c r="C27" s="12">
        <v>16</v>
      </c>
      <c r="D27" s="8">
        <v>10.06</v>
      </c>
      <c r="E27" s="12">
        <v>14</v>
      </c>
      <c r="F27" s="8">
        <v>10.94</v>
      </c>
      <c r="G27" s="12">
        <v>2</v>
      </c>
      <c r="H27" s="8">
        <v>6.9</v>
      </c>
      <c r="I27" s="12">
        <v>0</v>
      </c>
    </row>
    <row r="28" spans="2:9" ht="15" customHeight="1" x14ac:dyDescent="0.2">
      <c r="B28" t="s">
        <v>68</v>
      </c>
      <c r="C28" s="12">
        <v>14</v>
      </c>
      <c r="D28" s="8">
        <v>8.81</v>
      </c>
      <c r="E28" s="12">
        <v>11</v>
      </c>
      <c r="F28" s="8">
        <v>8.59</v>
      </c>
      <c r="G28" s="12">
        <v>3</v>
      </c>
      <c r="H28" s="8">
        <v>10.34</v>
      </c>
      <c r="I28" s="12">
        <v>0</v>
      </c>
    </row>
    <row r="29" spans="2:9" ht="15" customHeight="1" x14ac:dyDescent="0.2">
      <c r="B29" t="s">
        <v>60</v>
      </c>
      <c r="C29" s="12">
        <v>11</v>
      </c>
      <c r="D29" s="8">
        <v>6.92</v>
      </c>
      <c r="E29" s="12">
        <v>11</v>
      </c>
      <c r="F29" s="8">
        <v>8.59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61</v>
      </c>
      <c r="C30" s="12">
        <v>6</v>
      </c>
      <c r="D30" s="8">
        <v>3.77</v>
      </c>
      <c r="E30" s="12">
        <v>4</v>
      </c>
      <c r="F30" s="8">
        <v>3.13</v>
      </c>
      <c r="G30" s="12">
        <v>2</v>
      </c>
      <c r="H30" s="8">
        <v>6.9</v>
      </c>
      <c r="I30" s="12">
        <v>0</v>
      </c>
    </row>
    <row r="31" spans="2:9" ht="15" customHeight="1" x14ac:dyDescent="0.2">
      <c r="B31" t="s">
        <v>75</v>
      </c>
      <c r="C31" s="12">
        <v>5</v>
      </c>
      <c r="D31" s="8">
        <v>3.14</v>
      </c>
      <c r="E31" s="12">
        <v>2</v>
      </c>
      <c r="F31" s="8">
        <v>1.56</v>
      </c>
      <c r="G31" s="12">
        <v>2</v>
      </c>
      <c r="H31" s="8">
        <v>6.9</v>
      </c>
      <c r="I31" s="12">
        <v>0</v>
      </c>
    </row>
    <row r="32" spans="2:9" ht="15" customHeight="1" x14ac:dyDescent="0.2">
      <c r="B32" t="s">
        <v>67</v>
      </c>
      <c r="C32" s="12">
        <v>4</v>
      </c>
      <c r="D32" s="8">
        <v>2.52</v>
      </c>
      <c r="E32" s="12">
        <v>4</v>
      </c>
      <c r="F32" s="8">
        <v>3.13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74</v>
      </c>
      <c r="C33" s="12">
        <v>3</v>
      </c>
      <c r="D33" s="8">
        <v>1.89</v>
      </c>
      <c r="E33" s="12">
        <v>1</v>
      </c>
      <c r="F33" s="8">
        <v>0.78</v>
      </c>
      <c r="G33" s="12">
        <v>2</v>
      </c>
      <c r="H33" s="8">
        <v>6.9</v>
      </c>
      <c r="I33" s="12">
        <v>0</v>
      </c>
    </row>
    <row r="34" spans="2:9" ht="15" customHeight="1" x14ac:dyDescent="0.2">
      <c r="B34" t="s">
        <v>101</v>
      </c>
      <c r="C34" s="12">
        <v>3</v>
      </c>
      <c r="D34" s="8">
        <v>1.89</v>
      </c>
      <c r="E34" s="12">
        <v>2</v>
      </c>
      <c r="F34" s="8">
        <v>1.56</v>
      </c>
      <c r="G34" s="12">
        <v>1</v>
      </c>
      <c r="H34" s="8">
        <v>3.45</v>
      </c>
      <c r="I34" s="12">
        <v>0</v>
      </c>
    </row>
    <row r="35" spans="2:9" ht="15" customHeight="1" x14ac:dyDescent="0.2">
      <c r="B35" t="s">
        <v>62</v>
      </c>
      <c r="C35" s="12">
        <v>2</v>
      </c>
      <c r="D35" s="8">
        <v>1.26</v>
      </c>
      <c r="E35" s="12">
        <v>1</v>
      </c>
      <c r="F35" s="8">
        <v>0.78</v>
      </c>
      <c r="G35" s="12">
        <v>1</v>
      </c>
      <c r="H35" s="8">
        <v>3.45</v>
      </c>
      <c r="I35" s="12">
        <v>0</v>
      </c>
    </row>
    <row r="36" spans="2:9" ht="15" customHeight="1" x14ac:dyDescent="0.2">
      <c r="B36" t="s">
        <v>63</v>
      </c>
      <c r="C36" s="12">
        <v>2</v>
      </c>
      <c r="D36" s="8">
        <v>1.26</v>
      </c>
      <c r="E36" s="12">
        <v>2</v>
      </c>
      <c r="F36" s="8">
        <v>1.56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65</v>
      </c>
      <c r="C37" s="12">
        <v>2</v>
      </c>
      <c r="D37" s="8">
        <v>1.26</v>
      </c>
      <c r="E37" s="12">
        <v>2</v>
      </c>
      <c r="F37" s="8">
        <v>1.56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70</v>
      </c>
      <c r="C38" s="12">
        <v>2</v>
      </c>
      <c r="D38" s="8">
        <v>1.26</v>
      </c>
      <c r="E38" s="12">
        <v>2</v>
      </c>
      <c r="F38" s="8">
        <v>1.56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76</v>
      </c>
      <c r="C39" s="12">
        <v>2</v>
      </c>
      <c r="D39" s="8">
        <v>1.26</v>
      </c>
      <c r="E39" s="12">
        <v>2</v>
      </c>
      <c r="F39" s="8">
        <v>1.56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105</v>
      </c>
      <c r="C40" s="12">
        <v>1</v>
      </c>
      <c r="D40" s="8">
        <v>0.63</v>
      </c>
      <c r="E40" s="12">
        <v>0</v>
      </c>
      <c r="F40" s="8">
        <v>0</v>
      </c>
      <c r="G40" s="12">
        <v>1</v>
      </c>
      <c r="H40" s="8">
        <v>3.45</v>
      </c>
      <c r="I40" s="12">
        <v>0</v>
      </c>
    </row>
    <row r="41" spans="2:9" ht="15" customHeight="1" x14ac:dyDescent="0.2">
      <c r="B41" t="s">
        <v>81</v>
      </c>
      <c r="C41" s="12">
        <v>1</v>
      </c>
      <c r="D41" s="8">
        <v>0.63</v>
      </c>
      <c r="E41" s="12">
        <v>0</v>
      </c>
      <c r="F41" s="8">
        <v>0</v>
      </c>
      <c r="G41" s="12">
        <v>1</v>
      </c>
      <c r="H41" s="8">
        <v>3.45</v>
      </c>
      <c r="I41" s="12">
        <v>0</v>
      </c>
    </row>
    <row r="42" spans="2:9" ht="15" customHeight="1" x14ac:dyDescent="0.2">
      <c r="B42" t="s">
        <v>94</v>
      </c>
      <c r="C42" s="12">
        <v>1</v>
      </c>
      <c r="D42" s="8">
        <v>0.63</v>
      </c>
      <c r="E42" s="12">
        <v>1</v>
      </c>
      <c r="F42" s="8">
        <v>0.78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83</v>
      </c>
      <c r="C43" s="12">
        <v>1</v>
      </c>
      <c r="D43" s="8">
        <v>0.63</v>
      </c>
      <c r="E43" s="12">
        <v>0</v>
      </c>
      <c r="F43" s="8">
        <v>0</v>
      </c>
      <c r="G43" s="12">
        <v>1</v>
      </c>
      <c r="H43" s="8">
        <v>3.45</v>
      </c>
      <c r="I43" s="12">
        <v>0</v>
      </c>
    </row>
    <row r="44" spans="2:9" ht="15" customHeight="1" x14ac:dyDescent="0.2">
      <c r="B44" t="s">
        <v>106</v>
      </c>
      <c r="C44" s="12">
        <v>1</v>
      </c>
      <c r="D44" s="8">
        <v>0.63</v>
      </c>
      <c r="E44" s="12">
        <v>1</v>
      </c>
      <c r="F44" s="8">
        <v>0.78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107</v>
      </c>
      <c r="C45" s="12">
        <v>1</v>
      </c>
      <c r="D45" s="8">
        <v>0.63</v>
      </c>
      <c r="E45" s="12">
        <v>1</v>
      </c>
      <c r="F45" s="8">
        <v>0.78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108</v>
      </c>
      <c r="C46" s="12">
        <v>1</v>
      </c>
      <c r="D46" s="8">
        <v>0.63</v>
      </c>
      <c r="E46" s="12">
        <v>1</v>
      </c>
      <c r="F46" s="8">
        <v>0.78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109</v>
      </c>
      <c r="C47" s="12">
        <v>1</v>
      </c>
      <c r="D47" s="8">
        <v>0.63</v>
      </c>
      <c r="E47" s="12">
        <v>1</v>
      </c>
      <c r="F47" s="8">
        <v>0.78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95</v>
      </c>
      <c r="C48" s="12">
        <v>1</v>
      </c>
      <c r="D48" s="8">
        <v>0.63</v>
      </c>
      <c r="E48" s="12">
        <v>0</v>
      </c>
      <c r="F48" s="8">
        <v>0</v>
      </c>
      <c r="G48" s="12">
        <v>1</v>
      </c>
      <c r="H48" s="8">
        <v>3.45</v>
      </c>
      <c r="I48" s="12">
        <v>0</v>
      </c>
    </row>
    <row r="49" spans="2:9" ht="15" customHeight="1" x14ac:dyDescent="0.2">
      <c r="B49" t="s">
        <v>91</v>
      </c>
      <c r="C49" s="12">
        <v>1</v>
      </c>
      <c r="D49" s="8">
        <v>0.63</v>
      </c>
      <c r="E49" s="12">
        <v>0</v>
      </c>
      <c r="F49" s="8">
        <v>0</v>
      </c>
      <c r="G49" s="12">
        <v>1</v>
      </c>
      <c r="H49" s="8">
        <v>3.45</v>
      </c>
      <c r="I49" s="12">
        <v>0</v>
      </c>
    </row>
    <row r="50" spans="2:9" ht="15" customHeight="1" x14ac:dyDescent="0.2">
      <c r="B50" t="s">
        <v>71</v>
      </c>
      <c r="C50" s="12">
        <v>1</v>
      </c>
      <c r="D50" s="8">
        <v>0.63</v>
      </c>
      <c r="E50" s="12">
        <v>1</v>
      </c>
      <c r="F50" s="8">
        <v>0.78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93</v>
      </c>
      <c r="C51" s="12">
        <v>1</v>
      </c>
      <c r="D51" s="8">
        <v>0.63</v>
      </c>
      <c r="E51" s="12">
        <v>0</v>
      </c>
      <c r="F51" s="8">
        <v>0</v>
      </c>
      <c r="G51" s="12">
        <v>1</v>
      </c>
      <c r="H51" s="8">
        <v>3.45</v>
      </c>
      <c r="I51" s="12">
        <v>0</v>
      </c>
    </row>
    <row r="52" spans="2:9" ht="15" customHeight="1" x14ac:dyDescent="0.2">
      <c r="B52" t="s">
        <v>97</v>
      </c>
      <c r="C52" s="12">
        <v>1</v>
      </c>
      <c r="D52" s="8">
        <v>0.63</v>
      </c>
      <c r="E52" s="12">
        <v>0</v>
      </c>
      <c r="F52" s="8">
        <v>0</v>
      </c>
      <c r="G52" s="12">
        <v>1</v>
      </c>
      <c r="H52" s="8">
        <v>3.45</v>
      </c>
      <c r="I52" s="12">
        <v>0</v>
      </c>
    </row>
    <row r="55" spans="2:9" ht="33" customHeight="1" x14ac:dyDescent="0.2">
      <c r="B55" t="s">
        <v>228</v>
      </c>
      <c r="C55" s="10" t="s">
        <v>52</v>
      </c>
      <c r="D55" s="10" t="s">
        <v>53</v>
      </c>
      <c r="E55" s="10" t="s">
        <v>54</v>
      </c>
      <c r="F55" s="10" t="s">
        <v>55</v>
      </c>
      <c r="G55" s="10" t="s">
        <v>56</v>
      </c>
      <c r="H55" s="10" t="s">
        <v>57</v>
      </c>
      <c r="I55" s="10" t="s">
        <v>58</v>
      </c>
    </row>
    <row r="56" spans="2:9" ht="15" customHeight="1" x14ac:dyDescent="0.2">
      <c r="B56" t="s">
        <v>123</v>
      </c>
      <c r="C56" s="12">
        <v>19</v>
      </c>
      <c r="D56" s="8">
        <v>11.95</v>
      </c>
      <c r="E56" s="12">
        <v>16</v>
      </c>
      <c r="F56" s="8">
        <v>12.5</v>
      </c>
      <c r="G56" s="12">
        <v>3</v>
      </c>
      <c r="H56" s="8">
        <v>10.34</v>
      </c>
      <c r="I56" s="12">
        <v>0</v>
      </c>
    </row>
    <row r="57" spans="2:9" ht="15" customHeight="1" x14ac:dyDescent="0.2">
      <c r="B57" t="s">
        <v>137</v>
      </c>
      <c r="C57" s="12">
        <v>12</v>
      </c>
      <c r="D57" s="8">
        <v>7.55</v>
      </c>
      <c r="E57" s="12">
        <v>12</v>
      </c>
      <c r="F57" s="8">
        <v>9.3800000000000008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136</v>
      </c>
      <c r="C58" s="12">
        <v>10</v>
      </c>
      <c r="D58" s="8">
        <v>6.29</v>
      </c>
      <c r="E58" s="12">
        <v>10</v>
      </c>
      <c r="F58" s="8">
        <v>7.81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127</v>
      </c>
      <c r="C59" s="12">
        <v>7</v>
      </c>
      <c r="D59" s="8">
        <v>4.4000000000000004</v>
      </c>
      <c r="E59" s="12">
        <v>7</v>
      </c>
      <c r="F59" s="8">
        <v>5.47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125</v>
      </c>
      <c r="C60" s="12">
        <v>6</v>
      </c>
      <c r="D60" s="8">
        <v>3.77</v>
      </c>
      <c r="E60" s="12">
        <v>6</v>
      </c>
      <c r="F60" s="8">
        <v>4.6900000000000004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133</v>
      </c>
      <c r="C61" s="12">
        <v>6</v>
      </c>
      <c r="D61" s="8">
        <v>3.77</v>
      </c>
      <c r="E61" s="12">
        <v>6</v>
      </c>
      <c r="F61" s="8">
        <v>4.6900000000000004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121</v>
      </c>
      <c r="C62" s="12">
        <v>5</v>
      </c>
      <c r="D62" s="8">
        <v>3.14</v>
      </c>
      <c r="E62" s="12">
        <v>1</v>
      </c>
      <c r="F62" s="8">
        <v>0.78</v>
      </c>
      <c r="G62" s="12">
        <v>4</v>
      </c>
      <c r="H62" s="8">
        <v>13.79</v>
      </c>
      <c r="I62" s="12">
        <v>0</v>
      </c>
    </row>
    <row r="63" spans="2:9" ht="15" customHeight="1" x14ac:dyDescent="0.2">
      <c r="B63" t="s">
        <v>148</v>
      </c>
      <c r="C63" s="12">
        <v>4</v>
      </c>
      <c r="D63" s="8">
        <v>2.52</v>
      </c>
      <c r="E63" s="12">
        <v>4</v>
      </c>
      <c r="F63" s="8">
        <v>3.13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126</v>
      </c>
      <c r="C64" s="12">
        <v>4</v>
      </c>
      <c r="D64" s="8">
        <v>2.52</v>
      </c>
      <c r="E64" s="12">
        <v>4</v>
      </c>
      <c r="F64" s="8">
        <v>3.13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129</v>
      </c>
      <c r="C65" s="12">
        <v>4</v>
      </c>
      <c r="D65" s="8">
        <v>2.52</v>
      </c>
      <c r="E65" s="12">
        <v>2</v>
      </c>
      <c r="F65" s="8">
        <v>1.56</v>
      </c>
      <c r="G65" s="12">
        <v>2</v>
      </c>
      <c r="H65" s="8">
        <v>6.9</v>
      </c>
      <c r="I65" s="12">
        <v>0</v>
      </c>
    </row>
    <row r="66" spans="2:9" ht="15" customHeight="1" x14ac:dyDescent="0.2">
      <c r="B66" t="s">
        <v>151</v>
      </c>
      <c r="C66" s="12">
        <v>3</v>
      </c>
      <c r="D66" s="8">
        <v>1.89</v>
      </c>
      <c r="E66" s="12">
        <v>3</v>
      </c>
      <c r="F66" s="8">
        <v>2.34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149</v>
      </c>
      <c r="C67" s="12">
        <v>3</v>
      </c>
      <c r="D67" s="8">
        <v>1.89</v>
      </c>
      <c r="E67" s="12">
        <v>2</v>
      </c>
      <c r="F67" s="8">
        <v>1.56</v>
      </c>
      <c r="G67" s="12">
        <v>1</v>
      </c>
      <c r="H67" s="8">
        <v>3.45</v>
      </c>
      <c r="I67" s="12">
        <v>0</v>
      </c>
    </row>
    <row r="68" spans="2:9" ht="15" customHeight="1" x14ac:dyDescent="0.2">
      <c r="B68" t="s">
        <v>124</v>
      </c>
      <c r="C68" s="12">
        <v>3</v>
      </c>
      <c r="D68" s="8">
        <v>1.89</v>
      </c>
      <c r="E68" s="12">
        <v>2</v>
      </c>
      <c r="F68" s="8">
        <v>1.56</v>
      </c>
      <c r="G68" s="12">
        <v>1</v>
      </c>
      <c r="H68" s="8">
        <v>3.45</v>
      </c>
      <c r="I68" s="12">
        <v>0</v>
      </c>
    </row>
    <row r="69" spans="2:9" ht="15" customHeight="1" x14ac:dyDescent="0.2">
      <c r="B69" t="s">
        <v>181</v>
      </c>
      <c r="C69" s="12">
        <v>3</v>
      </c>
      <c r="D69" s="8">
        <v>1.89</v>
      </c>
      <c r="E69" s="12">
        <v>3</v>
      </c>
      <c r="F69" s="8">
        <v>2.34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130</v>
      </c>
      <c r="C70" s="12">
        <v>3</v>
      </c>
      <c r="D70" s="8">
        <v>1.89</v>
      </c>
      <c r="E70" s="12">
        <v>3</v>
      </c>
      <c r="F70" s="8">
        <v>2.34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146</v>
      </c>
      <c r="C71" s="12">
        <v>3</v>
      </c>
      <c r="D71" s="8">
        <v>1.89</v>
      </c>
      <c r="E71" s="12">
        <v>2</v>
      </c>
      <c r="F71" s="8">
        <v>1.56</v>
      </c>
      <c r="G71" s="12">
        <v>1</v>
      </c>
      <c r="H71" s="8">
        <v>3.45</v>
      </c>
      <c r="I71" s="12">
        <v>0</v>
      </c>
    </row>
    <row r="72" spans="2:9" ht="15" customHeight="1" x14ac:dyDescent="0.2">
      <c r="B72" t="s">
        <v>138</v>
      </c>
      <c r="C72" s="12">
        <v>3</v>
      </c>
      <c r="D72" s="8">
        <v>1.89</v>
      </c>
      <c r="E72" s="12">
        <v>1</v>
      </c>
      <c r="F72" s="8">
        <v>0.78</v>
      </c>
      <c r="G72" s="12">
        <v>2</v>
      </c>
      <c r="H72" s="8">
        <v>6.9</v>
      </c>
      <c r="I72" s="12">
        <v>0</v>
      </c>
    </row>
    <row r="73" spans="2:9" ht="15" customHeight="1" x14ac:dyDescent="0.2">
      <c r="B73" t="s">
        <v>122</v>
      </c>
      <c r="C73" s="12">
        <v>2</v>
      </c>
      <c r="D73" s="8">
        <v>1.26</v>
      </c>
      <c r="E73" s="12">
        <v>1</v>
      </c>
      <c r="F73" s="8">
        <v>0.78</v>
      </c>
      <c r="G73" s="12">
        <v>1</v>
      </c>
      <c r="H73" s="8">
        <v>3.45</v>
      </c>
      <c r="I73" s="12">
        <v>0</v>
      </c>
    </row>
    <row r="74" spans="2:9" ht="15" customHeight="1" x14ac:dyDescent="0.2">
      <c r="B74" t="s">
        <v>150</v>
      </c>
      <c r="C74" s="12">
        <v>2</v>
      </c>
      <c r="D74" s="8">
        <v>1.26</v>
      </c>
      <c r="E74" s="12">
        <v>2</v>
      </c>
      <c r="F74" s="8">
        <v>1.56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165</v>
      </c>
      <c r="C75" s="12">
        <v>2</v>
      </c>
      <c r="D75" s="8">
        <v>1.26</v>
      </c>
      <c r="E75" s="12">
        <v>1</v>
      </c>
      <c r="F75" s="8">
        <v>0.78</v>
      </c>
      <c r="G75" s="12">
        <v>0</v>
      </c>
      <c r="H75" s="8">
        <v>0</v>
      </c>
      <c r="I75" s="12">
        <v>1</v>
      </c>
    </row>
    <row r="76" spans="2:9" ht="15" customHeight="1" x14ac:dyDescent="0.2">
      <c r="B76" t="s">
        <v>128</v>
      </c>
      <c r="C76" s="12">
        <v>2</v>
      </c>
      <c r="D76" s="8">
        <v>1.26</v>
      </c>
      <c r="E76" s="12">
        <v>2</v>
      </c>
      <c r="F76" s="8">
        <v>1.56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145</v>
      </c>
      <c r="C77" s="12">
        <v>2</v>
      </c>
      <c r="D77" s="8">
        <v>1.26</v>
      </c>
      <c r="E77" s="12">
        <v>2</v>
      </c>
      <c r="F77" s="8">
        <v>1.56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182</v>
      </c>
      <c r="C78" s="12">
        <v>2</v>
      </c>
      <c r="D78" s="8">
        <v>1.26</v>
      </c>
      <c r="E78" s="12">
        <v>2</v>
      </c>
      <c r="F78" s="8">
        <v>1.56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183</v>
      </c>
      <c r="C79" s="12">
        <v>2</v>
      </c>
      <c r="D79" s="8">
        <v>1.26</v>
      </c>
      <c r="E79" s="12">
        <v>2</v>
      </c>
      <c r="F79" s="8">
        <v>1.56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135</v>
      </c>
      <c r="C80" s="12">
        <v>2</v>
      </c>
      <c r="D80" s="8">
        <v>1.26</v>
      </c>
      <c r="E80" s="12">
        <v>2</v>
      </c>
      <c r="F80" s="8">
        <v>1.56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184</v>
      </c>
      <c r="C81" s="12">
        <v>2</v>
      </c>
      <c r="D81" s="8">
        <v>1.26</v>
      </c>
      <c r="E81" s="12">
        <v>2</v>
      </c>
      <c r="F81" s="8">
        <v>1.56</v>
      </c>
      <c r="G81" s="12">
        <v>0</v>
      </c>
      <c r="H81" s="8">
        <v>0</v>
      </c>
      <c r="I81" s="12">
        <v>0</v>
      </c>
    </row>
    <row r="82" spans="2:9" ht="15" customHeight="1" x14ac:dyDescent="0.2">
      <c r="B82" t="s">
        <v>185</v>
      </c>
      <c r="C82" s="12">
        <v>2</v>
      </c>
      <c r="D82" s="8">
        <v>1.26</v>
      </c>
      <c r="E82" s="12">
        <v>2</v>
      </c>
      <c r="F82" s="8">
        <v>1.56</v>
      </c>
      <c r="G82" s="12">
        <v>0</v>
      </c>
      <c r="H82" s="8">
        <v>0</v>
      </c>
      <c r="I82" s="12">
        <v>0</v>
      </c>
    </row>
    <row r="84" spans="2:9" ht="15" customHeight="1" x14ac:dyDescent="0.2">
      <c r="B84" t="s">
        <v>229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1A6B7-1124-4290-8444-79790FC17FC2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251</v>
      </c>
    </row>
    <row r="4" spans="2:9" ht="33" customHeight="1" x14ac:dyDescent="0.2">
      <c r="B4" t="s">
        <v>225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1</v>
      </c>
      <c r="D5" s="8">
        <v>0.4</v>
      </c>
      <c r="E5" s="12">
        <v>0</v>
      </c>
      <c r="F5" s="8">
        <v>0</v>
      </c>
      <c r="G5" s="12">
        <v>1</v>
      </c>
      <c r="H5" s="8">
        <v>1.41</v>
      </c>
      <c r="I5" s="12">
        <v>0</v>
      </c>
    </row>
    <row r="6" spans="2:9" ht="15" customHeight="1" x14ac:dyDescent="0.2">
      <c r="B6" t="s">
        <v>37</v>
      </c>
      <c r="C6" s="12">
        <v>56</v>
      </c>
      <c r="D6" s="8">
        <v>22.13</v>
      </c>
      <c r="E6" s="12">
        <v>34</v>
      </c>
      <c r="F6" s="8">
        <v>19.54</v>
      </c>
      <c r="G6" s="12">
        <v>22</v>
      </c>
      <c r="H6" s="8">
        <v>30.99</v>
      </c>
      <c r="I6" s="12">
        <v>0</v>
      </c>
    </row>
    <row r="7" spans="2:9" ht="15" customHeight="1" x14ac:dyDescent="0.2">
      <c r="B7" t="s">
        <v>38</v>
      </c>
      <c r="C7" s="12">
        <v>18</v>
      </c>
      <c r="D7" s="8">
        <v>7.11</v>
      </c>
      <c r="E7" s="12">
        <v>9</v>
      </c>
      <c r="F7" s="8">
        <v>5.17</v>
      </c>
      <c r="G7" s="12">
        <v>9</v>
      </c>
      <c r="H7" s="8">
        <v>12.68</v>
      </c>
      <c r="I7" s="12">
        <v>0</v>
      </c>
    </row>
    <row r="8" spans="2:9" ht="15" customHeight="1" x14ac:dyDescent="0.2">
      <c r="B8" t="s">
        <v>39</v>
      </c>
      <c r="C8" s="12">
        <v>2</v>
      </c>
      <c r="D8" s="8">
        <v>0.79</v>
      </c>
      <c r="E8" s="12">
        <v>0</v>
      </c>
      <c r="F8" s="8">
        <v>0</v>
      </c>
      <c r="G8" s="12">
        <v>1</v>
      </c>
      <c r="H8" s="8">
        <v>1.41</v>
      </c>
      <c r="I8" s="12">
        <v>0</v>
      </c>
    </row>
    <row r="9" spans="2:9" ht="15" customHeight="1" x14ac:dyDescent="0.2">
      <c r="B9" t="s">
        <v>40</v>
      </c>
      <c r="C9" s="12">
        <v>1</v>
      </c>
      <c r="D9" s="8">
        <v>0.4</v>
      </c>
      <c r="E9" s="12">
        <v>0</v>
      </c>
      <c r="F9" s="8">
        <v>0</v>
      </c>
      <c r="G9" s="12">
        <v>1</v>
      </c>
      <c r="H9" s="8">
        <v>1.41</v>
      </c>
      <c r="I9" s="12">
        <v>0</v>
      </c>
    </row>
    <row r="10" spans="2:9" ht="15" customHeight="1" x14ac:dyDescent="0.2">
      <c r="B10" t="s">
        <v>41</v>
      </c>
      <c r="C10" s="12">
        <v>4</v>
      </c>
      <c r="D10" s="8">
        <v>1.58</v>
      </c>
      <c r="E10" s="12">
        <v>1</v>
      </c>
      <c r="F10" s="8">
        <v>0.56999999999999995</v>
      </c>
      <c r="G10" s="12">
        <v>2</v>
      </c>
      <c r="H10" s="8">
        <v>2.82</v>
      </c>
      <c r="I10" s="12">
        <v>1</v>
      </c>
    </row>
    <row r="11" spans="2:9" ht="15" customHeight="1" x14ac:dyDescent="0.2">
      <c r="B11" t="s">
        <v>42</v>
      </c>
      <c r="C11" s="12">
        <v>61</v>
      </c>
      <c r="D11" s="8">
        <v>24.11</v>
      </c>
      <c r="E11" s="12">
        <v>46</v>
      </c>
      <c r="F11" s="8">
        <v>26.44</v>
      </c>
      <c r="G11" s="12">
        <v>15</v>
      </c>
      <c r="H11" s="8">
        <v>21.13</v>
      </c>
      <c r="I11" s="12">
        <v>0</v>
      </c>
    </row>
    <row r="12" spans="2:9" ht="15" customHeight="1" x14ac:dyDescent="0.2">
      <c r="B12" t="s">
        <v>43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44</v>
      </c>
      <c r="C13" s="12">
        <v>1</v>
      </c>
      <c r="D13" s="8">
        <v>0.4</v>
      </c>
      <c r="E13" s="12">
        <v>0</v>
      </c>
      <c r="F13" s="8">
        <v>0</v>
      </c>
      <c r="G13" s="12">
        <v>1</v>
      </c>
      <c r="H13" s="8">
        <v>1.41</v>
      </c>
      <c r="I13" s="12">
        <v>0</v>
      </c>
    </row>
    <row r="14" spans="2:9" ht="15" customHeight="1" x14ac:dyDescent="0.2">
      <c r="B14" t="s">
        <v>45</v>
      </c>
      <c r="C14" s="12">
        <v>8</v>
      </c>
      <c r="D14" s="8">
        <v>3.16</v>
      </c>
      <c r="E14" s="12">
        <v>7</v>
      </c>
      <c r="F14" s="8">
        <v>4.0199999999999996</v>
      </c>
      <c r="G14" s="12">
        <v>1</v>
      </c>
      <c r="H14" s="8">
        <v>1.41</v>
      </c>
      <c r="I14" s="12">
        <v>0</v>
      </c>
    </row>
    <row r="15" spans="2:9" ht="15" customHeight="1" x14ac:dyDescent="0.2">
      <c r="B15" t="s">
        <v>46</v>
      </c>
      <c r="C15" s="12">
        <v>29</v>
      </c>
      <c r="D15" s="8">
        <v>11.46</v>
      </c>
      <c r="E15" s="12">
        <v>24</v>
      </c>
      <c r="F15" s="8">
        <v>13.79</v>
      </c>
      <c r="G15" s="12">
        <v>4</v>
      </c>
      <c r="H15" s="8">
        <v>5.63</v>
      </c>
      <c r="I15" s="12">
        <v>0</v>
      </c>
    </row>
    <row r="16" spans="2:9" ht="15" customHeight="1" x14ac:dyDescent="0.2">
      <c r="B16" t="s">
        <v>47</v>
      </c>
      <c r="C16" s="12">
        <v>40</v>
      </c>
      <c r="D16" s="8">
        <v>15.81</v>
      </c>
      <c r="E16" s="12">
        <v>37</v>
      </c>
      <c r="F16" s="8">
        <v>21.26</v>
      </c>
      <c r="G16" s="12">
        <v>2</v>
      </c>
      <c r="H16" s="8">
        <v>2.82</v>
      </c>
      <c r="I16" s="12">
        <v>1</v>
      </c>
    </row>
    <row r="17" spans="2:9" ht="15" customHeight="1" x14ac:dyDescent="0.2">
      <c r="B17" t="s">
        <v>48</v>
      </c>
      <c r="C17" s="12">
        <v>10</v>
      </c>
      <c r="D17" s="8">
        <v>3.95</v>
      </c>
      <c r="E17" s="12">
        <v>7</v>
      </c>
      <c r="F17" s="8">
        <v>4.0199999999999996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49</v>
      </c>
      <c r="C18" s="12">
        <v>10</v>
      </c>
      <c r="D18" s="8">
        <v>3.95</v>
      </c>
      <c r="E18" s="12">
        <v>5</v>
      </c>
      <c r="F18" s="8">
        <v>2.87</v>
      </c>
      <c r="G18" s="12">
        <v>4</v>
      </c>
      <c r="H18" s="8">
        <v>5.63</v>
      </c>
      <c r="I18" s="12">
        <v>0</v>
      </c>
    </row>
    <row r="19" spans="2:9" ht="15" customHeight="1" x14ac:dyDescent="0.2">
      <c r="B19" t="s">
        <v>50</v>
      </c>
      <c r="C19" s="12">
        <v>12</v>
      </c>
      <c r="D19" s="8">
        <v>4.74</v>
      </c>
      <c r="E19" s="12">
        <v>4</v>
      </c>
      <c r="F19" s="8">
        <v>2.2999999999999998</v>
      </c>
      <c r="G19" s="12">
        <v>8</v>
      </c>
      <c r="H19" s="8">
        <v>11.27</v>
      </c>
      <c r="I19" s="12">
        <v>0</v>
      </c>
    </row>
    <row r="20" spans="2:9" ht="15" customHeight="1" x14ac:dyDescent="0.2">
      <c r="B20" s="9" t="s">
        <v>226</v>
      </c>
      <c r="C20" s="12">
        <f>SUM(LTBL_06362[総数／事業所数])</f>
        <v>253</v>
      </c>
      <c r="E20" s="12">
        <f>SUBTOTAL(109,LTBL_06362[個人／事業所数])</f>
        <v>174</v>
      </c>
      <c r="G20" s="12">
        <f>SUBTOTAL(109,LTBL_06362[法人／事業所数])</f>
        <v>71</v>
      </c>
      <c r="I20" s="12">
        <f>SUBTOTAL(109,LTBL_06362[法人以外の団体／事業所数])</f>
        <v>2</v>
      </c>
    </row>
    <row r="21" spans="2:9" ht="15" customHeight="1" x14ac:dyDescent="0.2">
      <c r="E21" s="11">
        <f>LTBL_06362[[#Totals],[個人／事業所数]]/LTBL_06362[[#Totals],[総数／事業所数]]</f>
        <v>0.68774703557312256</v>
      </c>
      <c r="G21" s="11">
        <f>LTBL_06362[[#Totals],[法人／事業所数]]/LTBL_06362[[#Totals],[総数／事業所数]]</f>
        <v>0.28063241106719367</v>
      </c>
      <c r="I21" s="11">
        <f>LTBL_06362[[#Totals],[法人以外の団体／事業所数]]/LTBL_06362[[#Totals],[総数／事業所数]]</f>
        <v>7.9051383399209481E-3</v>
      </c>
    </row>
    <row r="23" spans="2:9" ht="33" customHeight="1" x14ac:dyDescent="0.2">
      <c r="B23" t="s">
        <v>227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73</v>
      </c>
      <c r="C24" s="12">
        <v>36</v>
      </c>
      <c r="D24" s="8">
        <v>14.23</v>
      </c>
      <c r="E24" s="12">
        <v>35</v>
      </c>
      <c r="F24" s="8">
        <v>20.11</v>
      </c>
      <c r="G24" s="12">
        <v>0</v>
      </c>
      <c r="H24" s="8">
        <v>0</v>
      </c>
      <c r="I24" s="12">
        <v>1</v>
      </c>
    </row>
    <row r="25" spans="2:9" ht="15" customHeight="1" x14ac:dyDescent="0.2">
      <c r="B25" t="s">
        <v>59</v>
      </c>
      <c r="C25" s="12">
        <v>27</v>
      </c>
      <c r="D25" s="8">
        <v>10.67</v>
      </c>
      <c r="E25" s="12">
        <v>16</v>
      </c>
      <c r="F25" s="8">
        <v>9.1999999999999993</v>
      </c>
      <c r="G25" s="12">
        <v>11</v>
      </c>
      <c r="H25" s="8">
        <v>15.49</v>
      </c>
      <c r="I25" s="12">
        <v>0</v>
      </c>
    </row>
    <row r="26" spans="2:9" ht="15" customHeight="1" x14ac:dyDescent="0.2">
      <c r="B26" t="s">
        <v>66</v>
      </c>
      <c r="C26" s="12">
        <v>22</v>
      </c>
      <c r="D26" s="8">
        <v>8.6999999999999993</v>
      </c>
      <c r="E26" s="12">
        <v>18</v>
      </c>
      <c r="F26" s="8">
        <v>10.34</v>
      </c>
      <c r="G26" s="12">
        <v>4</v>
      </c>
      <c r="H26" s="8">
        <v>5.63</v>
      </c>
      <c r="I26" s="12">
        <v>0</v>
      </c>
    </row>
    <row r="27" spans="2:9" ht="15" customHeight="1" x14ac:dyDescent="0.2">
      <c r="B27" t="s">
        <v>68</v>
      </c>
      <c r="C27" s="12">
        <v>22</v>
      </c>
      <c r="D27" s="8">
        <v>8.6999999999999993</v>
      </c>
      <c r="E27" s="12">
        <v>19</v>
      </c>
      <c r="F27" s="8">
        <v>10.92</v>
      </c>
      <c r="G27" s="12">
        <v>3</v>
      </c>
      <c r="H27" s="8">
        <v>4.2300000000000004</v>
      </c>
      <c r="I27" s="12">
        <v>0</v>
      </c>
    </row>
    <row r="28" spans="2:9" ht="15" customHeight="1" x14ac:dyDescent="0.2">
      <c r="B28" t="s">
        <v>72</v>
      </c>
      <c r="C28" s="12">
        <v>22</v>
      </c>
      <c r="D28" s="8">
        <v>8.6999999999999993</v>
      </c>
      <c r="E28" s="12">
        <v>21</v>
      </c>
      <c r="F28" s="8">
        <v>12.07</v>
      </c>
      <c r="G28" s="12">
        <v>1</v>
      </c>
      <c r="H28" s="8">
        <v>1.41</v>
      </c>
      <c r="I28" s="12">
        <v>0</v>
      </c>
    </row>
    <row r="29" spans="2:9" ht="15" customHeight="1" x14ac:dyDescent="0.2">
      <c r="B29" t="s">
        <v>60</v>
      </c>
      <c r="C29" s="12">
        <v>21</v>
      </c>
      <c r="D29" s="8">
        <v>8.3000000000000007</v>
      </c>
      <c r="E29" s="12">
        <v>14</v>
      </c>
      <c r="F29" s="8">
        <v>8.0500000000000007</v>
      </c>
      <c r="G29" s="12">
        <v>7</v>
      </c>
      <c r="H29" s="8">
        <v>9.86</v>
      </c>
      <c r="I29" s="12">
        <v>0</v>
      </c>
    </row>
    <row r="30" spans="2:9" ht="15" customHeight="1" x14ac:dyDescent="0.2">
      <c r="B30" t="s">
        <v>75</v>
      </c>
      <c r="C30" s="12">
        <v>10</v>
      </c>
      <c r="D30" s="8">
        <v>3.95</v>
      </c>
      <c r="E30" s="12">
        <v>7</v>
      </c>
      <c r="F30" s="8">
        <v>4.0199999999999996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61</v>
      </c>
      <c r="C31" s="12">
        <v>8</v>
      </c>
      <c r="D31" s="8">
        <v>3.16</v>
      </c>
      <c r="E31" s="12">
        <v>4</v>
      </c>
      <c r="F31" s="8">
        <v>2.2999999999999998</v>
      </c>
      <c r="G31" s="12">
        <v>4</v>
      </c>
      <c r="H31" s="8">
        <v>5.63</v>
      </c>
      <c r="I31" s="12">
        <v>0</v>
      </c>
    </row>
    <row r="32" spans="2:9" ht="15" customHeight="1" x14ac:dyDescent="0.2">
      <c r="B32" t="s">
        <v>67</v>
      </c>
      <c r="C32" s="12">
        <v>7</v>
      </c>
      <c r="D32" s="8">
        <v>2.77</v>
      </c>
      <c r="E32" s="12">
        <v>5</v>
      </c>
      <c r="F32" s="8">
        <v>2.87</v>
      </c>
      <c r="G32" s="12">
        <v>2</v>
      </c>
      <c r="H32" s="8">
        <v>2.82</v>
      </c>
      <c r="I32" s="12">
        <v>0</v>
      </c>
    </row>
    <row r="33" spans="2:9" ht="15" customHeight="1" x14ac:dyDescent="0.2">
      <c r="B33" t="s">
        <v>76</v>
      </c>
      <c r="C33" s="12">
        <v>7</v>
      </c>
      <c r="D33" s="8">
        <v>2.77</v>
      </c>
      <c r="E33" s="12">
        <v>5</v>
      </c>
      <c r="F33" s="8">
        <v>2.87</v>
      </c>
      <c r="G33" s="12">
        <v>2</v>
      </c>
      <c r="H33" s="8">
        <v>2.82</v>
      </c>
      <c r="I33" s="12">
        <v>0</v>
      </c>
    </row>
    <row r="34" spans="2:9" ht="15" customHeight="1" x14ac:dyDescent="0.2">
      <c r="B34" t="s">
        <v>78</v>
      </c>
      <c r="C34" s="12">
        <v>6</v>
      </c>
      <c r="D34" s="8">
        <v>2.37</v>
      </c>
      <c r="E34" s="12">
        <v>3</v>
      </c>
      <c r="F34" s="8">
        <v>1.72</v>
      </c>
      <c r="G34" s="12">
        <v>3</v>
      </c>
      <c r="H34" s="8">
        <v>4.2300000000000004</v>
      </c>
      <c r="I34" s="12">
        <v>0</v>
      </c>
    </row>
    <row r="35" spans="2:9" ht="15" customHeight="1" x14ac:dyDescent="0.2">
      <c r="B35" t="s">
        <v>94</v>
      </c>
      <c r="C35" s="12">
        <v>5</v>
      </c>
      <c r="D35" s="8">
        <v>1.98</v>
      </c>
      <c r="E35" s="12">
        <v>1</v>
      </c>
      <c r="F35" s="8">
        <v>0.56999999999999995</v>
      </c>
      <c r="G35" s="12">
        <v>4</v>
      </c>
      <c r="H35" s="8">
        <v>5.63</v>
      </c>
      <c r="I35" s="12">
        <v>0</v>
      </c>
    </row>
    <row r="36" spans="2:9" ht="15" customHeight="1" x14ac:dyDescent="0.2">
      <c r="B36" t="s">
        <v>65</v>
      </c>
      <c r="C36" s="12">
        <v>5</v>
      </c>
      <c r="D36" s="8">
        <v>1.98</v>
      </c>
      <c r="E36" s="12">
        <v>3</v>
      </c>
      <c r="F36" s="8">
        <v>1.72</v>
      </c>
      <c r="G36" s="12">
        <v>2</v>
      </c>
      <c r="H36" s="8">
        <v>2.82</v>
      </c>
      <c r="I36" s="12">
        <v>0</v>
      </c>
    </row>
    <row r="37" spans="2:9" ht="15" customHeight="1" x14ac:dyDescent="0.2">
      <c r="B37" t="s">
        <v>71</v>
      </c>
      <c r="C37" s="12">
        <v>5</v>
      </c>
      <c r="D37" s="8">
        <v>1.98</v>
      </c>
      <c r="E37" s="12">
        <v>4</v>
      </c>
      <c r="F37" s="8">
        <v>2.2999999999999998</v>
      </c>
      <c r="G37" s="12">
        <v>1</v>
      </c>
      <c r="H37" s="8">
        <v>1.41</v>
      </c>
      <c r="I37" s="12">
        <v>0</v>
      </c>
    </row>
    <row r="38" spans="2:9" ht="15" customHeight="1" x14ac:dyDescent="0.2">
      <c r="B38" t="s">
        <v>82</v>
      </c>
      <c r="C38" s="12">
        <v>5</v>
      </c>
      <c r="D38" s="8">
        <v>1.98</v>
      </c>
      <c r="E38" s="12">
        <v>3</v>
      </c>
      <c r="F38" s="8">
        <v>1.72</v>
      </c>
      <c r="G38" s="12">
        <v>2</v>
      </c>
      <c r="H38" s="8">
        <v>2.82</v>
      </c>
      <c r="I38" s="12">
        <v>0</v>
      </c>
    </row>
    <row r="39" spans="2:9" ht="15" customHeight="1" x14ac:dyDescent="0.2">
      <c r="B39" t="s">
        <v>101</v>
      </c>
      <c r="C39" s="12">
        <v>4</v>
      </c>
      <c r="D39" s="8">
        <v>1.58</v>
      </c>
      <c r="E39" s="12">
        <v>1</v>
      </c>
      <c r="F39" s="8">
        <v>0.56999999999999995</v>
      </c>
      <c r="G39" s="12">
        <v>3</v>
      </c>
      <c r="H39" s="8">
        <v>4.2300000000000004</v>
      </c>
      <c r="I39" s="12">
        <v>0</v>
      </c>
    </row>
    <row r="40" spans="2:9" ht="15" customHeight="1" x14ac:dyDescent="0.2">
      <c r="B40" t="s">
        <v>62</v>
      </c>
      <c r="C40" s="12">
        <v>3</v>
      </c>
      <c r="D40" s="8">
        <v>1.19</v>
      </c>
      <c r="E40" s="12">
        <v>3</v>
      </c>
      <c r="F40" s="8">
        <v>1.72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83</v>
      </c>
      <c r="C41" s="12">
        <v>3</v>
      </c>
      <c r="D41" s="8">
        <v>1.19</v>
      </c>
      <c r="E41" s="12">
        <v>2</v>
      </c>
      <c r="F41" s="8">
        <v>1.1499999999999999</v>
      </c>
      <c r="G41" s="12">
        <v>1</v>
      </c>
      <c r="H41" s="8">
        <v>1.41</v>
      </c>
      <c r="I41" s="12">
        <v>0</v>
      </c>
    </row>
    <row r="42" spans="2:9" ht="15" customHeight="1" x14ac:dyDescent="0.2">
      <c r="B42" t="s">
        <v>90</v>
      </c>
      <c r="C42" s="12">
        <v>3</v>
      </c>
      <c r="D42" s="8">
        <v>1.19</v>
      </c>
      <c r="E42" s="12">
        <v>0</v>
      </c>
      <c r="F42" s="8">
        <v>0</v>
      </c>
      <c r="G42" s="12">
        <v>3</v>
      </c>
      <c r="H42" s="8">
        <v>4.2300000000000004</v>
      </c>
      <c r="I42" s="12">
        <v>0</v>
      </c>
    </row>
    <row r="43" spans="2:9" ht="15" customHeight="1" x14ac:dyDescent="0.2">
      <c r="B43" t="s">
        <v>70</v>
      </c>
      <c r="C43" s="12">
        <v>3</v>
      </c>
      <c r="D43" s="8">
        <v>1.19</v>
      </c>
      <c r="E43" s="12">
        <v>3</v>
      </c>
      <c r="F43" s="8">
        <v>1.72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74</v>
      </c>
      <c r="C44" s="12">
        <v>3</v>
      </c>
      <c r="D44" s="8">
        <v>1.19</v>
      </c>
      <c r="E44" s="12">
        <v>2</v>
      </c>
      <c r="F44" s="8">
        <v>1.1499999999999999</v>
      </c>
      <c r="G44" s="12">
        <v>1</v>
      </c>
      <c r="H44" s="8">
        <v>1.41</v>
      </c>
      <c r="I44" s="12">
        <v>0</v>
      </c>
    </row>
    <row r="45" spans="2:9" ht="15" customHeight="1" x14ac:dyDescent="0.2">
      <c r="B45" t="s">
        <v>77</v>
      </c>
      <c r="C45" s="12">
        <v>3</v>
      </c>
      <c r="D45" s="8">
        <v>1.19</v>
      </c>
      <c r="E45" s="12">
        <v>0</v>
      </c>
      <c r="F45" s="8">
        <v>0</v>
      </c>
      <c r="G45" s="12">
        <v>2</v>
      </c>
      <c r="H45" s="8">
        <v>2.82</v>
      </c>
      <c r="I45" s="12">
        <v>0</v>
      </c>
    </row>
    <row r="48" spans="2:9" ht="33" customHeight="1" x14ac:dyDescent="0.2">
      <c r="B48" t="s">
        <v>228</v>
      </c>
      <c r="C48" s="10" t="s">
        <v>52</v>
      </c>
      <c r="D48" s="10" t="s">
        <v>53</v>
      </c>
      <c r="E48" s="10" t="s">
        <v>54</v>
      </c>
      <c r="F48" s="10" t="s">
        <v>55</v>
      </c>
      <c r="G48" s="10" t="s">
        <v>56</v>
      </c>
      <c r="H48" s="10" t="s">
        <v>57</v>
      </c>
      <c r="I48" s="10" t="s">
        <v>58</v>
      </c>
    </row>
    <row r="49" spans="2:9" ht="15" customHeight="1" x14ac:dyDescent="0.2">
      <c r="B49" t="s">
        <v>137</v>
      </c>
      <c r="C49" s="12">
        <v>18</v>
      </c>
      <c r="D49" s="8">
        <v>7.11</v>
      </c>
      <c r="E49" s="12">
        <v>18</v>
      </c>
      <c r="F49" s="8">
        <v>10.34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121</v>
      </c>
      <c r="C50" s="12">
        <v>13</v>
      </c>
      <c r="D50" s="8">
        <v>5.14</v>
      </c>
      <c r="E50" s="12">
        <v>4</v>
      </c>
      <c r="F50" s="8">
        <v>2.2999999999999998</v>
      </c>
      <c r="G50" s="12">
        <v>9</v>
      </c>
      <c r="H50" s="8">
        <v>12.68</v>
      </c>
      <c r="I50" s="12">
        <v>0</v>
      </c>
    </row>
    <row r="51" spans="2:9" ht="15" customHeight="1" x14ac:dyDescent="0.2">
      <c r="B51" t="s">
        <v>136</v>
      </c>
      <c r="C51" s="12">
        <v>13</v>
      </c>
      <c r="D51" s="8">
        <v>5.14</v>
      </c>
      <c r="E51" s="12">
        <v>13</v>
      </c>
      <c r="F51" s="8">
        <v>7.47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123</v>
      </c>
      <c r="C52" s="12">
        <v>9</v>
      </c>
      <c r="D52" s="8">
        <v>3.56</v>
      </c>
      <c r="E52" s="12">
        <v>8</v>
      </c>
      <c r="F52" s="8">
        <v>4.5999999999999996</v>
      </c>
      <c r="G52" s="12">
        <v>1</v>
      </c>
      <c r="H52" s="8">
        <v>1.41</v>
      </c>
      <c r="I52" s="12">
        <v>0</v>
      </c>
    </row>
    <row r="53" spans="2:9" ht="15" customHeight="1" x14ac:dyDescent="0.2">
      <c r="B53" t="s">
        <v>130</v>
      </c>
      <c r="C53" s="12">
        <v>7</v>
      </c>
      <c r="D53" s="8">
        <v>2.77</v>
      </c>
      <c r="E53" s="12">
        <v>6</v>
      </c>
      <c r="F53" s="8">
        <v>3.45</v>
      </c>
      <c r="G53" s="12">
        <v>1</v>
      </c>
      <c r="H53" s="8">
        <v>1.41</v>
      </c>
      <c r="I53" s="12">
        <v>0</v>
      </c>
    </row>
    <row r="54" spans="2:9" ht="15" customHeight="1" x14ac:dyDescent="0.2">
      <c r="B54" t="s">
        <v>146</v>
      </c>
      <c r="C54" s="12">
        <v>7</v>
      </c>
      <c r="D54" s="8">
        <v>2.77</v>
      </c>
      <c r="E54" s="12">
        <v>7</v>
      </c>
      <c r="F54" s="8">
        <v>4.0199999999999996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148</v>
      </c>
      <c r="C55" s="12">
        <v>6</v>
      </c>
      <c r="D55" s="8">
        <v>2.37</v>
      </c>
      <c r="E55" s="12">
        <v>6</v>
      </c>
      <c r="F55" s="8">
        <v>3.45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138</v>
      </c>
      <c r="C56" s="12">
        <v>6</v>
      </c>
      <c r="D56" s="8">
        <v>2.37</v>
      </c>
      <c r="E56" s="12">
        <v>5</v>
      </c>
      <c r="F56" s="8">
        <v>2.87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140</v>
      </c>
      <c r="C57" s="12">
        <v>6</v>
      </c>
      <c r="D57" s="8">
        <v>2.37</v>
      </c>
      <c r="E57" s="12">
        <v>3</v>
      </c>
      <c r="F57" s="8">
        <v>1.72</v>
      </c>
      <c r="G57" s="12">
        <v>3</v>
      </c>
      <c r="H57" s="8">
        <v>4.2300000000000004</v>
      </c>
      <c r="I57" s="12">
        <v>0</v>
      </c>
    </row>
    <row r="58" spans="2:9" ht="15" customHeight="1" x14ac:dyDescent="0.2">
      <c r="B58" t="s">
        <v>177</v>
      </c>
      <c r="C58" s="12">
        <v>5</v>
      </c>
      <c r="D58" s="8">
        <v>1.98</v>
      </c>
      <c r="E58" s="12">
        <v>1</v>
      </c>
      <c r="F58" s="8">
        <v>0.56999999999999995</v>
      </c>
      <c r="G58" s="12">
        <v>4</v>
      </c>
      <c r="H58" s="8">
        <v>5.63</v>
      </c>
      <c r="I58" s="12">
        <v>0</v>
      </c>
    </row>
    <row r="59" spans="2:9" ht="15" customHeight="1" x14ac:dyDescent="0.2">
      <c r="B59" t="s">
        <v>125</v>
      </c>
      <c r="C59" s="12">
        <v>5</v>
      </c>
      <c r="D59" s="8">
        <v>1.98</v>
      </c>
      <c r="E59" s="12">
        <v>4</v>
      </c>
      <c r="F59" s="8">
        <v>2.2999999999999998</v>
      </c>
      <c r="G59" s="12">
        <v>1</v>
      </c>
      <c r="H59" s="8">
        <v>1.41</v>
      </c>
      <c r="I59" s="12">
        <v>0</v>
      </c>
    </row>
    <row r="60" spans="2:9" ht="15" customHeight="1" x14ac:dyDescent="0.2">
      <c r="B60" t="s">
        <v>126</v>
      </c>
      <c r="C60" s="12">
        <v>5</v>
      </c>
      <c r="D60" s="8">
        <v>1.98</v>
      </c>
      <c r="E60" s="12">
        <v>5</v>
      </c>
      <c r="F60" s="8">
        <v>2.87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155</v>
      </c>
      <c r="C61" s="12">
        <v>5</v>
      </c>
      <c r="D61" s="8">
        <v>1.98</v>
      </c>
      <c r="E61" s="12">
        <v>3</v>
      </c>
      <c r="F61" s="8">
        <v>1.72</v>
      </c>
      <c r="G61" s="12">
        <v>2</v>
      </c>
      <c r="H61" s="8">
        <v>2.82</v>
      </c>
      <c r="I61" s="12">
        <v>0</v>
      </c>
    </row>
    <row r="62" spans="2:9" ht="15" customHeight="1" x14ac:dyDescent="0.2">
      <c r="B62" t="s">
        <v>139</v>
      </c>
      <c r="C62" s="12">
        <v>5</v>
      </c>
      <c r="D62" s="8">
        <v>1.98</v>
      </c>
      <c r="E62" s="12">
        <v>5</v>
      </c>
      <c r="F62" s="8">
        <v>2.87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124</v>
      </c>
      <c r="C63" s="12">
        <v>4</v>
      </c>
      <c r="D63" s="8">
        <v>1.58</v>
      </c>
      <c r="E63" s="12">
        <v>2</v>
      </c>
      <c r="F63" s="8">
        <v>1.1499999999999999</v>
      </c>
      <c r="G63" s="12">
        <v>2</v>
      </c>
      <c r="H63" s="8">
        <v>2.82</v>
      </c>
      <c r="I63" s="12">
        <v>0</v>
      </c>
    </row>
    <row r="64" spans="2:9" ht="15" customHeight="1" x14ac:dyDescent="0.2">
      <c r="B64" t="s">
        <v>127</v>
      </c>
      <c r="C64" s="12">
        <v>4</v>
      </c>
      <c r="D64" s="8">
        <v>1.58</v>
      </c>
      <c r="E64" s="12">
        <v>2</v>
      </c>
      <c r="F64" s="8">
        <v>1.1499999999999999</v>
      </c>
      <c r="G64" s="12">
        <v>2</v>
      </c>
      <c r="H64" s="8">
        <v>2.82</v>
      </c>
      <c r="I64" s="12">
        <v>0</v>
      </c>
    </row>
    <row r="65" spans="2:9" ht="15" customHeight="1" x14ac:dyDescent="0.2">
      <c r="B65" t="s">
        <v>162</v>
      </c>
      <c r="C65" s="12">
        <v>4</v>
      </c>
      <c r="D65" s="8">
        <v>1.58</v>
      </c>
      <c r="E65" s="12">
        <v>4</v>
      </c>
      <c r="F65" s="8">
        <v>2.2999999999999998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133</v>
      </c>
      <c r="C66" s="12">
        <v>4</v>
      </c>
      <c r="D66" s="8">
        <v>1.58</v>
      </c>
      <c r="E66" s="12">
        <v>4</v>
      </c>
      <c r="F66" s="8">
        <v>2.2999999999999998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134</v>
      </c>
      <c r="C67" s="12">
        <v>4</v>
      </c>
      <c r="D67" s="8">
        <v>1.58</v>
      </c>
      <c r="E67" s="12">
        <v>3</v>
      </c>
      <c r="F67" s="8">
        <v>1.72</v>
      </c>
      <c r="G67" s="12">
        <v>1</v>
      </c>
      <c r="H67" s="8">
        <v>1.41</v>
      </c>
      <c r="I67" s="12">
        <v>0</v>
      </c>
    </row>
    <row r="68" spans="2:9" ht="15" customHeight="1" x14ac:dyDescent="0.2">
      <c r="B68" t="s">
        <v>185</v>
      </c>
      <c r="C68" s="12">
        <v>4</v>
      </c>
      <c r="D68" s="8">
        <v>1.58</v>
      </c>
      <c r="E68" s="12">
        <v>1</v>
      </c>
      <c r="F68" s="8">
        <v>0.56999999999999995</v>
      </c>
      <c r="G68" s="12">
        <v>3</v>
      </c>
      <c r="H68" s="8">
        <v>4.2300000000000004</v>
      </c>
      <c r="I68" s="12">
        <v>0</v>
      </c>
    </row>
    <row r="70" spans="2:9" ht="15" customHeight="1" x14ac:dyDescent="0.2">
      <c r="B70" t="s">
        <v>229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F9F87-F9A5-4E07-9394-6277BBABBA45}">
  <sheetPr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252</v>
      </c>
    </row>
    <row r="4" spans="2:9" ht="33" customHeight="1" x14ac:dyDescent="0.2">
      <c r="B4" t="s">
        <v>225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37</v>
      </c>
      <c r="C6" s="12">
        <v>39</v>
      </c>
      <c r="D6" s="8">
        <v>30.95</v>
      </c>
      <c r="E6" s="12">
        <v>27</v>
      </c>
      <c r="F6" s="8">
        <v>28.42</v>
      </c>
      <c r="G6" s="12">
        <v>12</v>
      </c>
      <c r="H6" s="8">
        <v>46.15</v>
      </c>
      <c r="I6" s="12">
        <v>0</v>
      </c>
    </row>
    <row r="7" spans="2:9" ht="15" customHeight="1" x14ac:dyDescent="0.2">
      <c r="B7" t="s">
        <v>38</v>
      </c>
      <c r="C7" s="12">
        <v>11</v>
      </c>
      <c r="D7" s="8">
        <v>8.73</v>
      </c>
      <c r="E7" s="12">
        <v>6</v>
      </c>
      <c r="F7" s="8">
        <v>6.32</v>
      </c>
      <c r="G7" s="12">
        <v>5</v>
      </c>
      <c r="H7" s="8">
        <v>19.23</v>
      </c>
      <c r="I7" s="12">
        <v>0</v>
      </c>
    </row>
    <row r="8" spans="2:9" ht="15" customHeight="1" x14ac:dyDescent="0.2">
      <c r="B8" t="s">
        <v>39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40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41</v>
      </c>
      <c r="C10" s="12">
        <v>2</v>
      </c>
      <c r="D10" s="8">
        <v>1.59</v>
      </c>
      <c r="E10" s="12">
        <v>2</v>
      </c>
      <c r="F10" s="8">
        <v>2.11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42</v>
      </c>
      <c r="C11" s="12">
        <v>22</v>
      </c>
      <c r="D11" s="8">
        <v>17.46</v>
      </c>
      <c r="E11" s="12">
        <v>19</v>
      </c>
      <c r="F11" s="8">
        <v>20</v>
      </c>
      <c r="G11" s="12">
        <v>3</v>
      </c>
      <c r="H11" s="8">
        <v>11.54</v>
      </c>
      <c r="I11" s="12">
        <v>0</v>
      </c>
    </row>
    <row r="12" spans="2:9" ht="15" customHeight="1" x14ac:dyDescent="0.2">
      <c r="B12" t="s">
        <v>43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44</v>
      </c>
      <c r="C13" s="12">
        <v>4</v>
      </c>
      <c r="D13" s="8">
        <v>3.17</v>
      </c>
      <c r="E13" s="12">
        <v>2</v>
      </c>
      <c r="F13" s="8">
        <v>2.11</v>
      </c>
      <c r="G13" s="12">
        <v>2</v>
      </c>
      <c r="H13" s="8">
        <v>7.69</v>
      </c>
      <c r="I13" s="12">
        <v>0</v>
      </c>
    </row>
    <row r="14" spans="2:9" ht="15" customHeight="1" x14ac:dyDescent="0.2">
      <c r="B14" t="s">
        <v>45</v>
      </c>
      <c r="C14" s="12">
        <v>6</v>
      </c>
      <c r="D14" s="8">
        <v>4.76</v>
      </c>
      <c r="E14" s="12">
        <v>3</v>
      </c>
      <c r="F14" s="8">
        <v>3.16</v>
      </c>
      <c r="G14" s="12">
        <v>3</v>
      </c>
      <c r="H14" s="8">
        <v>11.54</v>
      </c>
      <c r="I14" s="12">
        <v>0</v>
      </c>
    </row>
    <row r="15" spans="2:9" ht="15" customHeight="1" x14ac:dyDescent="0.2">
      <c r="B15" t="s">
        <v>46</v>
      </c>
      <c r="C15" s="12">
        <v>11</v>
      </c>
      <c r="D15" s="8">
        <v>8.73</v>
      </c>
      <c r="E15" s="12">
        <v>11</v>
      </c>
      <c r="F15" s="8">
        <v>11.58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47</v>
      </c>
      <c r="C16" s="12">
        <v>19</v>
      </c>
      <c r="D16" s="8">
        <v>15.08</v>
      </c>
      <c r="E16" s="12">
        <v>18</v>
      </c>
      <c r="F16" s="8">
        <v>18.95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48</v>
      </c>
      <c r="C17" s="12">
        <v>1</v>
      </c>
      <c r="D17" s="8">
        <v>0.79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49</v>
      </c>
      <c r="C18" s="12">
        <v>6</v>
      </c>
      <c r="D18" s="8">
        <v>4.76</v>
      </c>
      <c r="E18" s="12">
        <v>2</v>
      </c>
      <c r="F18" s="8">
        <v>2.11</v>
      </c>
      <c r="G18" s="12">
        <v>1</v>
      </c>
      <c r="H18" s="8">
        <v>3.85</v>
      </c>
      <c r="I18" s="12">
        <v>0</v>
      </c>
    </row>
    <row r="19" spans="2:9" ht="15" customHeight="1" x14ac:dyDescent="0.2">
      <c r="B19" t="s">
        <v>50</v>
      </c>
      <c r="C19" s="12">
        <v>5</v>
      </c>
      <c r="D19" s="8">
        <v>3.97</v>
      </c>
      <c r="E19" s="12">
        <v>5</v>
      </c>
      <c r="F19" s="8">
        <v>5.26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226</v>
      </c>
      <c r="C20" s="12">
        <f>SUM(LTBL_06363[総数／事業所数])</f>
        <v>126</v>
      </c>
      <c r="E20" s="12">
        <f>SUBTOTAL(109,LTBL_06363[個人／事業所数])</f>
        <v>95</v>
      </c>
      <c r="G20" s="12">
        <f>SUBTOTAL(109,LTBL_06363[法人／事業所数])</f>
        <v>26</v>
      </c>
      <c r="I20" s="12">
        <f>SUBTOTAL(109,LTBL_06363[法人以外の団体／事業所数])</f>
        <v>0</v>
      </c>
    </row>
    <row r="21" spans="2:9" ht="15" customHeight="1" x14ac:dyDescent="0.2">
      <c r="E21" s="11">
        <f>LTBL_06363[[#Totals],[個人／事業所数]]/LTBL_06363[[#Totals],[総数／事業所数]]</f>
        <v>0.75396825396825395</v>
      </c>
      <c r="G21" s="11">
        <f>LTBL_06363[[#Totals],[法人／事業所数]]/LTBL_06363[[#Totals],[総数／事業所数]]</f>
        <v>0.20634920634920634</v>
      </c>
      <c r="I21" s="11">
        <f>LTBL_06363[[#Totals],[法人以外の団体／事業所数]]/LTBL_06363[[#Totals],[総数／事業所数]]</f>
        <v>0</v>
      </c>
    </row>
    <row r="23" spans="2:9" ht="33" customHeight="1" x14ac:dyDescent="0.2">
      <c r="B23" t="s">
        <v>227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60</v>
      </c>
      <c r="C24" s="12">
        <v>21</v>
      </c>
      <c r="D24" s="8">
        <v>16.670000000000002</v>
      </c>
      <c r="E24" s="12">
        <v>17</v>
      </c>
      <c r="F24" s="8">
        <v>17.89</v>
      </c>
      <c r="G24" s="12">
        <v>4</v>
      </c>
      <c r="H24" s="8">
        <v>15.38</v>
      </c>
      <c r="I24" s="12">
        <v>0</v>
      </c>
    </row>
    <row r="25" spans="2:9" ht="15" customHeight="1" x14ac:dyDescent="0.2">
      <c r="B25" t="s">
        <v>73</v>
      </c>
      <c r="C25" s="12">
        <v>18</v>
      </c>
      <c r="D25" s="8">
        <v>14.29</v>
      </c>
      <c r="E25" s="12">
        <v>18</v>
      </c>
      <c r="F25" s="8">
        <v>18.95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59</v>
      </c>
      <c r="C26" s="12">
        <v>15</v>
      </c>
      <c r="D26" s="8">
        <v>11.9</v>
      </c>
      <c r="E26" s="12">
        <v>8</v>
      </c>
      <c r="F26" s="8">
        <v>8.42</v>
      </c>
      <c r="G26" s="12">
        <v>7</v>
      </c>
      <c r="H26" s="8">
        <v>26.92</v>
      </c>
      <c r="I26" s="12">
        <v>0</v>
      </c>
    </row>
    <row r="27" spans="2:9" ht="15" customHeight="1" x14ac:dyDescent="0.2">
      <c r="B27" t="s">
        <v>66</v>
      </c>
      <c r="C27" s="12">
        <v>11</v>
      </c>
      <c r="D27" s="8">
        <v>8.73</v>
      </c>
      <c r="E27" s="12">
        <v>10</v>
      </c>
      <c r="F27" s="8">
        <v>10.53</v>
      </c>
      <c r="G27" s="12">
        <v>1</v>
      </c>
      <c r="H27" s="8">
        <v>3.85</v>
      </c>
      <c r="I27" s="12">
        <v>0</v>
      </c>
    </row>
    <row r="28" spans="2:9" ht="15" customHeight="1" x14ac:dyDescent="0.2">
      <c r="B28" t="s">
        <v>72</v>
      </c>
      <c r="C28" s="12">
        <v>10</v>
      </c>
      <c r="D28" s="8">
        <v>7.94</v>
      </c>
      <c r="E28" s="12">
        <v>10</v>
      </c>
      <c r="F28" s="8">
        <v>10.53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71</v>
      </c>
      <c r="C29" s="12">
        <v>4</v>
      </c>
      <c r="D29" s="8">
        <v>3.17</v>
      </c>
      <c r="E29" s="12">
        <v>3</v>
      </c>
      <c r="F29" s="8">
        <v>3.16</v>
      </c>
      <c r="G29" s="12">
        <v>1</v>
      </c>
      <c r="H29" s="8">
        <v>3.85</v>
      </c>
      <c r="I29" s="12">
        <v>0</v>
      </c>
    </row>
    <row r="30" spans="2:9" ht="15" customHeight="1" x14ac:dyDescent="0.2">
      <c r="B30" t="s">
        <v>77</v>
      </c>
      <c r="C30" s="12">
        <v>4</v>
      </c>
      <c r="D30" s="8">
        <v>3.17</v>
      </c>
      <c r="E30" s="12">
        <v>0</v>
      </c>
      <c r="F30" s="8">
        <v>0</v>
      </c>
      <c r="G30" s="12">
        <v>1</v>
      </c>
      <c r="H30" s="8">
        <v>3.85</v>
      </c>
      <c r="I30" s="12">
        <v>0</v>
      </c>
    </row>
    <row r="31" spans="2:9" ht="15" customHeight="1" x14ac:dyDescent="0.2">
      <c r="B31" t="s">
        <v>78</v>
      </c>
      <c r="C31" s="12">
        <v>4</v>
      </c>
      <c r="D31" s="8">
        <v>3.17</v>
      </c>
      <c r="E31" s="12">
        <v>4</v>
      </c>
      <c r="F31" s="8">
        <v>4.21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61</v>
      </c>
      <c r="C32" s="12">
        <v>3</v>
      </c>
      <c r="D32" s="8">
        <v>2.38</v>
      </c>
      <c r="E32" s="12">
        <v>2</v>
      </c>
      <c r="F32" s="8">
        <v>2.11</v>
      </c>
      <c r="G32" s="12">
        <v>1</v>
      </c>
      <c r="H32" s="8">
        <v>3.85</v>
      </c>
      <c r="I32" s="12">
        <v>0</v>
      </c>
    </row>
    <row r="33" spans="2:9" ht="15" customHeight="1" x14ac:dyDescent="0.2">
      <c r="B33" t="s">
        <v>62</v>
      </c>
      <c r="C33" s="12">
        <v>3</v>
      </c>
      <c r="D33" s="8">
        <v>2.38</v>
      </c>
      <c r="E33" s="12">
        <v>2</v>
      </c>
      <c r="F33" s="8">
        <v>2.11</v>
      </c>
      <c r="G33" s="12">
        <v>1</v>
      </c>
      <c r="H33" s="8">
        <v>3.85</v>
      </c>
      <c r="I33" s="12">
        <v>0</v>
      </c>
    </row>
    <row r="34" spans="2:9" ht="15" customHeight="1" x14ac:dyDescent="0.2">
      <c r="B34" t="s">
        <v>67</v>
      </c>
      <c r="C34" s="12">
        <v>3</v>
      </c>
      <c r="D34" s="8">
        <v>2.38</v>
      </c>
      <c r="E34" s="12">
        <v>3</v>
      </c>
      <c r="F34" s="8">
        <v>3.16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83</v>
      </c>
      <c r="C35" s="12">
        <v>2</v>
      </c>
      <c r="D35" s="8">
        <v>1.59</v>
      </c>
      <c r="E35" s="12">
        <v>1</v>
      </c>
      <c r="F35" s="8">
        <v>1.05</v>
      </c>
      <c r="G35" s="12">
        <v>1</v>
      </c>
      <c r="H35" s="8">
        <v>3.85</v>
      </c>
      <c r="I35" s="12">
        <v>0</v>
      </c>
    </row>
    <row r="36" spans="2:9" ht="15" customHeight="1" x14ac:dyDescent="0.2">
      <c r="B36" t="s">
        <v>104</v>
      </c>
      <c r="C36" s="12">
        <v>2</v>
      </c>
      <c r="D36" s="8">
        <v>1.59</v>
      </c>
      <c r="E36" s="12">
        <v>0</v>
      </c>
      <c r="F36" s="8">
        <v>0</v>
      </c>
      <c r="G36" s="12">
        <v>2</v>
      </c>
      <c r="H36" s="8">
        <v>7.69</v>
      </c>
      <c r="I36" s="12">
        <v>0</v>
      </c>
    </row>
    <row r="37" spans="2:9" ht="15" customHeight="1" x14ac:dyDescent="0.2">
      <c r="B37" t="s">
        <v>95</v>
      </c>
      <c r="C37" s="12">
        <v>2</v>
      </c>
      <c r="D37" s="8">
        <v>1.59</v>
      </c>
      <c r="E37" s="12">
        <v>2</v>
      </c>
      <c r="F37" s="8">
        <v>2.11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63</v>
      </c>
      <c r="C38" s="12">
        <v>2</v>
      </c>
      <c r="D38" s="8">
        <v>1.59</v>
      </c>
      <c r="E38" s="12">
        <v>2</v>
      </c>
      <c r="F38" s="8">
        <v>2.11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65</v>
      </c>
      <c r="C39" s="12">
        <v>2</v>
      </c>
      <c r="D39" s="8">
        <v>1.59</v>
      </c>
      <c r="E39" s="12">
        <v>1</v>
      </c>
      <c r="F39" s="8">
        <v>1.05</v>
      </c>
      <c r="G39" s="12">
        <v>1</v>
      </c>
      <c r="H39" s="8">
        <v>3.85</v>
      </c>
      <c r="I39" s="12">
        <v>0</v>
      </c>
    </row>
    <row r="40" spans="2:9" ht="15" customHeight="1" x14ac:dyDescent="0.2">
      <c r="B40" t="s">
        <v>68</v>
      </c>
      <c r="C40" s="12">
        <v>2</v>
      </c>
      <c r="D40" s="8">
        <v>1.59</v>
      </c>
      <c r="E40" s="12">
        <v>2</v>
      </c>
      <c r="F40" s="8">
        <v>2.11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69</v>
      </c>
      <c r="C41" s="12">
        <v>2</v>
      </c>
      <c r="D41" s="8">
        <v>1.59</v>
      </c>
      <c r="E41" s="12">
        <v>0</v>
      </c>
      <c r="F41" s="8">
        <v>0</v>
      </c>
      <c r="G41" s="12">
        <v>2</v>
      </c>
      <c r="H41" s="8">
        <v>7.69</v>
      </c>
      <c r="I41" s="12">
        <v>0</v>
      </c>
    </row>
    <row r="42" spans="2:9" ht="15" customHeight="1" x14ac:dyDescent="0.2">
      <c r="B42" t="s">
        <v>110</v>
      </c>
      <c r="C42" s="12">
        <v>2</v>
      </c>
      <c r="D42" s="8">
        <v>1.59</v>
      </c>
      <c r="E42" s="12">
        <v>2</v>
      </c>
      <c r="F42" s="8">
        <v>2.11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70</v>
      </c>
      <c r="C43" s="12">
        <v>2</v>
      </c>
      <c r="D43" s="8">
        <v>1.59</v>
      </c>
      <c r="E43" s="12">
        <v>0</v>
      </c>
      <c r="F43" s="8">
        <v>0</v>
      </c>
      <c r="G43" s="12">
        <v>2</v>
      </c>
      <c r="H43" s="8">
        <v>7.69</v>
      </c>
      <c r="I43" s="12">
        <v>0</v>
      </c>
    </row>
    <row r="44" spans="2:9" ht="15" customHeight="1" x14ac:dyDescent="0.2">
      <c r="B44" t="s">
        <v>76</v>
      </c>
      <c r="C44" s="12">
        <v>2</v>
      </c>
      <c r="D44" s="8">
        <v>1.59</v>
      </c>
      <c r="E44" s="12">
        <v>2</v>
      </c>
      <c r="F44" s="8">
        <v>2.11</v>
      </c>
      <c r="G44" s="12">
        <v>0</v>
      </c>
      <c r="H44" s="8">
        <v>0</v>
      </c>
      <c r="I44" s="12">
        <v>0</v>
      </c>
    </row>
    <row r="47" spans="2:9" ht="33" customHeight="1" x14ac:dyDescent="0.2">
      <c r="B47" t="s">
        <v>228</v>
      </c>
      <c r="C47" s="10" t="s">
        <v>52</v>
      </c>
      <c r="D47" s="10" t="s">
        <v>53</v>
      </c>
      <c r="E47" s="10" t="s">
        <v>54</v>
      </c>
      <c r="F47" s="10" t="s">
        <v>55</v>
      </c>
      <c r="G47" s="10" t="s">
        <v>56</v>
      </c>
      <c r="H47" s="10" t="s">
        <v>57</v>
      </c>
      <c r="I47" s="10" t="s">
        <v>58</v>
      </c>
    </row>
    <row r="48" spans="2:9" ht="15" customHeight="1" x14ac:dyDescent="0.2">
      <c r="B48" t="s">
        <v>136</v>
      </c>
      <c r="C48" s="12">
        <v>8</v>
      </c>
      <c r="D48" s="8">
        <v>6.35</v>
      </c>
      <c r="E48" s="12">
        <v>8</v>
      </c>
      <c r="F48" s="8">
        <v>8.42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123</v>
      </c>
      <c r="C49" s="12">
        <v>7</v>
      </c>
      <c r="D49" s="8">
        <v>5.56</v>
      </c>
      <c r="E49" s="12">
        <v>5</v>
      </c>
      <c r="F49" s="8">
        <v>5.26</v>
      </c>
      <c r="G49" s="12">
        <v>2</v>
      </c>
      <c r="H49" s="8">
        <v>7.69</v>
      </c>
      <c r="I49" s="12">
        <v>0</v>
      </c>
    </row>
    <row r="50" spans="2:9" ht="15" customHeight="1" x14ac:dyDescent="0.2">
      <c r="B50" t="s">
        <v>137</v>
      </c>
      <c r="C50" s="12">
        <v>7</v>
      </c>
      <c r="D50" s="8">
        <v>5.56</v>
      </c>
      <c r="E50" s="12">
        <v>7</v>
      </c>
      <c r="F50" s="8">
        <v>7.37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148</v>
      </c>
      <c r="C51" s="12">
        <v>6</v>
      </c>
      <c r="D51" s="8">
        <v>4.76</v>
      </c>
      <c r="E51" s="12">
        <v>6</v>
      </c>
      <c r="F51" s="8">
        <v>6.32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133</v>
      </c>
      <c r="C52" s="12">
        <v>5</v>
      </c>
      <c r="D52" s="8">
        <v>3.97</v>
      </c>
      <c r="E52" s="12">
        <v>5</v>
      </c>
      <c r="F52" s="8">
        <v>5.26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151</v>
      </c>
      <c r="C53" s="12">
        <v>4</v>
      </c>
      <c r="D53" s="8">
        <v>3.17</v>
      </c>
      <c r="E53" s="12">
        <v>3</v>
      </c>
      <c r="F53" s="8">
        <v>3.16</v>
      </c>
      <c r="G53" s="12">
        <v>1</v>
      </c>
      <c r="H53" s="8">
        <v>3.85</v>
      </c>
      <c r="I53" s="12">
        <v>0</v>
      </c>
    </row>
    <row r="54" spans="2:9" ht="15" customHeight="1" x14ac:dyDescent="0.2">
      <c r="B54" t="s">
        <v>140</v>
      </c>
      <c r="C54" s="12">
        <v>4</v>
      </c>
      <c r="D54" s="8">
        <v>3.17</v>
      </c>
      <c r="E54" s="12">
        <v>4</v>
      </c>
      <c r="F54" s="8">
        <v>4.21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121</v>
      </c>
      <c r="C55" s="12">
        <v>3</v>
      </c>
      <c r="D55" s="8">
        <v>2.38</v>
      </c>
      <c r="E55" s="12">
        <v>1</v>
      </c>
      <c r="F55" s="8">
        <v>1.05</v>
      </c>
      <c r="G55" s="12">
        <v>2</v>
      </c>
      <c r="H55" s="8">
        <v>7.69</v>
      </c>
      <c r="I55" s="12">
        <v>0</v>
      </c>
    </row>
    <row r="56" spans="2:9" ht="15" customHeight="1" x14ac:dyDescent="0.2">
      <c r="B56" t="s">
        <v>122</v>
      </c>
      <c r="C56" s="12">
        <v>3</v>
      </c>
      <c r="D56" s="8">
        <v>2.38</v>
      </c>
      <c r="E56" s="12">
        <v>1</v>
      </c>
      <c r="F56" s="8">
        <v>1.05</v>
      </c>
      <c r="G56" s="12">
        <v>2</v>
      </c>
      <c r="H56" s="8">
        <v>7.69</v>
      </c>
      <c r="I56" s="12">
        <v>0</v>
      </c>
    </row>
    <row r="57" spans="2:9" ht="15" customHeight="1" x14ac:dyDescent="0.2">
      <c r="B57" t="s">
        <v>158</v>
      </c>
      <c r="C57" s="12">
        <v>3</v>
      </c>
      <c r="D57" s="8">
        <v>2.38</v>
      </c>
      <c r="E57" s="12">
        <v>2</v>
      </c>
      <c r="F57" s="8">
        <v>2.11</v>
      </c>
      <c r="G57" s="12">
        <v>1</v>
      </c>
      <c r="H57" s="8">
        <v>3.85</v>
      </c>
      <c r="I57" s="12">
        <v>0</v>
      </c>
    </row>
    <row r="58" spans="2:9" ht="15" customHeight="1" x14ac:dyDescent="0.2">
      <c r="B58" t="s">
        <v>173</v>
      </c>
      <c r="C58" s="12">
        <v>3</v>
      </c>
      <c r="D58" s="8">
        <v>2.38</v>
      </c>
      <c r="E58" s="12">
        <v>3</v>
      </c>
      <c r="F58" s="8">
        <v>3.16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150</v>
      </c>
      <c r="C59" s="12">
        <v>3</v>
      </c>
      <c r="D59" s="8">
        <v>2.38</v>
      </c>
      <c r="E59" s="12">
        <v>2</v>
      </c>
      <c r="F59" s="8">
        <v>2.11</v>
      </c>
      <c r="G59" s="12">
        <v>1</v>
      </c>
      <c r="H59" s="8">
        <v>3.85</v>
      </c>
      <c r="I59" s="12">
        <v>0</v>
      </c>
    </row>
    <row r="60" spans="2:9" ht="15" customHeight="1" x14ac:dyDescent="0.2">
      <c r="B60" t="s">
        <v>186</v>
      </c>
      <c r="C60" s="12">
        <v>3</v>
      </c>
      <c r="D60" s="8">
        <v>2.38</v>
      </c>
      <c r="E60" s="12">
        <v>2</v>
      </c>
      <c r="F60" s="8">
        <v>2.11</v>
      </c>
      <c r="G60" s="12">
        <v>1</v>
      </c>
      <c r="H60" s="8">
        <v>3.85</v>
      </c>
      <c r="I60" s="12">
        <v>0</v>
      </c>
    </row>
    <row r="61" spans="2:9" ht="15" customHeight="1" x14ac:dyDescent="0.2">
      <c r="B61" t="s">
        <v>181</v>
      </c>
      <c r="C61" s="12">
        <v>3</v>
      </c>
      <c r="D61" s="8">
        <v>2.38</v>
      </c>
      <c r="E61" s="12">
        <v>3</v>
      </c>
      <c r="F61" s="8">
        <v>3.16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125</v>
      </c>
      <c r="C62" s="12">
        <v>3</v>
      </c>
      <c r="D62" s="8">
        <v>2.38</v>
      </c>
      <c r="E62" s="12">
        <v>3</v>
      </c>
      <c r="F62" s="8">
        <v>3.16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132</v>
      </c>
      <c r="C63" s="12">
        <v>3</v>
      </c>
      <c r="D63" s="8">
        <v>2.38</v>
      </c>
      <c r="E63" s="12">
        <v>3</v>
      </c>
      <c r="F63" s="8">
        <v>3.16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187</v>
      </c>
      <c r="C64" s="12">
        <v>3</v>
      </c>
      <c r="D64" s="8">
        <v>2.38</v>
      </c>
      <c r="E64" s="12">
        <v>0</v>
      </c>
      <c r="F64" s="8">
        <v>0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124</v>
      </c>
      <c r="C65" s="12">
        <v>2</v>
      </c>
      <c r="D65" s="8">
        <v>1.59</v>
      </c>
      <c r="E65" s="12">
        <v>1</v>
      </c>
      <c r="F65" s="8">
        <v>1.05</v>
      </c>
      <c r="G65" s="12">
        <v>1</v>
      </c>
      <c r="H65" s="8">
        <v>3.85</v>
      </c>
      <c r="I65" s="12">
        <v>0</v>
      </c>
    </row>
    <row r="66" spans="2:9" ht="15" customHeight="1" x14ac:dyDescent="0.2">
      <c r="B66" t="s">
        <v>178</v>
      </c>
      <c r="C66" s="12">
        <v>2</v>
      </c>
      <c r="D66" s="8">
        <v>1.59</v>
      </c>
      <c r="E66" s="12">
        <v>1</v>
      </c>
      <c r="F66" s="8">
        <v>1.05</v>
      </c>
      <c r="G66" s="12">
        <v>1</v>
      </c>
      <c r="H66" s="8">
        <v>3.85</v>
      </c>
      <c r="I66" s="12">
        <v>0</v>
      </c>
    </row>
    <row r="67" spans="2:9" ht="15" customHeight="1" x14ac:dyDescent="0.2">
      <c r="B67" t="s">
        <v>180</v>
      </c>
      <c r="C67" s="12">
        <v>2</v>
      </c>
      <c r="D67" s="8">
        <v>1.59</v>
      </c>
      <c r="E67" s="12">
        <v>2</v>
      </c>
      <c r="F67" s="8">
        <v>2.11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127</v>
      </c>
      <c r="C68" s="12">
        <v>2</v>
      </c>
      <c r="D68" s="8">
        <v>1.59</v>
      </c>
      <c r="E68" s="12">
        <v>1</v>
      </c>
      <c r="F68" s="8">
        <v>1.05</v>
      </c>
      <c r="G68" s="12">
        <v>1</v>
      </c>
      <c r="H68" s="8">
        <v>3.85</v>
      </c>
      <c r="I68" s="12">
        <v>0</v>
      </c>
    </row>
    <row r="69" spans="2:9" ht="15" customHeight="1" x14ac:dyDescent="0.2">
      <c r="B69" t="s">
        <v>128</v>
      </c>
      <c r="C69" s="12">
        <v>2</v>
      </c>
      <c r="D69" s="8">
        <v>1.59</v>
      </c>
      <c r="E69" s="12">
        <v>2</v>
      </c>
      <c r="F69" s="8">
        <v>2.11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143</v>
      </c>
      <c r="C70" s="12">
        <v>2</v>
      </c>
      <c r="D70" s="8">
        <v>1.59</v>
      </c>
      <c r="E70" s="12">
        <v>0</v>
      </c>
      <c r="F70" s="8">
        <v>0</v>
      </c>
      <c r="G70" s="12">
        <v>2</v>
      </c>
      <c r="H70" s="8">
        <v>7.69</v>
      </c>
      <c r="I70" s="12">
        <v>0</v>
      </c>
    </row>
    <row r="71" spans="2:9" ht="15" customHeight="1" x14ac:dyDescent="0.2">
      <c r="B71" t="s">
        <v>156</v>
      </c>
      <c r="C71" s="12">
        <v>2</v>
      </c>
      <c r="D71" s="8">
        <v>1.59</v>
      </c>
      <c r="E71" s="12">
        <v>2</v>
      </c>
      <c r="F71" s="8">
        <v>2.11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147</v>
      </c>
      <c r="C72" s="12">
        <v>2</v>
      </c>
      <c r="D72" s="8">
        <v>1.59</v>
      </c>
      <c r="E72" s="12">
        <v>2</v>
      </c>
      <c r="F72" s="8">
        <v>2.11</v>
      </c>
      <c r="G72" s="12">
        <v>0</v>
      </c>
      <c r="H72" s="8">
        <v>0</v>
      </c>
      <c r="I72" s="12">
        <v>0</v>
      </c>
    </row>
    <row r="74" spans="2:9" ht="15" customHeight="1" x14ac:dyDescent="0.2">
      <c r="B74" t="s">
        <v>229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DE3BD-C8BF-4614-A610-9C4F8206A469}">
  <sheetPr>
    <pageSetUpPr fitToPage="1"/>
  </sheetPr>
  <dimension ref="B2:I8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253</v>
      </c>
    </row>
    <row r="4" spans="2:9" ht="33" customHeight="1" x14ac:dyDescent="0.2">
      <c r="B4" t="s">
        <v>225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37</v>
      </c>
      <c r="C6" s="12">
        <v>39</v>
      </c>
      <c r="D6" s="8">
        <v>21.08</v>
      </c>
      <c r="E6" s="12">
        <v>30</v>
      </c>
      <c r="F6" s="8">
        <v>21.74</v>
      </c>
      <c r="G6" s="12">
        <v>9</v>
      </c>
      <c r="H6" s="8">
        <v>21.95</v>
      </c>
      <c r="I6" s="12">
        <v>0</v>
      </c>
    </row>
    <row r="7" spans="2:9" ht="15" customHeight="1" x14ac:dyDescent="0.2">
      <c r="B7" t="s">
        <v>38</v>
      </c>
      <c r="C7" s="12">
        <v>13</v>
      </c>
      <c r="D7" s="8">
        <v>7.03</v>
      </c>
      <c r="E7" s="12">
        <v>7</v>
      </c>
      <c r="F7" s="8">
        <v>5.07</v>
      </c>
      <c r="G7" s="12">
        <v>6</v>
      </c>
      <c r="H7" s="8">
        <v>14.63</v>
      </c>
      <c r="I7" s="12">
        <v>0</v>
      </c>
    </row>
    <row r="8" spans="2:9" ht="15" customHeight="1" x14ac:dyDescent="0.2">
      <c r="B8" t="s">
        <v>39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40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41</v>
      </c>
      <c r="C10" s="12">
        <v>3</v>
      </c>
      <c r="D10" s="8">
        <v>1.62</v>
      </c>
      <c r="E10" s="12">
        <v>0</v>
      </c>
      <c r="F10" s="8">
        <v>0</v>
      </c>
      <c r="G10" s="12">
        <v>1</v>
      </c>
      <c r="H10" s="8">
        <v>2.44</v>
      </c>
      <c r="I10" s="12">
        <v>2</v>
      </c>
    </row>
    <row r="11" spans="2:9" ht="15" customHeight="1" x14ac:dyDescent="0.2">
      <c r="B11" t="s">
        <v>42</v>
      </c>
      <c r="C11" s="12">
        <v>50</v>
      </c>
      <c r="D11" s="8">
        <v>27.03</v>
      </c>
      <c r="E11" s="12">
        <v>33</v>
      </c>
      <c r="F11" s="8">
        <v>23.91</v>
      </c>
      <c r="G11" s="12">
        <v>16</v>
      </c>
      <c r="H11" s="8">
        <v>39.020000000000003</v>
      </c>
      <c r="I11" s="12">
        <v>0</v>
      </c>
    </row>
    <row r="12" spans="2:9" ht="15" customHeight="1" x14ac:dyDescent="0.2">
      <c r="B12" t="s">
        <v>43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44</v>
      </c>
      <c r="C13" s="12">
        <v>5</v>
      </c>
      <c r="D13" s="8">
        <v>2.7</v>
      </c>
      <c r="E13" s="12">
        <v>3</v>
      </c>
      <c r="F13" s="8">
        <v>2.17</v>
      </c>
      <c r="G13" s="12">
        <v>2</v>
      </c>
      <c r="H13" s="8">
        <v>4.88</v>
      </c>
      <c r="I13" s="12">
        <v>0</v>
      </c>
    </row>
    <row r="14" spans="2:9" ht="15" customHeight="1" x14ac:dyDescent="0.2">
      <c r="B14" t="s">
        <v>45</v>
      </c>
      <c r="C14" s="12">
        <v>2</v>
      </c>
      <c r="D14" s="8">
        <v>1.08</v>
      </c>
      <c r="E14" s="12">
        <v>1</v>
      </c>
      <c r="F14" s="8">
        <v>0.72</v>
      </c>
      <c r="G14" s="12">
        <v>1</v>
      </c>
      <c r="H14" s="8">
        <v>2.44</v>
      </c>
      <c r="I14" s="12">
        <v>0</v>
      </c>
    </row>
    <row r="15" spans="2:9" ht="15" customHeight="1" x14ac:dyDescent="0.2">
      <c r="B15" t="s">
        <v>46</v>
      </c>
      <c r="C15" s="12">
        <v>18</v>
      </c>
      <c r="D15" s="8">
        <v>9.73</v>
      </c>
      <c r="E15" s="12">
        <v>17</v>
      </c>
      <c r="F15" s="8">
        <v>12.32</v>
      </c>
      <c r="G15" s="12">
        <v>1</v>
      </c>
      <c r="H15" s="8">
        <v>2.44</v>
      </c>
      <c r="I15" s="12">
        <v>0</v>
      </c>
    </row>
    <row r="16" spans="2:9" ht="15" customHeight="1" x14ac:dyDescent="0.2">
      <c r="B16" t="s">
        <v>47</v>
      </c>
      <c r="C16" s="12">
        <v>43</v>
      </c>
      <c r="D16" s="8">
        <v>23.24</v>
      </c>
      <c r="E16" s="12">
        <v>41</v>
      </c>
      <c r="F16" s="8">
        <v>29.71</v>
      </c>
      <c r="G16" s="12">
        <v>1</v>
      </c>
      <c r="H16" s="8">
        <v>2.44</v>
      </c>
      <c r="I16" s="12">
        <v>0</v>
      </c>
    </row>
    <row r="17" spans="2:9" ht="15" customHeight="1" x14ac:dyDescent="0.2">
      <c r="B17" t="s">
        <v>48</v>
      </c>
      <c r="C17" s="12">
        <v>2</v>
      </c>
      <c r="D17" s="8">
        <v>1.08</v>
      </c>
      <c r="E17" s="12">
        <v>0</v>
      </c>
      <c r="F17" s="8">
        <v>0</v>
      </c>
      <c r="G17" s="12">
        <v>0</v>
      </c>
      <c r="H17" s="8">
        <v>0</v>
      </c>
      <c r="I17" s="12">
        <v>1</v>
      </c>
    </row>
    <row r="18" spans="2:9" ht="15" customHeight="1" x14ac:dyDescent="0.2">
      <c r="B18" t="s">
        <v>49</v>
      </c>
      <c r="C18" s="12">
        <v>2</v>
      </c>
      <c r="D18" s="8">
        <v>1.08</v>
      </c>
      <c r="E18" s="12">
        <v>1</v>
      </c>
      <c r="F18" s="8">
        <v>0.72</v>
      </c>
      <c r="G18" s="12">
        <v>1</v>
      </c>
      <c r="H18" s="8">
        <v>2.44</v>
      </c>
      <c r="I18" s="12">
        <v>0</v>
      </c>
    </row>
    <row r="19" spans="2:9" ht="15" customHeight="1" x14ac:dyDescent="0.2">
      <c r="B19" t="s">
        <v>50</v>
      </c>
      <c r="C19" s="12">
        <v>8</v>
      </c>
      <c r="D19" s="8">
        <v>4.32</v>
      </c>
      <c r="E19" s="12">
        <v>5</v>
      </c>
      <c r="F19" s="8">
        <v>3.62</v>
      </c>
      <c r="G19" s="12">
        <v>3</v>
      </c>
      <c r="H19" s="8">
        <v>7.32</v>
      </c>
      <c r="I19" s="12">
        <v>0</v>
      </c>
    </row>
    <row r="20" spans="2:9" ht="15" customHeight="1" x14ac:dyDescent="0.2">
      <c r="B20" s="9" t="s">
        <v>226</v>
      </c>
      <c r="C20" s="12">
        <f>SUM(LTBL_06364[総数／事業所数])</f>
        <v>185</v>
      </c>
      <c r="E20" s="12">
        <f>SUBTOTAL(109,LTBL_06364[個人／事業所数])</f>
        <v>138</v>
      </c>
      <c r="G20" s="12">
        <f>SUBTOTAL(109,LTBL_06364[法人／事業所数])</f>
        <v>41</v>
      </c>
      <c r="I20" s="12">
        <f>SUBTOTAL(109,LTBL_06364[法人以外の団体／事業所数])</f>
        <v>3</v>
      </c>
    </row>
    <row r="21" spans="2:9" ht="15" customHeight="1" x14ac:dyDescent="0.2">
      <c r="E21" s="11">
        <f>LTBL_06364[[#Totals],[個人／事業所数]]/LTBL_06364[[#Totals],[総数／事業所数]]</f>
        <v>0.74594594594594599</v>
      </c>
      <c r="G21" s="11">
        <f>LTBL_06364[[#Totals],[法人／事業所数]]/LTBL_06364[[#Totals],[総数／事業所数]]</f>
        <v>0.22162162162162163</v>
      </c>
      <c r="I21" s="11">
        <f>LTBL_06364[[#Totals],[法人以外の団体／事業所数]]/LTBL_06364[[#Totals],[総数／事業所数]]</f>
        <v>1.6216216216216217E-2</v>
      </c>
    </row>
    <row r="23" spans="2:9" ht="33" customHeight="1" x14ac:dyDescent="0.2">
      <c r="B23" t="s">
        <v>227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73</v>
      </c>
      <c r="C24" s="12">
        <v>41</v>
      </c>
      <c r="D24" s="8">
        <v>22.16</v>
      </c>
      <c r="E24" s="12">
        <v>41</v>
      </c>
      <c r="F24" s="8">
        <v>29.71</v>
      </c>
      <c r="G24" s="12">
        <v>0</v>
      </c>
      <c r="H24" s="8">
        <v>0</v>
      </c>
      <c r="I24" s="12">
        <v>0</v>
      </c>
    </row>
    <row r="25" spans="2:9" ht="15" customHeight="1" x14ac:dyDescent="0.2">
      <c r="B25" t="s">
        <v>60</v>
      </c>
      <c r="C25" s="12">
        <v>20</v>
      </c>
      <c r="D25" s="8">
        <v>10.81</v>
      </c>
      <c r="E25" s="12">
        <v>19</v>
      </c>
      <c r="F25" s="8">
        <v>13.77</v>
      </c>
      <c r="G25" s="12">
        <v>1</v>
      </c>
      <c r="H25" s="8">
        <v>2.44</v>
      </c>
      <c r="I25" s="12">
        <v>0</v>
      </c>
    </row>
    <row r="26" spans="2:9" ht="15" customHeight="1" x14ac:dyDescent="0.2">
      <c r="B26" t="s">
        <v>66</v>
      </c>
      <c r="C26" s="12">
        <v>20</v>
      </c>
      <c r="D26" s="8">
        <v>10.81</v>
      </c>
      <c r="E26" s="12">
        <v>17</v>
      </c>
      <c r="F26" s="8">
        <v>12.32</v>
      </c>
      <c r="G26" s="12">
        <v>2</v>
      </c>
      <c r="H26" s="8">
        <v>4.88</v>
      </c>
      <c r="I26" s="12">
        <v>0</v>
      </c>
    </row>
    <row r="27" spans="2:9" ht="15" customHeight="1" x14ac:dyDescent="0.2">
      <c r="B27" t="s">
        <v>59</v>
      </c>
      <c r="C27" s="12">
        <v>17</v>
      </c>
      <c r="D27" s="8">
        <v>9.19</v>
      </c>
      <c r="E27" s="12">
        <v>9</v>
      </c>
      <c r="F27" s="8">
        <v>6.52</v>
      </c>
      <c r="G27" s="12">
        <v>8</v>
      </c>
      <c r="H27" s="8">
        <v>19.510000000000002</v>
      </c>
      <c r="I27" s="12">
        <v>0</v>
      </c>
    </row>
    <row r="28" spans="2:9" ht="15" customHeight="1" x14ac:dyDescent="0.2">
      <c r="B28" t="s">
        <v>68</v>
      </c>
      <c r="C28" s="12">
        <v>16</v>
      </c>
      <c r="D28" s="8">
        <v>8.65</v>
      </c>
      <c r="E28" s="12">
        <v>10</v>
      </c>
      <c r="F28" s="8">
        <v>7.25</v>
      </c>
      <c r="G28" s="12">
        <v>6</v>
      </c>
      <c r="H28" s="8">
        <v>14.63</v>
      </c>
      <c r="I28" s="12">
        <v>0</v>
      </c>
    </row>
    <row r="29" spans="2:9" ht="15" customHeight="1" x14ac:dyDescent="0.2">
      <c r="B29" t="s">
        <v>72</v>
      </c>
      <c r="C29" s="12">
        <v>15</v>
      </c>
      <c r="D29" s="8">
        <v>8.11</v>
      </c>
      <c r="E29" s="12">
        <v>15</v>
      </c>
      <c r="F29" s="8">
        <v>10.87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67</v>
      </c>
      <c r="C30" s="12">
        <v>8</v>
      </c>
      <c r="D30" s="8">
        <v>4.32</v>
      </c>
      <c r="E30" s="12">
        <v>4</v>
      </c>
      <c r="F30" s="8">
        <v>2.9</v>
      </c>
      <c r="G30" s="12">
        <v>4</v>
      </c>
      <c r="H30" s="8">
        <v>9.76</v>
      </c>
      <c r="I30" s="12">
        <v>0</v>
      </c>
    </row>
    <row r="31" spans="2:9" ht="15" customHeight="1" x14ac:dyDescent="0.2">
      <c r="B31" t="s">
        <v>78</v>
      </c>
      <c r="C31" s="12">
        <v>6</v>
      </c>
      <c r="D31" s="8">
        <v>3.24</v>
      </c>
      <c r="E31" s="12">
        <v>4</v>
      </c>
      <c r="F31" s="8">
        <v>2.9</v>
      </c>
      <c r="G31" s="12">
        <v>2</v>
      </c>
      <c r="H31" s="8">
        <v>4.88</v>
      </c>
      <c r="I31" s="12">
        <v>0</v>
      </c>
    </row>
    <row r="32" spans="2:9" ht="15" customHeight="1" x14ac:dyDescent="0.2">
      <c r="B32" t="s">
        <v>69</v>
      </c>
      <c r="C32" s="12">
        <v>5</v>
      </c>
      <c r="D32" s="8">
        <v>2.7</v>
      </c>
      <c r="E32" s="12">
        <v>3</v>
      </c>
      <c r="F32" s="8">
        <v>2.17</v>
      </c>
      <c r="G32" s="12">
        <v>2</v>
      </c>
      <c r="H32" s="8">
        <v>4.88</v>
      </c>
      <c r="I32" s="12">
        <v>0</v>
      </c>
    </row>
    <row r="33" spans="2:9" ht="15" customHeight="1" x14ac:dyDescent="0.2">
      <c r="B33" t="s">
        <v>65</v>
      </c>
      <c r="C33" s="12">
        <v>4</v>
      </c>
      <c r="D33" s="8">
        <v>2.16</v>
      </c>
      <c r="E33" s="12">
        <v>2</v>
      </c>
      <c r="F33" s="8">
        <v>1.45</v>
      </c>
      <c r="G33" s="12">
        <v>2</v>
      </c>
      <c r="H33" s="8">
        <v>4.88</v>
      </c>
      <c r="I33" s="12">
        <v>0</v>
      </c>
    </row>
    <row r="34" spans="2:9" ht="15" customHeight="1" x14ac:dyDescent="0.2">
      <c r="B34" t="s">
        <v>61</v>
      </c>
      <c r="C34" s="12">
        <v>2</v>
      </c>
      <c r="D34" s="8">
        <v>1.08</v>
      </c>
      <c r="E34" s="12">
        <v>2</v>
      </c>
      <c r="F34" s="8">
        <v>1.45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98</v>
      </c>
      <c r="C35" s="12">
        <v>2</v>
      </c>
      <c r="D35" s="8">
        <v>1.08</v>
      </c>
      <c r="E35" s="12">
        <v>1</v>
      </c>
      <c r="F35" s="8">
        <v>0.72</v>
      </c>
      <c r="G35" s="12">
        <v>1</v>
      </c>
      <c r="H35" s="8">
        <v>2.44</v>
      </c>
      <c r="I35" s="12">
        <v>0</v>
      </c>
    </row>
    <row r="36" spans="2:9" ht="15" customHeight="1" x14ac:dyDescent="0.2">
      <c r="B36" t="s">
        <v>94</v>
      </c>
      <c r="C36" s="12">
        <v>2</v>
      </c>
      <c r="D36" s="8">
        <v>1.08</v>
      </c>
      <c r="E36" s="12">
        <v>0</v>
      </c>
      <c r="F36" s="8">
        <v>0</v>
      </c>
      <c r="G36" s="12">
        <v>2</v>
      </c>
      <c r="H36" s="8">
        <v>4.88</v>
      </c>
      <c r="I36" s="12">
        <v>0</v>
      </c>
    </row>
    <row r="37" spans="2:9" ht="15" customHeight="1" x14ac:dyDescent="0.2">
      <c r="B37" t="s">
        <v>83</v>
      </c>
      <c r="C37" s="12">
        <v>2</v>
      </c>
      <c r="D37" s="8">
        <v>1.08</v>
      </c>
      <c r="E37" s="12">
        <v>2</v>
      </c>
      <c r="F37" s="8">
        <v>1.45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107</v>
      </c>
      <c r="C38" s="12">
        <v>2</v>
      </c>
      <c r="D38" s="8">
        <v>1.08</v>
      </c>
      <c r="E38" s="12">
        <v>2</v>
      </c>
      <c r="F38" s="8">
        <v>1.45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111</v>
      </c>
      <c r="C39" s="12">
        <v>2</v>
      </c>
      <c r="D39" s="8">
        <v>1.08</v>
      </c>
      <c r="E39" s="12">
        <v>0</v>
      </c>
      <c r="F39" s="8">
        <v>0</v>
      </c>
      <c r="G39" s="12">
        <v>0</v>
      </c>
      <c r="H39" s="8">
        <v>0</v>
      </c>
      <c r="I39" s="12">
        <v>2</v>
      </c>
    </row>
    <row r="40" spans="2:9" ht="15" customHeight="1" x14ac:dyDescent="0.2">
      <c r="B40" t="s">
        <v>82</v>
      </c>
      <c r="C40" s="12">
        <v>2</v>
      </c>
      <c r="D40" s="8">
        <v>1.08</v>
      </c>
      <c r="E40" s="12">
        <v>2</v>
      </c>
      <c r="F40" s="8">
        <v>1.45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74</v>
      </c>
      <c r="C41" s="12">
        <v>2</v>
      </c>
      <c r="D41" s="8">
        <v>1.08</v>
      </c>
      <c r="E41" s="12">
        <v>0</v>
      </c>
      <c r="F41" s="8">
        <v>0</v>
      </c>
      <c r="G41" s="12">
        <v>1</v>
      </c>
      <c r="H41" s="8">
        <v>2.44</v>
      </c>
      <c r="I41" s="12">
        <v>0</v>
      </c>
    </row>
    <row r="42" spans="2:9" ht="15" customHeight="1" x14ac:dyDescent="0.2">
      <c r="B42" t="s">
        <v>75</v>
      </c>
      <c r="C42" s="12">
        <v>2</v>
      </c>
      <c r="D42" s="8">
        <v>1.08</v>
      </c>
      <c r="E42" s="12">
        <v>0</v>
      </c>
      <c r="F42" s="8">
        <v>0</v>
      </c>
      <c r="G42" s="12">
        <v>0</v>
      </c>
      <c r="H42" s="8">
        <v>0</v>
      </c>
      <c r="I42" s="12">
        <v>1</v>
      </c>
    </row>
    <row r="43" spans="2:9" ht="15" customHeight="1" x14ac:dyDescent="0.2">
      <c r="B43" t="s">
        <v>62</v>
      </c>
      <c r="C43" s="12">
        <v>1</v>
      </c>
      <c r="D43" s="8">
        <v>0.54</v>
      </c>
      <c r="E43" s="12">
        <v>0</v>
      </c>
      <c r="F43" s="8">
        <v>0</v>
      </c>
      <c r="G43" s="12">
        <v>1</v>
      </c>
      <c r="H43" s="8">
        <v>2.44</v>
      </c>
      <c r="I43" s="12">
        <v>0</v>
      </c>
    </row>
    <row r="44" spans="2:9" ht="15" customHeight="1" x14ac:dyDescent="0.2">
      <c r="B44" t="s">
        <v>81</v>
      </c>
      <c r="C44" s="12">
        <v>1</v>
      </c>
      <c r="D44" s="8">
        <v>0.54</v>
      </c>
      <c r="E44" s="12">
        <v>1</v>
      </c>
      <c r="F44" s="8">
        <v>0.72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84</v>
      </c>
      <c r="C45" s="12">
        <v>1</v>
      </c>
      <c r="D45" s="8">
        <v>0.54</v>
      </c>
      <c r="E45" s="12">
        <v>0</v>
      </c>
      <c r="F45" s="8">
        <v>0</v>
      </c>
      <c r="G45" s="12">
        <v>1</v>
      </c>
      <c r="H45" s="8">
        <v>2.44</v>
      </c>
      <c r="I45" s="12">
        <v>0</v>
      </c>
    </row>
    <row r="46" spans="2:9" ht="15" customHeight="1" x14ac:dyDescent="0.2">
      <c r="B46" t="s">
        <v>85</v>
      </c>
      <c r="C46" s="12">
        <v>1</v>
      </c>
      <c r="D46" s="8">
        <v>0.54</v>
      </c>
      <c r="E46" s="12">
        <v>0</v>
      </c>
      <c r="F46" s="8">
        <v>0</v>
      </c>
      <c r="G46" s="12">
        <v>1</v>
      </c>
      <c r="H46" s="8">
        <v>2.44</v>
      </c>
      <c r="I46" s="12">
        <v>0</v>
      </c>
    </row>
    <row r="47" spans="2:9" ht="15" customHeight="1" x14ac:dyDescent="0.2">
      <c r="B47" t="s">
        <v>86</v>
      </c>
      <c r="C47" s="12">
        <v>1</v>
      </c>
      <c r="D47" s="8">
        <v>0.54</v>
      </c>
      <c r="E47" s="12">
        <v>1</v>
      </c>
      <c r="F47" s="8">
        <v>0.72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95</v>
      </c>
      <c r="C48" s="12">
        <v>1</v>
      </c>
      <c r="D48" s="8">
        <v>0.54</v>
      </c>
      <c r="E48" s="12">
        <v>0</v>
      </c>
      <c r="F48" s="8">
        <v>0</v>
      </c>
      <c r="G48" s="12">
        <v>1</v>
      </c>
      <c r="H48" s="8">
        <v>2.44</v>
      </c>
      <c r="I48" s="12">
        <v>0</v>
      </c>
    </row>
    <row r="49" spans="2:9" ht="15" customHeight="1" x14ac:dyDescent="0.2">
      <c r="B49" t="s">
        <v>90</v>
      </c>
      <c r="C49" s="12">
        <v>1</v>
      </c>
      <c r="D49" s="8">
        <v>0.54</v>
      </c>
      <c r="E49" s="12">
        <v>0</v>
      </c>
      <c r="F49" s="8">
        <v>0</v>
      </c>
      <c r="G49" s="12">
        <v>1</v>
      </c>
      <c r="H49" s="8">
        <v>2.44</v>
      </c>
      <c r="I49" s="12">
        <v>0</v>
      </c>
    </row>
    <row r="50" spans="2:9" ht="15" customHeight="1" x14ac:dyDescent="0.2">
      <c r="B50" t="s">
        <v>91</v>
      </c>
      <c r="C50" s="12">
        <v>1</v>
      </c>
      <c r="D50" s="8">
        <v>0.54</v>
      </c>
      <c r="E50" s="12">
        <v>0</v>
      </c>
      <c r="F50" s="8">
        <v>0</v>
      </c>
      <c r="G50" s="12">
        <v>1</v>
      </c>
      <c r="H50" s="8">
        <v>2.44</v>
      </c>
      <c r="I50" s="12">
        <v>0</v>
      </c>
    </row>
    <row r="51" spans="2:9" ht="15" customHeight="1" x14ac:dyDescent="0.2">
      <c r="B51" t="s">
        <v>70</v>
      </c>
      <c r="C51" s="12">
        <v>1</v>
      </c>
      <c r="D51" s="8">
        <v>0.54</v>
      </c>
      <c r="E51" s="12">
        <v>1</v>
      </c>
      <c r="F51" s="8">
        <v>0.72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71</v>
      </c>
      <c r="C52" s="12">
        <v>1</v>
      </c>
      <c r="D52" s="8">
        <v>0.54</v>
      </c>
      <c r="E52" s="12">
        <v>0</v>
      </c>
      <c r="F52" s="8">
        <v>0</v>
      </c>
      <c r="G52" s="12">
        <v>1</v>
      </c>
      <c r="H52" s="8">
        <v>2.44</v>
      </c>
      <c r="I52" s="12">
        <v>0</v>
      </c>
    </row>
    <row r="53" spans="2:9" ht="15" customHeight="1" x14ac:dyDescent="0.2">
      <c r="B53" t="s">
        <v>88</v>
      </c>
      <c r="C53" s="12">
        <v>1</v>
      </c>
      <c r="D53" s="8">
        <v>0.54</v>
      </c>
      <c r="E53" s="12">
        <v>0</v>
      </c>
      <c r="F53" s="8">
        <v>0</v>
      </c>
      <c r="G53" s="12">
        <v>1</v>
      </c>
      <c r="H53" s="8">
        <v>2.44</v>
      </c>
      <c r="I53" s="12">
        <v>0</v>
      </c>
    </row>
    <row r="54" spans="2:9" ht="15" customHeight="1" x14ac:dyDescent="0.2">
      <c r="B54" t="s">
        <v>76</v>
      </c>
      <c r="C54" s="12">
        <v>1</v>
      </c>
      <c r="D54" s="8">
        <v>0.54</v>
      </c>
      <c r="E54" s="12">
        <v>1</v>
      </c>
      <c r="F54" s="8">
        <v>0.72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77</v>
      </c>
      <c r="C55" s="12">
        <v>1</v>
      </c>
      <c r="D55" s="8">
        <v>0.54</v>
      </c>
      <c r="E55" s="12">
        <v>0</v>
      </c>
      <c r="F55" s="8">
        <v>0</v>
      </c>
      <c r="G55" s="12">
        <v>1</v>
      </c>
      <c r="H55" s="8">
        <v>2.44</v>
      </c>
      <c r="I55" s="12">
        <v>0</v>
      </c>
    </row>
    <row r="56" spans="2:9" ht="15" customHeight="1" x14ac:dyDescent="0.2">
      <c r="B56" t="s">
        <v>97</v>
      </c>
      <c r="C56" s="12">
        <v>1</v>
      </c>
      <c r="D56" s="8">
        <v>0.54</v>
      </c>
      <c r="E56" s="12">
        <v>0</v>
      </c>
      <c r="F56" s="8">
        <v>0</v>
      </c>
      <c r="G56" s="12">
        <v>1</v>
      </c>
      <c r="H56" s="8">
        <v>2.44</v>
      </c>
      <c r="I56" s="12">
        <v>0</v>
      </c>
    </row>
    <row r="57" spans="2:9" ht="15" customHeight="1" x14ac:dyDescent="0.2">
      <c r="B57" t="s">
        <v>101</v>
      </c>
      <c r="C57" s="12">
        <v>1</v>
      </c>
      <c r="D57" s="8">
        <v>0.54</v>
      </c>
      <c r="E57" s="12">
        <v>1</v>
      </c>
      <c r="F57" s="8">
        <v>0.72</v>
      </c>
      <c r="G57" s="12">
        <v>0</v>
      </c>
      <c r="H57" s="8">
        <v>0</v>
      </c>
      <c r="I57" s="12">
        <v>0</v>
      </c>
    </row>
    <row r="60" spans="2:9" ht="33" customHeight="1" x14ac:dyDescent="0.2">
      <c r="B60" t="s">
        <v>228</v>
      </c>
      <c r="C60" s="10" t="s">
        <v>52</v>
      </c>
      <c r="D60" s="10" t="s">
        <v>53</v>
      </c>
      <c r="E60" s="10" t="s">
        <v>54</v>
      </c>
      <c r="F60" s="10" t="s">
        <v>55</v>
      </c>
      <c r="G60" s="10" t="s">
        <v>56</v>
      </c>
      <c r="H60" s="10" t="s">
        <v>57</v>
      </c>
      <c r="I60" s="10" t="s">
        <v>58</v>
      </c>
    </row>
    <row r="61" spans="2:9" ht="15" customHeight="1" x14ac:dyDescent="0.2">
      <c r="B61" t="s">
        <v>136</v>
      </c>
      <c r="C61" s="12">
        <v>19</v>
      </c>
      <c r="D61" s="8">
        <v>10.27</v>
      </c>
      <c r="E61" s="12">
        <v>19</v>
      </c>
      <c r="F61" s="8">
        <v>13.77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137</v>
      </c>
      <c r="C62" s="12">
        <v>16</v>
      </c>
      <c r="D62" s="8">
        <v>8.65</v>
      </c>
      <c r="E62" s="12">
        <v>16</v>
      </c>
      <c r="F62" s="8">
        <v>11.59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148</v>
      </c>
      <c r="C63" s="12">
        <v>9</v>
      </c>
      <c r="D63" s="8">
        <v>4.8600000000000003</v>
      </c>
      <c r="E63" s="12">
        <v>9</v>
      </c>
      <c r="F63" s="8">
        <v>6.52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121</v>
      </c>
      <c r="C64" s="12">
        <v>7</v>
      </c>
      <c r="D64" s="8">
        <v>3.78</v>
      </c>
      <c r="E64" s="12">
        <v>1</v>
      </c>
      <c r="F64" s="8">
        <v>0.72</v>
      </c>
      <c r="G64" s="12">
        <v>6</v>
      </c>
      <c r="H64" s="8">
        <v>14.63</v>
      </c>
      <c r="I64" s="12">
        <v>0</v>
      </c>
    </row>
    <row r="65" spans="2:9" ht="15" customHeight="1" x14ac:dyDescent="0.2">
      <c r="B65" t="s">
        <v>122</v>
      </c>
      <c r="C65" s="12">
        <v>6</v>
      </c>
      <c r="D65" s="8">
        <v>3.24</v>
      </c>
      <c r="E65" s="12">
        <v>4</v>
      </c>
      <c r="F65" s="8">
        <v>2.9</v>
      </c>
      <c r="G65" s="12">
        <v>2</v>
      </c>
      <c r="H65" s="8">
        <v>4.88</v>
      </c>
      <c r="I65" s="12">
        <v>0</v>
      </c>
    </row>
    <row r="66" spans="2:9" ht="15" customHeight="1" x14ac:dyDescent="0.2">
      <c r="B66" t="s">
        <v>150</v>
      </c>
      <c r="C66" s="12">
        <v>6</v>
      </c>
      <c r="D66" s="8">
        <v>3.24</v>
      </c>
      <c r="E66" s="12">
        <v>5</v>
      </c>
      <c r="F66" s="8">
        <v>3.62</v>
      </c>
      <c r="G66" s="12">
        <v>1</v>
      </c>
      <c r="H66" s="8">
        <v>2.44</v>
      </c>
      <c r="I66" s="12">
        <v>0</v>
      </c>
    </row>
    <row r="67" spans="2:9" ht="15" customHeight="1" x14ac:dyDescent="0.2">
      <c r="B67" t="s">
        <v>140</v>
      </c>
      <c r="C67" s="12">
        <v>6</v>
      </c>
      <c r="D67" s="8">
        <v>3.24</v>
      </c>
      <c r="E67" s="12">
        <v>4</v>
      </c>
      <c r="F67" s="8">
        <v>2.9</v>
      </c>
      <c r="G67" s="12">
        <v>2</v>
      </c>
      <c r="H67" s="8">
        <v>4.88</v>
      </c>
      <c r="I67" s="12">
        <v>0</v>
      </c>
    </row>
    <row r="68" spans="2:9" ht="15" customHeight="1" x14ac:dyDescent="0.2">
      <c r="B68" t="s">
        <v>126</v>
      </c>
      <c r="C68" s="12">
        <v>5</v>
      </c>
      <c r="D68" s="8">
        <v>2.7</v>
      </c>
      <c r="E68" s="12">
        <v>5</v>
      </c>
      <c r="F68" s="8">
        <v>3.62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162</v>
      </c>
      <c r="C69" s="12">
        <v>5</v>
      </c>
      <c r="D69" s="8">
        <v>2.7</v>
      </c>
      <c r="E69" s="12">
        <v>2</v>
      </c>
      <c r="F69" s="8">
        <v>1.45</v>
      </c>
      <c r="G69" s="12">
        <v>3</v>
      </c>
      <c r="H69" s="8">
        <v>7.32</v>
      </c>
      <c r="I69" s="12">
        <v>0</v>
      </c>
    </row>
    <row r="70" spans="2:9" ht="15" customHeight="1" x14ac:dyDescent="0.2">
      <c r="B70" t="s">
        <v>131</v>
      </c>
      <c r="C70" s="12">
        <v>5</v>
      </c>
      <c r="D70" s="8">
        <v>2.7</v>
      </c>
      <c r="E70" s="12">
        <v>3</v>
      </c>
      <c r="F70" s="8">
        <v>2.17</v>
      </c>
      <c r="G70" s="12">
        <v>2</v>
      </c>
      <c r="H70" s="8">
        <v>4.88</v>
      </c>
      <c r="I70" s="12">
        <v>0</v>
      </c>
    </row>
    <row r="71" spans="2:9" ht="15" customHeight="1" x14ac:dyDescent="0.2">
      <c r="B71" t="s">
        <v>134</v>
      </c>
      <c r="C71" s="12">
        <v>5</v>
      </c>
      <c r="D71" s="8">
        <v>2.7</v>
      </c>
      <c r="E71" s="12">
        <v>5</v>
      </c>
      <c r="F71" s="8">
        <v>3.62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147</v>
      </c>
      <c r="C72" s="12">
        <v>5</v>
      </c>
      <c r="D72" s="8">
        <v>2.7</v>
      </c>
      <c r="E72" s="12">
        <v>5</v>
      </c>
      <c r="F72" s="8">
        <v>3.62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123</v>
      </c>
      <c r="C73" s="12">
        <v>4</v>
      </c>
      <c r="D73" s="8">
        <v>2.16</v>
      </c>
      <c r="E73" s="12">
        <v>4</v>
      </c>
      <c r="F73" s="8">
        <v>2.9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180</v>
      </c>
      <c r="C74" s="12">
        <v>4</v>
      </c>
      <c r="D74" s="8">
        <v>2.16</v>
      </c>
      <c r="E74" s="12">
        <v>4</v>
      </c>
      <c r="F74" s="8">
        <v>2.9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127</v>
      </c>
      <c r="C75" s="12">
        <v>4</v>
      </c>
      <c r="D75" s="8">
        <v>2.16</v>
      </c>
      <c r="E75" s="12">
        <v>3</v>
      </c>
      <c r="F75" s="8">
        <v>2.17</v>
      </c>
      <c r="G75" s="12">
        <v>1</v>
      </c>
      <c r="H75" s="8">
        <v>2.44</v>
      </c>
      <c r="I75" s="12">
        <v>0</v>
      </c>
    </row>
    <row r="76" spans="2:9" ht="15" customHeight="1" x14ac:dyDescent="0.2">
      <c r="B76" t="s">
        <v>145</v>
      </c>
      <c r="C76" s="12">
        <v>4</v>
      </c>
      <c r="D76" s="8">
        <v>2.16</v>
      </c>
      <c r="E76" s="12">
        <v>3</v>
      </c>
      <c r="F76" s="8">
        <v>2.17</v>
      </c>
      <c r="G76" s="12">
        <v>1</v>
      </c>
      <c r="H76" s="8">
        <v>2.44</v>
      </c>
      <c r="I76" s="12">
        <v>0</v>
      </c>
    </row>
    <row r="77" spans="2:9" ht="15" customHeight="1" x14ac:dyDescent="0.2">
      <c r="B77" t="s">
        <v>125</v>
      </c>
      <c r="C77" s="12">
        <v>3</v>
      </c>
      <c r="D77" s="8">
        <v>1.62</v>
      </c>
      <c r="E77" s="12">
        <v>3</v>
      </c>
      <c r="F77" s="8">
        <v>2.17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128</v>
      </c>
      <c r="C78" s="12">
        <v>3</v>
      </c>
      <c r="D78" s="8">
        <v>1.62</v>
      </c>
      <c r="E78" s="12">
        <v>0</v>
      </c>
      <c r="F78" s="8">
        <v>0</v>
      </c>
      <c r="G78" s="12">
        <v>3</v>
      </c>
      <c r="H78" s="8">
        <v>7.32</v>
      </c>
      <c r="I78" s="12">
        <v>0</v>
      </c>
    </row>
    <row r="79" spans="2:9" ht="15" customHeight="1" x14ac:dyDescent="0.2">
      <c r="B79" t="s">
        <v>161</v>
      </c>
      <c r="C79" s="12">
        <v>3</v>
      </c>
      <c r="D79" s="8">
        <v>1.62</v>
      </c>
      <c r="E79" s="12">
        <v>2</v>
      </c>
      <c r="F79" s="8">
        <v>1.45</v>
      </c>
      <c r="G79" s="12">
        <v>1</v>
      </c>
      <c r="H79" s="8">
        <v>2.44</v>
      </c>
      <c r="I79" s="12">
        <v>0</v>
      </c>
    </row>
    <row r="80" spans="2:9" ht="15" customHeight="1" x14ac:dyDescent="0.2">
      <c r="B80" t="s">
        <v>135</v>
      </c>
      <c r="C80" s="12">
        <v>3</v>
      </c>
      <c r="D80" s="8">
        <v>1.62</v>
      </c>
      <c r="E80" s="12">
        <v>3</v>
      </c>
      <c r="F80" s="8">
        <v>2.17</v>
      </c>
      <c r="G80" s="12">
        <v>0</v>
      </c>
      <c r="H80" s="8">
        <v>0</v>
      </c>
      <c r="I80" s="12">
        <v>0</v>
      </c>
    </row>
    <row r="82" spans="2:2" ht="15" customHeight="1" x14ac:dyDescent="0.2">
      <c r="B82" t="s">
        <v>229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21729-728F-4EFA-8938-2CB8DA59E5E5}">
  <sheetPr>
    <pageSetUpPr fitToPage="1"/>
  </sheetPr>
  <dimension ref="A1:I906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119</v>
      </c>
      <c r="B1" s="3" t="s">
        <v>120</v>
      </c>
      <c r="C1" s="7" t="s">
        <v>52</v>
      </c>
      <c r="D1" s="7" t="s">
        <v>53</v>
      </c>
      <c r="E1" s="7" t="s">
        <v>54</v>
      </c>
      <c r="F1" s="7" t="s">
        <v>55</v>
      </c>
      <c r="G1" s="7" t="s">
        <v>56</v>
      </c>
      <c r="H1" s="7" t="s">
        <v>57</v>
      </c>
      <c r="I1" s="7" t="s">
        <v>58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73</v>
      </c>
      <c r="C3" s="4">
        <v>4239</v>
      </c>
      <c r="D3" s="8">
        <v>13.5</v>
      </c>
      <c r="E3" s="4">
        <v>3862</v>
      </c>
      <c r="F3" s="8">
        <v>20.5</v>
      </c>
      <c r="G3" s="4">
        <v>373</v>
      </c>
      <c r="H3" s="8">
        <v>3.08</v>
      </c>
      <c r="I3" s="4">
        <v>4</v>
      </c>
    </row>
    <row r="4" spans="1:9" x14ac:dyDescent="0.2">
      <c r="A4" s="2">
        <v>2</v>
      </c>
      <c r="B4" s="1" t="s">
        <v>72</v>
      </c>
      <c r="C4" s="4">
        <v>3470</v>
      </c>
      <c r="D4" s="8">
        <v>11.05</v>
      </c>
      <c r="E4" s="4">
        <v>2975</v>
      </c>
      <c r="F4" s="8">
        <v>15.79</v>
      </c>
      <c r="G4" s="4">
        <v>487</v>
      </c>
      <c r="H4" s="8">
        <v>4.0199999999999996</v>
      </c>
      <c r="I4" s="4">
        <v>7</v>
      </c>
    </row>
    <row r="5" spans="1:9" x14ac:dyDescent="0.2">
      <c r="A5" s="2">
        <v>3</v>
      </c>
      <c r="B5" s="1" t="s">
        <v>68</v>
      </c>
      <c r="C5" s="4">
        <v>2278</v>
      </c>
      <c r="D5" s="8">
        <v>7.25</v>
      </c>
      <c r="E5" s="4">
        <v>1206</v>
      </c>
      <c r="F5" s="8">
        <v>6.4</v>
      </c>
      <c r="G5" s="4">
        <v>1066</v>
      </c>
      <c r="H5" s="8">
        <v>8.7899999999999991</v>
      </c>
      <c r="I5" s="4">
        <v>6</v>
      </c>
    </row>
    <row r="6" spans="1:9" x14ac:dyDescent="0.2">
      <c r="A6" s="2">
        <v>4</v>
      </c>
      <c r="B6" s="1" t="s">
        <v>59</v>
      </c>
      <c r="C6" s="4">
        <v>1921</v>
      </c>
      <c r="D6" s="8">
        <v>6.12</v>
      </c>
      <c r="E6" s="4">
        <v>863</v>
      </c>
      <c r="F6" s="8">
        <v>4.58</v>
      </c>
      <c r="G6" s="4">
        <v>1057</v>
      </c>
      <c r="H6" s="8">
        <v>8.7200000000000006</v>
      </c>
      <c r="I6" s="4">
        <v>1</v>
      </c>
    </row>
    <row r="7" spans="1:9" x14ac:dyDescent="0.2">
      <c r="A7" s="2">
        <v>5</v>
      </c>
      <c r="B7" s="1" t="s">
        <v>66</v>
      </c>
      <c r="C7" s="4">
        <v>1876</v>
      </c>
      <c r="D7" s="8">
        <v>5.97</v>
      </c>
      <c r="E7" s="4">
        <v>1419</v>
      </c>
      <c r="F7" s="8">
        <v>7.53</v>
      </c>
      <c r="G7" s="4">
        <v>441</v>
      </c>
      <c r="H7" s="8">
        <v>3.64</v>
      </c>
      <c r="I7" s="4">
        <v>14</v>
      </c>
    </row>
    <row r="8" spans="1:9" x14ac:dyDescent="0.2">
      <c r="A8" s="2">
        <v>6</v>
      </c>
      <c r="B8" s="1" t="s">
        <v>60</v>
      </c>
      <c r="C8" s="4">
        <v>1803</v>
      </c>
      <c r="D8" s="8">
        <v>5.74</v>
      </c>
      <c r="E8" s="4">
        <v>1140</v>
      </c>
      <c r="F8" s="8">
        <v>6.05</v>
      </c>
      <c r="G8" s="4">
        <v>663</v>
      </c>
      <c r="H8" s="8">
        <v>5.47</v>
      </c>
      <c r="I8" s="4">
        <v>0</v>
      </c>
    </row>
    <row r="9" spans="1:9" x14ac:dyDescent="0.2">
      <c r="A9" s="2">
        <v>7</v>
      </c>
      <c r="B9" s="1" t="s">
        <v>69</v>
      </c>
      <c r="C9" s="4">
        <v>1697</v>
      </c>
      <c r="D9" s="8">
        <v>5.4</v>
      </c>
      <c r="E9" s="4">
        <v>941</v>
      </c>
      <c r="F9" s="8">
        <v>4.99</v>
      </c>
      <c r="G9" s="4">
        <v>748</v>
      </c>
      <c r="H9" s="8">
        <v>6.17</v>
      </c>
      <c r="I9" s="4">
        <v>5</v>
      </c>
    </row>
    <row r="10" spans="1:9" x14ac:dyDescent="0.2">
      <c r="A10" s="2">
        <v>8</v>
      </c>
      <c r="B10" s="1" t="s">
        <v>67</v>
      </c>
      <c r="C10" s="4">
        <v>1031</v>
      </c>
      <c r="D10" s="8">
        <v>3.28</v>
      </c>
      <c r="E10" s="4">
        <v>652</v>
      </c>
      <c r="F10" s="8">
        <v>3.46</v>
      </c>
      <c r="G10" s="4">
        <v>379</v>
      </c>
      <c r="H10" s="8">
        <v>3.13</v>
      </c>
      <c r="I10" s="4">
        <v>0</v>
      </c>
    </row>
    <row r="11" spans="1:9" x14ac:dyDescent="0.2">
      <c r="A11" s="2">
        <v>9</v>
      </c>
      <c r="B11" s="1" t="s">
        <v>75</v>
      </c>
      <c r="C11" s="4">
        <v>944</v>
      </c>
      <c r="D11" s="8">
        <v>3.01</v>
      </c>
      <c r="E11" s="4">
        <v>619</v>
      </c>
      <c r="F11" s="8">
        <v>3.29</v>
      </c>
      <c r="G11" s="4">
        <v>177</v>
      </c>
      <c r="H11" s="8">
        <v>1.46</v>
      </c>
      <c r="I11" s="4">
        <v>32</v>
      </c>
    </row>
    <row r="12" spans="1:9" x14ac:dyDescent="0.2">
      <c r="A12" s="2">
        <v>10</v>
      </c>
      <c r="B12" s="1" t="s">
        <v>61</v>
      </c>
      <c r="C12" s="4">
        <v>922</v>
      </c>
      <c r="D12" s="8">
        <v>2.94</v>
      </c>
      <c r="E12" s="4">
        <v>311</v>
      </c>
      <c r="F12" s="8">
        <v>1.65</v>
      </c>
      <c r="G12" s="4">
        <v>611</v>
      </c>
      <c r="H12" s="8">
        <v>5.04</v>
      </c>
      <c r="I12" s="4">
        <v>0</v>
      </c>
    </row>
    <row r="13" spans="1:9" x14ac:dyDescent="0.2">
      <c r="A13" s="2">
        <v>11</v>
      </c>
      <c r="B13" s="1" t="s">
        <v>76</v>
      </c>
      <c r="C13" s="4">
        <v>865</v>
      </c>
      <c r="D13" s="8">
        <v>2.75</v>
      </c>
      <c r="E13" s="4">
        <v>789</v>
      </c>
      <c r="F13" s="8">
        <v>4.1900000000000004</v>
      </c>
      <c r="G13" s="4">
        <v>75</v>
      </c>
      <c r="H13" s="8">
        <v>0.62</v>
      </c>
      <c r="I13" s="4">
        <v>0</v>
      </c>
    </row>
    <row r="14" spans="1:9" x14ac:dyDescent="0.2">
      <c r="A14" s="2">
        <v>12</v>
      </c>
      <c r="B14" s="1" t="s">
        <v>65</v>
      </c>
      <c r="C14" s="4">
        <v>738</v>
      </c>
      <c r="D14" s="8">
        <v>2.35</v>
      </c>
      <c r="E14" s="4">
        <v>357</v>
      </c>
      <c r="F14" s="8">
        <v>1.89</v>
      </c>
      <c r="G14" s="4">
        <v>380</v>
      </c>
      <c r="H14" s="8">
        <v>3.13</v>
      </c>
      <c r="I14" s="4">
        <v>1</v>
      </c>
    </row>
    <row r="15" spans="1:9" x14ac:dyDescent="0.2">
      <c r="A15" s="2">
        <v>13</v>
      </c>
      <c r="B15" s="1" t="s">
        <v>70</v>
      </c>
      <c r="C15" s="4">
        <v>661</v>
      </c>
      <c r="D15" s="8">
        <v>2.1</v>
      </c>
      <c r="E15" s="4">
        <v>489</v>
      </c>
      <c r="F15" s="8">
        <v>2.6</v>
      </c>
      <c r="G15" s="4">
        <v>169</v>
      </c>
      <c r="H15" s="8">
        <v>1.39</v>
      </c>
      <c r="I15" s="4">
        <v>3</v>
      </c>
    </row>
    <row r="16" spans="1:9" x14ac:dyDescent="0.2">
      <c r="A16" s="2">
        <v>14</v>
      </c>
      <c r="B16" s="1" t="s">
        <v>71</v>
      </c>
      <c r="C16" s="4">
        <v>623</v>
      </c>
      <c r="D16" s="8">
        <v>1.98</v>
      </c>
      <c r="E16" s="4">
        <v>311</v>
      </c>
      <c r="F16" s="8">
        <v>1.65</v>
      </c>
      <c r="G16" s="4">
        <v>294</v>
      </c>
      <c r="H16" s="8">
        <v>2.42</v>
      </c>
      <c r="I16" s="4">
        <v>1</v>
      </c>
    </row>
    <row r="17" spans="1:9" x14ac:dyDescent="0.2">
      <c r="A17" s="2">
        <v>15</v>
      </c>
      <c r="B17" s="1" t="s">
        <v>77</v>
      </c>
      <c r="C17" s="4">
        <v>460</v>
      </c>
      <c r="D17" s="8">
        <v>1.46</v>
      </c>
      <c r="E17" s="4">
        <v>15</v>
      </c>
      <c r="F17" s="8">
        <v>0.08</v>
      </c>
      <c r="G17" s="4">
        <v>371</v>
      </c>
      <c r="H17" s="8">
        <v>3.06</v>
      </c>
      <c r="I17" s="4">
        <v>36</v>
      </c>
    </row>
    <row r="18" spans="1:9" x14ac:dyDescent="0.2">
      <c r="A18" s="2">
        <v>16</v>
      </c>
      <c r="B18" s="1" t="s">
        <v>78</v>
      </c>
      <c r="C18" s="4">
        <v>452</v>
      </c>
      <c r="D18" s="8">
        <v>1.44</v>
      </c>
      <c r="E18" s="4">
        <v>331</v>
      </c>
      <c r="F18" s="8">
        <v>1.76</v>
      </c>
      <c r="G18" s="4">
        <v>121</v>
      </c>
      <c r="H18" s="8">
        <v>1</v>
      </c>
      <c r="I18" s="4">
        <v>0</v>
      </c>
    </row>
    <row r="19" spans="1:9" x14ac:dyDescent="0.2">
      <c r="A19" s="2">
        <v>17</v>
      </c>
      <c r="B19" s="1" t="s">
        <v>62</v>
      </c>
      <c r="C19" s="4">
        <v>396</v>
      </c>
      <c r="D19" s="8">
        <v>1.26</v>
      </c>
      <c r="E19" s="4">
        <v>169</v>
      </c>
      <c r="F19" s="8">
        <v>0.9</v>
      </c>
      <c r="G19" s="4">
        <v>221</v>
      </c>
      <c r="H19" s="8">
        <v>1.82</v>
      </c>
      <c r="I19" s="4">
        <v>6</v>
      </c>
    </row>
    <row r="20" spans="1:9" x14ac:dyDescent="0.2">
      <c r="A20" s="2">
        <v>18</v>
      </c>
      <c r="B20" s="1" t="s">
        <v>74</v>
      </c>
      <c r="C20" s="4">
        <v>382</v>
      </c>
      <c r="D20" s="8">
        <v>1.22</v>
      </c>
      <c r="E20" s="4">
        <v>171</v>
      </c>
      <c r="F20" s="8">
        <v>0.91</v>
      </c>
      <c r="G20" s="4">
        <v>205</v>
      </c>
      <c r="H20" s="8">
        <v>1.69</v>
      </c>
      <c r="I20" s="4">
        <v>3</v>
      </c>
    </row>
    <row r="21" spans="1:9" x14ac:dyDescent="0.2">
      <c r="A21" s="2">
        <v>19</v>
      </c>
      <c r="B21" s="1" t="s">
        <v>63</v>
      </c>
      <c r="C21" s="4">
        <v>367</v>
      </c>
      <c r="D21" s="8">
        <v>1.17</v>
      </c>
      <c r="E21" s="4">
        <v>104</v>
      </c>
      <c r="F21" s="8">
        <v>0.55000000000000004</v>
      </c>
      <c r="G21" s="4">
        <v>263</v>
      </c>
      <c r="H21" s="8">
        <v>2.17</v>
      </c>
      <c r="I21" s="4">
        <v>0</v>
      </c>
    </row>
    <row r="22" spans="1:9" x14ac:dyDescent="0.2">
      <c r="A22" s="2">
        <v>20</v>
      </c>
      <c r="B22" s="1" t="s">
        <v>64</v>
      </c>
      <c r="C22" s="4">
        <v>351</v>
      </c>
      <c r="D22" s="8">
        <v>1.1200000000000001</v>
      </c>
      <c r="E22" s="4">
        <v>52</v>
      </c>
      <c r="F22" s="8">
        <v>0.28000000000000003</v>
      </c>
      <c r="G22" s="4">
        <v>299</v>
      </c>
      <c r="H22" s="8">
        <v>2.4700000000000002</v>
      </c>
      <c r="I22" s="4">
        <v>0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73</v>
      </c>
      <c r="C25" s="4">
        <v>825</v>
      </c>
      <c r="D25" s="8">
        <v>11.68</v>
      </c>
      <c r="E25" s="4">
        <v>719</v>
      </c>
      <c r="F25" s="8">
        <v>20.39</v>
      </c>
      <c r="G25" s="4">
        <v>106</v>
      </c>
      <c r="H25" s="8">
        <v>3.05</v>
      </c>
      <c r="I25" s="4">
        <v>0</v>
      </c>
    </row>
    <row r="26" spans="1:9" x14ac:dyDescent="0.2">
      <c r="A26" s="2">
        <v>2</v>
      </c>
      <c r="B26" s="1" t="s">
        <v>72</v>
      </c>
      <c r="C26" s="4">
        <v>781</v>
      </c>
      <c r="D26" s="8">
        <v>11.06</v>
      </c>
      <c r="E26" s="4">
        <v>628</v>
      </c>
      <c r="F26" s="8">
        <v>17.809999999999999</v>
      </c>
      <c r="G26" s="4">
        <v>153</v>
      </c>
      <c r="H26" s="8">
        <v>4.41</v>
      </c>
      <c r="I26" s="4">
        <v>0</v>
      </c>
    </row>
    <row r="27" spans="1:9" x14ac:dyDescent="0.2">
      <c r="A27" s="2">
        <v>3</v>
      </c>
      <c r="B27" s="1" t="s">
        <v>69</v>
      </c>
      <c r="C27" s="4">
        <v>659</v>
      </c>
      <c r="D27" s="8">
        <v>9.33</v>
      </c>
      <c r="E27" s="4">
        <v>334</v>
      </c>
      <c r="F27" s="8">
        <v>9.4700000000000006</v>
      </c>
      <c r="G27" s="4">
        <v>323</v>
      </c>
      <c r="H27" s="8">
        <v>9.3000000000000007</v>
      </c>
      <c r="I27" s="4">
        <v>2</v>
      </c>
    </row>
    <row r="28" spans="1:9" x14ac:dyDescent="0.2">
      <c r="A28" s="2">
        <v>4</v>
      </c>
      <c r="B28" s="1" t="s">
        <v>68</v>
      </c>
      <c r="C28" s="4">
        <v>452</v>
      </c>
      <c r="D28" s="8">
        <v>6.4</v>
      </c>
      <c r="E28" s="4">
        <v>187</v>
      </c>
      <c r="F28" s="8">
        <v>5.3</v>
      </c>
      <c r="G28" s="4">
        <v>265</v>
      </c>
      <c r="H28" s="8">
        <v>7.63</v>
      </c>
      <c r="I28" s="4">
        <v>0</v>
      </c>
    </row>
    <row r="29" spans="1:9" x14ac:dyDescent="0.2">
      <c r="A29" s="2">
        <v>5</v>
      </c>
      <c r="B29" s="1" t="s">
        <v>59</v>
      </c>
      <c r="C29" s="4">
        <v>337</v>
      </c>
      <c r="D29" s="8">
        <v>4.7699999999999996</v>
      </c>
      <c r="E29" s="4">
        <v>79</v>
      </c>
      <c r="F29" s="8">
        <v>2.2400000000000002</v>
      </c>
      <c r="G29" s="4">
        <v>258</v>
      </c>
      <c r="H29" s="8">
        <v>7.43</v>
      </c>
      <c r="I29" s="4">
        <v>0</v>
      </c>
    </row>
    <row r="30" spans="1:9" x14ac:dyDescent="0.2">
      <c r="A30" s="2">
        <v>6</v>
      </c>
      <c r="B30" s="1" t="s">
        <v>66</v>
      </c>
      <c r="C30" s="4">
        <v>321</v>
      </c>
      <c r="D30" s="8">
        <v>4.55</v>
      </c>
      <c r="E30" s="4">
        <v>205</v>
      </c>
      <c r="F30" s="8">
        <v>5.81</v>
      </c>
      <c r="G30" s="4">
        <v>114</v>
      </c>
      <c r="H30" s="8">
        <v>3.28</v>
      </c>
      <c r="I30" s="4">
        <v>2</v>
      </c>
    </row>
    <row r="31" spans="1:9" x14ac:dyDescent="0.2">
      <c r="A31" s="2">
        <v>7</v>
      </c>
      <c r="B31" s="1" t="s">
        <v>60</v>
      </c>
      <c r="C31" s="4">
        <v>291</v>
      </c>
      <c r="D31" s="8">
        <v>4.12</v>
      </c>
      <c r="E31" s="4">
        <v>125</v>
      </c>
      <c r="F31" s="8">
        <v>3.54</v>
      </c>
      <c r="G31" s="4">
        <v>166</v>
      </c>
      <c r="H31" s="8">
        <v>4.78</v>
      </c>
      <c r="I31" s="4">
        <v>0</v>
      </c>
    </row>
    <row r="32" spans="1:9" x14ac:dyDescent="0.2">
      <c r="A32" s="2">
        <v>8</v>
      </c>
      <c r="B32" s="1" t="s">
        <v>75</v>
      </c>
      <c r="C32" s="4">
        <v>238</v>
      </c>
      <c r="D32" s="8">
        <v>3.37</v>
      </c>
      <c r="E32" s="4">
        <v>153</v>
      </c>
      <c r="F32" s="8">
        <v>4.34</v>
      </c>
      <c r="G32" s="4">
        <v>65</v>
      </c>
      <c r="H32" s="8">
        <v>1.87</v>
      </c>
      <c r="I32" s="4">
        <v>4</v>
      </c>
    </row>
    <row r="33" spans="1:9" x14ac:dyDescent="0.2">
      <c r="A33" s="2">
        <v>9</v>
      </c>
      <c r="B33" s="1" t="s">
        <v>76</v>
      </c>
      <c r="C33" s="4">
        <v>227</v>
      </c>
      <c r="D33" s="8">
        <v>3.21</v>
      </c>
      <c r="E33" s="4">
        <v>199</v>
      </c>
      <c r="F33" s="8">
        <v>5.64</v>
      </c>
      <c r="G33" s="4">
        <v>28</v>
      </c>
      <c r="H33" s="8">
        <v>0.81</v>
      </c>
      <c r="I33" s="4">
        <v>0</v>
      </c>
    </row>
    <row r="34" spans="1:9" x14ac:dyDescent="0.2">
      <c r="A34" s="2">
        <v>10</v>
      </c>
      <c r="B34" s="1" t="s">
        <v>61</v>
      </c>
      <c r="C34" s="4">
        <v>211</v>
      </c>
      <c r="D34" s="8">
        <v>2.99</v>
      </c>
      <c r="E34" s="4">
        <v>31</v>
      </c>
      <c r="F34" s="8">
        <v>0.88</v>
      </c>
      <c r="G34" s="4">
        <v>180</v>
      </c>
      <c r="H34" s="8">
        <v>5.18</v>
      </c>
      <c r="I34" s="4">
        <v>0</v>
      </c>
    </row>
    <row r="35" spans="1:9" x14ac:dyDescent="0.2">
      <c r="A35" s="2">
        <v>11</v>
      </c>
      <c r="B35" s="1" t="s">
        <v>70</v>
      </c>
      <c r="C35" s="4">
        <v>200</v>
      </c>
      <c r="D35" s="8">
        <v>2.83</v>
      </c>
      <c r="E35" s="4">
        <v>132</v>
      </c>
      <c r="F35" s="8">
        <v>3.74</v>
      </c>
      <c r="G35" s="4">
        <v>67</v>
      </c>
      <c r="H35" s="8">
        <v>1.93</v>
      </c>
      <c r="I35" s="4">
        <v>1</v>
      </c>
    </row>
    <row r="36" spans="1:9" x14ac:dyDescent="0.2">
      <c r="A36" s="2">
        <v>12</v>
      </c>
      <c r="B36" s="1" t="s">
        <v>67</v>
      </c>
      <c r="C36" s="4">
        <v>181</v>
      </c>
      <c r="D36" s="8">
        <v>2.56</v>
      </c>
      <c r="E36" s="4">
        <v>102</v>
      </c>
      <c r="F36" s="8">
        <v>2.89</v>
      </c>
      <c r="G36" s="4">
        <v>79</v>
      </c>
      <c r="H36" s="8">
        <v>2.2799999999999998</v>
      </c>
      <c r="I36" s="4">
        <v>0</v>
      </c>
    </row>
    <row r="37" spans="1:9" x14ac:dyDescent="0.2">
      <c r="A37" s="2">
        <v>13</v>
      </c>
      <c r="B37" s="1" t="s">
        <v>65</v>
      </c>
      <c r="C37" s="4">
        <v>172</v>
      </c>
      <c r="D37" s="8">
        <v>2.44</v>
      </c>
      <c r="E37" s="4">
        <v>75</v>
      </c>
      <c r="F37" s="8">
        <v>2.13</v>
      </c>
      <c r="G37" s="4">
        <v>97</v>
      </c>
      <c r="H37" s="8">
        <v>2.79</v>
      </c>
      <c r="I37" s="4">
        <v>0</v>
      </c>
    </row>
    <row r="38" spans="1:9" x14ac:dyDescent="0.2">
      <c r="A38" s="2">
        <v>14</v>
      </c>
      <c r="B38" s="1" t="s">
        <v>71</v>
      </c>
      <c r="C38" s="4">
        <v>161</v>
      </c>
      <c r="D38" s="8">
        <v>2.2799999999999998</v>
      </c>
      <c r="E38" s="4">
        <v>63</v>
      </c>
      <c r="F38" s="8">
        <v>1.79</v>
      </c>
      <c r="G38" s="4">
        <v>98</v>
      </c>
      <c r="H38" s="8">
        <v>2.82</v>
      </c>
      <c r="I38" s="4">
        <v>0</v>
      </c>
    </row>
    <row r="39" spans="1:9" x14ac:dyDescent="0.2">
      <c r="A39" s="2">
        <v>15</v>
      </c>
      <c r="B39" s="1" t="s">
        <v>64</v>
      </c>
      <c r="C39" s="4">
        <v>141</v>
      </c>
      <c r="D39" s="8">
        <v>2</v>
      </c>
      <c r="E39" s="4">
        <v>12</v>
      </c>
      <c r="F39" s="8">
        <v>0.34</v>
      </c>
      <c r="G39" s="4">
        <v>129</v>
      </c>
      <c r="H39" s="8">
        <v>3.72</v>
      </c>
      <c r="I39" s="4">
        <v>0</v>
      </c>
    </row>
    <row r="40" spans="1:9" x14ac:dyDescent="0.2">
      <c r="A40" s="2">
        <v>16</v>
      </c>
      <c r="B40" s="1" t="s">
        <v>79</v>
      </c>
      <c r="C40" s="4">
        <v>120</v>
      </c>
      <c r="D40" s="8">
        <v>1.7</v>
      </c>
      <c r="E40" s="4">
        <v>17</v>
      </c>
      <c r="F40" s="8">
        <v>0.48</v>
      </c>
      <c r="G40" s="4">
        <v>102</v>
      </c>
      <c r="H40" s="8">
        <v>2.94</v>
      </c>
      <c r="I40" s="4">
        <v>1</v>
      </c>
    </row>
    <row r="41" spans="1:9" x14ac:dyDescent="0.2">
      <c r="A41" s="2">
        <v>17</v>
      </c>
      <c r="B41" s="1" t="s">
        <v>63</v>
      </c>
      <c r="C41" s="4">
        <v>104</v>
      </c>
      <c r="D41" s="8">
        <v>1.47</v>
      </c>
      <c r="E41" s="4">
        <v>10</v>
      </c>
      <c r="F41" s="8">
        <v>0.28000000000000003</v>
      </c>
      <c r="G41" s="4">
        <v>94</v>
      </c>
      <c r="H41" s="8">
        <v>2.71</v>
      </c>
      <c r="I41" s="4">
        <v>0</v>
      </c>
    </row>
    <row r="42" spans="1:9" x14ac:dyDescent="0.2">
      <c r="A42" s="2">
        <v>18</v>
      </c>
      <c r="B42" s="1" t="s">
        <v>80</v>
      </c>
      <c r="C42" s="4">
        <v>97</v>
      </c>
      <c r="D42" s="8">
        <v>1.37</v>
      </c>
      <c r="E42" s="4">
        <v>12</v>
      </c>
      <c r="F42" s="8">
        <v>0.34</v>
      </c>
      <c r="G42" s="4">
        <v>85</v>
      </c>
      <c r="H42" s="8">
        <v>2.4500000000000002</v>
      </c>
      <c r="I42" s="4">
        <v>0</v>
      </c>
    </row>
    <row r="43" spans="1:9" x14ac:dyDescent="0.2">
      <c r="A43" s="2">
        <v>19</v>
      </c>
      <c r="B43" s="1" t="s">
        <v>77</v>
      </c>
      <c r="C43" s="4">
        <v>85</v>
      </c>
      <c r="D43" s="8">
        <v>1.2</v>
      </c>
      <c r="E43" s="4">
        <v>5</v>
      </c>
      <c r="F43" s="8">
        <v>0.14000000000000001</v>
      </c>
      <c r="G43" s="4">
        <v>69</v>
      </c>
      <c r="H43" s="8">
        <v>1.99</v>
      </c>
      <c r="I43" s="4">
        <v>6</v>
      </c>
    </row>
    <row r="44" spans="1:9" x14ac:dyDescent="0.2">
      <c r="A44" s="2">
        <v>20</v>
      </c>
      <c r="B44" s="1" t="s">
        <v>74</v>
      </c>
      <c r="C44" s="4">
        <v>84</v>
      </c>
      <c r="D44" s="8">
        <v>1.19</v>
      </c>
      <c r="E44" s="4">
        <v>28</v>
      </c>
      <c r="F44" s="8">
        <v>0.79</v>
      </c>
      <c r="G44" s="4">
        <v>56</v>
      </c>
      <c r="H44" s="8">
        <v>1.61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73</v>
      </c>
      <c r="C47" s="4">
        <v>278</v>
      </c>
      <c r="D47" s="8">
        <v>11.74</v>
      </c>
      <c r="E47" s="4">
        <v>229</v>
      </c>
      <c r="F47" s="8">
        <v>17.41</v>
      </c>
      <c r="G47" s="4">
        <v>48</v>
      </c>
      <c r="H47" s="8">
        <v>4.6500000000000004</v>
      </c>
      <c r="I47" s="4">
        <v>1</v>
      </c>
    </row>
    <row r="48" spans="1:9" x14ac:dyDescent="0.2">
      <c r="A48" s="2">
        <v>2</v>
      </c>
      <c r="B48" s="1" t="s">
        <v>72</v>
      </c>
      <c r="C48" s="4">
        <v>251</v>
      </c>
      <c r="D48" s="8">
        <v>10.6</v>
      </c>
      <c r="E48" s="4">
        <v>204</v>
      </c>
      <c r="F48" s="8">
        <v>15.51</v>
      </c>
      <c r="G48" s="4">
        <v>46</v>
      </c>
      <c r="H48" s="8">
        <v>4.45</v>
      </c>
      <c r="I48" s="4">
        <v>1</v>
      </c>
    </row>
    <row r="49" spans="1:9" x14ac:dyDescent="0.2">
      <c r="A49" s="2">
        <v>3</v>
      </c>
      <c r="B49" s="1" t="s">
        <v>69</v>
      </c>
      <c r="C49" s="4">
        <v>240</v>
      </c>
      <c r="D49" s="8">
        <v>10.14</v>
      </c>
      <c r="E49" s="4">
        <v>150</v>
      </c>
      <c r="F49" s="8">
        <v>11.41</v>
      </c>
      <c r="G49" s="4">
        <v>88</v>
      </c>
      <c r="H49" s="8">
        <v>8.52</v>
      </c>
      <c r="I49" s="4">
        <v>2</v>
      </c>
    </row>
    <row r="50" spans="1:9" x14ac:dyDescent="0.2">
      <c r="A50" s="2">
        <v>4</v>
      </c>
      <c r="B50" s="1" t="s">
        <v>68</v>
      </c>
      <c r="C50" s="4">
        <v>157</v>
      </c>
      <c r="D50" s="8">
        <v>6.63</v>
      </c>
      <c r="E50" s="4">
        <v>70</v>
      </c>
      <c r="F50" s="8">
        <v>5.32</v>
      </c>
      <c r="G50" s="4">
        <v>86</v>
      </c>
      <c r="H50" s="8">
        <v>8.33</v>
      </c>
      <c r="I50" s="4">
        <v>1</v>
      </c>
    </row>
    <row r="51" spans="1:9" x14ac:dyDescent="0.2">
      <c r="A51" s="2">
        <v>5</v>
      </c>
      <c r="B51" s="1" t="s">
        <v>59</v>
      </c>
      <c r="C51" s="4">
        <v>107</v>
      </c>
      <c r="D51" s="8">
        <v>4.5199999999999996</v>
      </c>
      <c r="E51" s="4">
        <v>31</v>
      </c>
      <c r="F51" s="8">
        <v>2.36</v>
      </c>
      <c r="G51" s="4">
        <v>76</v>
      </c>
      <c r="H51" s="8">
        <v>7.36</v>
      </c>
      <c r="I51" s="4">
        <v>0</v>
      </c>
    </row>
    <row r="52" spans="1:9" x14ac:dyDescent="0.2">
      <c r="A52" s="2">
        <v>6</v>
      </c>
      <c r="B52" s="1" t="s">
        <v>60</v>
      </c>
      <c r="C52" s="4">
        <v>101</v>
      </c>
      <c r="D52" s="8">
        <v>4.2699999999999996</v>
      </c>
      <c r="E52" s="4">
        <v>61</v>
      </c>
      <c r="F52" s="8">
        <v>4.6399999999999997</v>
      </c>
      <c r="G52" s="4">
        <v>40</v>
      </c>
      <c r="H52" s="8">
        <v>3.87</v>
      </c>
      <c r="I52" s="4">
        <v>0</v>
      </c>
    </row>
    <row r="53" spans="1:9" x14ac:dyDescent="0.2">
      <c r="A53" s="2">
        <v>6</v>
      </c>
      <c r="B53" s="1" t="s">
        <v>66</v>
      </c>
      <c r="C53" s="4">
        <v>101</v>
      </c>
      <c r="D53" s="8">
        <v>4.2699999999999996</v>
      </c>
      <c r="E53" s="4">
        <v>73</v>
      </c>
      <c r="F53" s="8">
        <v>5.55</v>
      </c>
      <c r="G53" s="4">
        <v>28</v>
      </c>
      <c r="H53" s="8">
        <v>2.71</v>
      </c>
      <c r="I53" s="4">
        <v>0</v>
      </c>
    </row>
    <row r="54" spans="1:9" x14ac:dyDescent="0.2">
      <c r="A54" s="2">
        <v>8</v>
      </c>
      <c r="B54" s="1" t="s">
        <v>67</v>
      </c>
      <c r="C54" s="4">
        <v>94</v>
      </c>
      <c r="D54" s="8">
        <v>3.97</v>
      </c>
      <c r="E54" s="4">
        <v>48</v>
      </c>
      <c r="F54" s="8">
        <v>3.65</v>
      </c>
      <c r="G54" s="4">
        <v>46</v>
      </c>
      <c r="H54" s="8">
        <v>4.45</v>
      </c>
      <c r="I54" s="4">
        <v>0</v>
      </c>
    </row>
    <row r="55" spans="1:9" x14ac:dyDescent="0.2">
      <c r="A55" s="2">
        <v>9</v>
      </c>
      <c r="B55" s="1" t="s">
        <v>75</v>
      </c>
      <c r="C55" s="4">
        <v>77</v>
      </c>
      <c r="D55" s="8">
        <v>3.25</v>
      </c>
      <c r="E55" s="4">
        <v>61</v>
      </c>
      <c r="F55" s="8">
        <v>4.6399999999999997</v>
      </c>
      <c r="G55" s="4">
        <v>14</v>
      </c>
      <c r="H55" s="8">
        <v>1.36</v>
      </c>
      <c r="I55" s="4">
        <v>2</v>
      </c>
    </row>
    <row r="56" spans="1:9" x14ac:dyDescent="0.2">
      <c r="A56" s="2">
        <v>10</v>
      </c>
      <c r="B56" s="1" t="s">
        <v>61</v>
      </c>
      <c r="C56" s="4">
        <v>70</v>
      </c>
      <c r="D56" s="8">
        <v>2.96</v>
      </c>
      <c r="E56" s="4">
        <v>26</v>
      </c>
      <c r="F56" s="8">
        <v>1.98</v>
      </c>
      <c r="G56" s="4">
        <v>44</v>
      </c>
      <c r="H56" s="8">
        <v>4.26</v>
      </c>
      <c r="I56" s="4">
        <v>0</v>
      </c>
    </row>
    <row r="57" spans="1:9" x14ac:dyDescent="0.2">
      <c r="A57" s="2">
        <v>11</v>
      </c>
      <c r="B57" s="1" t="s">
        <v>81</v>
      </c>
      <c r="C57" s="4">
        <v>69</v>
      </c>
      <c r="D57" s="8">
        <v>2.91</v>
      </c>
      <c r="E57" s="4">
        <v>30</v>
      </c>
      <c r="F57" s="8">
        <v>2.2799999999999998</v>
      </c>
      <c r="G57" s="4">
        <v>39</v>
      </c>
      <c r="H57" s="8">
        <v>3.78</v>
      </c>
      <c r="I57" s="4">
        <v>0</v>
      </c>
    </row>
    <row r="58" spans="1:9" x14ac:dyDescent="0.2">
      <c r="A58" s="2">
        <v>12</v>
      </c>
      <c r="B58" s="1" t="s">
        <v>70</v>
      </c>
      <c r="C58" s="4">
        <v>68</v>
      </c>
      <c r="D58" s="8">
        <v>2.87</v>
      </c>
      <c r="E58" s="4">
        <v>49</v>
      </c>
      <c r="F58" s="8">
        <v>3.73</v>
      </c>
      <c r="G58" s="4">
        <v>19</v>
      </c>
      <c r="H58" s="8">
        <v>1.84</v>
      </c>
      <c r="I58" s="4">
        <v>0</v>
      </c>
    </row>
    <row r="59" spans="1:9" x14ac:dyDescent="0.2">
      <c r="A59" s="2">
        <v>13</v>
      </c>
      <c r="B59" s="1" t="s">
        <v>76</v>
      </c>
      <c r="C59" s="4">
        <v>63</v>
      </c>
      <c r="D59" s="8">
        <v>2.66</v>
      </c>
      <c r="E59" s="4">
        <v>60</v>
      </c>
      <c r="F59" s="8">
        <v>4.5599999999999996</v>
      </c>
      <c r="G59" s="4">
        <v>3</v>
      </c>
      <c r="H59" s="8">
        <v>0.28999999999999998</v>
      </c>
      <c r="I59" s="4">
        <v>0</v>
      </c>
    </row>
    <row r="60" spans="1:9" x14ac:dyDescent="0.2">
      <c r="A60" s="2">
        <v>14</v>
      </c>
      <c r="B60" s="1" t="s">
        <v>71</v>
      </c>
      <c r="C60" s="4">
        <v>43</v>
      </c>
      <c r="D60" s="8">
        <v>1.82</v>
      </c>
      <c r="E60" s="4">
        <v>22</v>
      </c>
      <c r="F60" s="8">
        <v>1.67</v>
      </c>
      <c r="G60" s="4">
        <v>20</v>
      </c>
      <c r="H60" s="8">
        <v>1.94</v>
      </c>
      <c r="I60" s="4">
        <v>0</v>
      </c>
    </row>
    <row r="61" spans="1:9" x14ac:dyDescent="0.2">
      <c r="A61" s="2">
        <v>15</v>
      </c>
      <c r="B61" s="1" t="s">
        <v>65</v>
      </c>
      <c r="C61" s="4">
        <v>42</v>
      </c>
      <c r="D61" s="8">
        <v>1.77</v>
      </c>
      <c r="E61" s="4">
        <v>18</v>
      </c>
      <c r="F61" s="8">
        <v>1.37</v>
      </c>
      <c r="G61" s="4">
        <v>24</v>
      </c>
      <c r="H61" s="8">
        <v>2.3199999999999998</v>
      </c>
      <c r="I61" s="4">
        <v>0</v>
      </c>
    </row>
    <row r="62" spans="1:9" x14ac:dyDescent="0.2">
      <c r="A62" s="2">
        <v>16</v>
      </c>
      <c r="B62" s="1" t="s">
        <v>77</v>
      </c>
      <c r="C62" s="4">
        <v>38</v>
      </c>
      <c r="D62" s="8">
        <v>1.6</v>
      </c>
      <c r="E62" s="4">
        <v>2</v>
      </c>
      <c r="F62" s="8">
        <v>0.15</v>
      </c>
      <c r="G62" s="4">
        <v>34</v>
      </c>
      <c r="H62" s="8">
        <v>3.29</v>
      </c>
      <c r="I62" s="4">
        <v>1</v>
      </c>
    </row>
    <row r="63" spans="1:9" x14ac:dyDescent="0.2">
      <c r="A63" s="2">
        <v>17</v>
      </c>
      <c r="B63" s="1" t="s">
        <v>78</v>
      </c>
      <c r="C63" s="4">
        <v>37</v>
      </c>
      <c r="D63" s="8">
        <v>1.56</v>
      </c>
      <c r="E63" s="4">
        <v>17</v>
      </c>
      <c r="F63" s="8">
        <v>1.29</v>
      </c>
      <c r="G63" s="4">
        <v>20</v>
      </c>
      <c r="H63" s="8">
        <v>1.94</v>
      </c>
      <c r="I63" s="4">
        <v>0</v>
      </c>
    </row>
    <row r="64" spans="1:9" x14ac:dyDescent="0.2">
      <c r="A64" s="2">
        <v>18</v>
      </c>
      <c r="B64" s="1" t="s">
        <v>82</v>
      </c>
      <c r="C64" s="4">
        <v>31</v>
      </c>
      <c r="D64" s="8">
        <v>1.31</v>
      </c>
      <c r="E64" s="4">
        <v>18</v>
      </c>
      <c r="F64" s="8">
        <v>1.37</v>
      </c>
      <c r="G64" s="4">
        <v>13</v>
      </c>
      <c r="H64" s="8">
        <v>1.26</v>
      </c>
      <c r="I64" s="4">
        <v>0</v>
      </c>
    </row>
    <row r="65" spans="1:9" x14ac:dyDescent="0.2">
      <c r="A65" s="2">
        <v>19</v>
      </c>
      <c r="B65" s="1" t="s">
        <v>64</v>
      </c>
      <c r="C65" s="4">
        <v>26</v>
      </c>
      <c r="D65" s="8">
        <v>1.1000000000000001</v>
      </c>
      <c r="E65" s="4">
        <v>4</v>
      </c>
      <c r="F65" s="8">
        <v>0.3</v>
      </c>
      <c r="G65" s="4">
        <v>22</v>
      </c>
      <c r="H65" s="8">
        <v>2.13</v>
      </c>
      <c r="I65" s="4">
        <v>0</v>
      </c>
    </row>
    <row r="66" spans="1:9" x14ac:dyDescent="0.2">
      <c r="A66" s="2">
        <v>19</v>
      </c>
      <c r="B66" s="1" t="s">
        <v>80</v>
      </c>
      <c r="C66" s="4">
        <v>26</v>
      </c>
      <c r="D66" s="8">
        <v>1.1000000000000001</v>
      </c>
      <c r="E66" s="4">
        <v>6</v>
      </c>
      <c r="F66" s="8">
        <v>0.46</v>
      </c>
      <c r="G66" s="4">
        <v>20</v>
      </c>
      <c r="H66" s="8">
        <v>1.94</v>
      </c>
      <c r="I66" s="4">
        <v>0</v>
      </c>
    </row>
    <row r="67" spans="1:9" x14ac:dyDescent="0.2">
      <c r="A67" s="1"/>
      <c r="C67" s="4"/>
      <c r="D67" s="8"/>
      <c r="E67" s="4"/>
      <c r="F67" s="8"/>
      <c r="G67" s="4"/>
      <c r="H67" s="8"/>
      <c r="I67" s="4"/>
    </row>
    <row r="68" spans="1:9" x14ac:dyDescent="0.2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2">
      <c r="A69" s="2">
        <v>1</v>
      </c>
      <c r="B69" s="1" t="s">
        <v>73</v>
      </c>
      <c r="C69" s="4">
        <v>536</v>
      </c>
      <c r="D69" s="8">
        <v>14.95</v>
      </c>
      <c r="E69" s="4">
        <v>490</v>
      </c>
      <c r="F69" s="8">
        <v>21.36</v>
      </c>
      <c r="G69" s="4">
        <v>46</v>
      </c>
      <c r="H69" s="8">
        <v>3.69</v>
      </c>
      <c r="I69" s="4">
        <v>0</v>
      </c>
    </row>
    <row r="70" spans="1:9" x14ac:dyDescent="0.2">
      <c r="A70" s="2">
        <v>2</v>
      </c>
      <c r="B70" s="1" t="s">
        <v>72</v>
      </c>
      <c r="C70" s="4">
        <v>429</v>
      </c>
      <c r="D70" s="8">
        <v>11.97</v>
      </c>
      <c r="E70" s="4">
        <v>377</v>
      </c>
      <c r="F70" s="8">
        <v>16.43</v>
      </c>
      <c r="G70" s="4">
        <v>51</v>
      </c>
      <c r="H70" s="8">
        <v>4.09</v>
      </c>
      <c r="I70" s="4">
        <v>1</v>
      </c>
    </row>
    <row r="71" spans="1:9" x14ac:dyDescent="0.2">
      <c r="A71" s="2">
        <v>3</v>
      </c>
      <c r="B71" s="1" t="s">
        <v>68</v>
      </c>
      <c r="C71" s="4">
        <v>270</v>
      </c>
      <c r="D71" s="8">
        <v>7.53</v>
      </c>
      <c r="E71" s="4">
        <v>154</v>
      </c>
      <c r="F71" s="8">
        <v>6.71</v>
      </c>
      <c r="G71" s="4">
        <v>115</v>
      </c>
      <c r="H71" s="8">
        <v>9.2100000000000009</v>
      </c>
      <c r="I71" s="4">
        <v>1</v>
      </c>
    </row>
    <row r="72" spans="1:9" x14ac:dyDescent="0.2">
      <c r="A72" s="2">
        <v>4</v>
      </c>
      <c r="B72" s="1" t="s">
        <v>66</v>
      </c>
      <c r="C72" s="4">
        <v>264</v>
      </c>
      <c r="D72" s="8">
        <v>7.36</v>
      </c>
      <c r="E72" s="4">
        <v>212</v>
      </c>
      <c r="F72" s="8">
        <v>9.24</v>
      </c>
      <c r="G72" s="4">
        <v>49</v>
      </c>
      <c r="H72" s="8">
        <v>3.93</v>
      </c>
      <c r="I72" s="4">
        <v>3</v>
      </c>
    </row>
    <row r="73" spans="1:9" x14ac:dyDescent="0.2">
      <c r="A73" s="2">
        <v>5</v>
      </c>
      <c r="B73" s="1" t="s">
        <v>60</v>
      </c>
      <c r="C73" s="4">
        <v>215</v>
      </c>
      <c r="D73" s="8">
        <v>6</v>
      </c>
      <c r="E73" s="4">
        <v>121</v>
      </c>
      <c r="F73" s="8">
        <v>5.27</v>
      </c>
      <c r="G73" s="4">
        <v>94</v>
      </c>
      <c r="H73" s="8">
        <v>7.53</v>
      </c>
      <c r="I73" s="4">
        <v>0</v>
      </c>
    </row>
    <row r="74" spans="1:9" x14ac:dyDescent="0.2">
      <c r="A74" s="2">
        <v>6</v>
      </c>
      <c r="B74" s="1" t="s">
        <v>59</v>
      </c>
      <c r="C74" s="4">
        <v>191</v>
      </c>
      <c r="D74" s="8">
        <v>5.33</v>
      </c>
      <c r="E74" s="4">
        <v>92</v>
      </c>
      <c r="F74" s="8">
        <v>4.01</v>
      </c>
      <c r="G74" s="4">
        <v>99</v>
      </c>
      <c r="H74" s="8">
        <v>7.93</v>
      </c>
      <c r="I74" s="4">
        <v>0</v>
      </c>
    </row>
    <row r="75" spans="1:9" x14ac:dyDescent="0.2">
      <c r="A75" s="2">
        <v>7</v>
      </c>
      <c r="B75" s="1" t="s">
        <v>67</v>
      </c>
      <c r="C75" s="4">
        <v>152</v>
      </c>
      <c r="D75" s="8">
        <v>4.24</v>
      </c>
      <c r="E75" s="4">
        <v>106</v>
      </c>
      <c r="F75" s="8">
        <v>4.62</v>
      </c>
      <c r="G75" s="4">
        <v>46</v>
      </c>
      <c r="H75" s="8">
        <v>3.69</v>
      </c>
      <c r="I75" s="4">
        <v>0</v>
      </c>
    </row>
    <row r="76" spans="1:9" x14ac:dyDescent="0.2">
      <c r="A76" s="2">
        <v>8</v>
      </c>
      <c r="B76" s="1" t="s">
        <v>75</v>
      </c>
      <c r="C76" s="4">
        <v>125</v>
      </c>
      <c r="D76" s="8">
        <v>3.49</v>
      </c>
      <c r="E76" s="4">
        <v>94</v>
      </c>
      <c r="F76" s="8">
        <v>4.0999999999999996</v>
      </c>
      <c r="G76" s="4">
        <v>21</v>
      </c>
      <c r="H76" s="8">
        <v>1.68</v>
      </c>
      <c r="I76" s="4">
        <v>3</v>
      </c>
    </row>
    <row r="77" spans="1:9" x14ac:dyDescent="0.2">
      <c r="A77" s="2">
        <v>9</v>
      </c>
      <c r="B77" s="1" t="s">
        <v>69</v>
      </c>
      <c r="C77" s="4">
        <v>111</v>
      </c>
      <c r="D77" s="8">
        <v>3.1</v>
      </c>
      <c r="E77" s="4">
        <v>51</v>
      </c>
      <c r="F77" s="8">
        <v>2.2200000000000002</v>
      </c>
      <c r="G77" s="4">
        <v>60</v>
      </c>
      <c r="H77" s="8">
        <v>4.8099999999999996</v>
      </c>
      <c r="I77" s="4">
        <v>0</v>
      </c>
    </row>
    <row r="78" spans="1:9" x14ac:dyDescent="0.2">
      <c r="A78" s="2">
        <v>10</v>
      </c>
      <c r="B78" s="1" t="s">
        <v>65</v>
      </c>
      <c r="C78" s="4">
        <v>99</v>
      </c>
      <c r="D78" s="8">
        <v>2.76</v>
      </c>
      <c r="E78" s="4">
        <v>43</v>
      </c>
      <c r="F78" s="8">
        <v>1.87</v>
      </c>
      <c r="G78" s="4">
        <v>56</v>
      </c>
      <c r="H78" s="8">
        <v>4.49</v>
      </c>
      <c r="I78" s="4">
        <v>0</v>
      </c>
    </row>
    <row r="79" spans="1:9" x14ac:dyDescent="0.2">
      <c r="A79" s="2">
        <v>11</v>
      </c>
      <c r="B79" s="1" t="s">
        <v>76</v>
      </c>
      <c r="C79" s="4">
        <v>85</v>
      </c>
      <c r="D79" s="8">
        <v>2.37</v>
      </c>
      <c r="E79" s="4">
        <v>78</v>
      </c>
      <c r="F79" s="8">
        <v>3.4</v>
      </c>
      <c r="G79" s="4">
        <v>7</v>
      </c>
      <c r="H79" s="8">
        <v>0.56000000000000005</v>
      </c>
      <c r="I79" s="4">
        <v>0</v>
      </c>
    </row>
    <row r="80" spans="1:9" x14ac:dyDescent="0.2">
      <c r="A80" s="2">
        <v>12</v>
      </c>
      <c r="B80" s="1" t="s">
        <v>61</v>
      </c>
      <c r="C80" s="4">
        <v>82</v>
      </c>
      <c r="D80" s="8">
        <v>2.29</v>
      </c>
      <c r="E80" s="4">
        <v>31</v>
      </c>
      <c r="F80" s="8">
        <v>1.35</v>
      </c>
      <c r="G80" s="4">
        <v>51</v>
      </c>
      <c r="H80" s="8">
        <v>4.09</v>
      </c>
      <c r="I80" s="4">
        <v>0</v>
      </c>
    </row>
    <row r="81" spans="1:9" x14ac:dyDescent="0.2">
      <c r="A81" s="2">
        <v>13</v>
      </c>
      <c r="B81" s="1" t="s">
        <v>71</v>
      </c>
      <c r="C81" s="4">
        <v>75</v>
      </c>
      <c r="D81" s="8">
        <v>2.09</v>
      </c>
      <c r="E81" s="4">
        <v>48</v>
      </c>
      <c r="F81" s="8">
        <v>2.09</v>
      </c>
      <c r="G81" s="4">
        <v>25</v>
      </c>
      <c r="H81" s="8">
        <v>2</v>
      </c>
      <c r="I81" s="4">
        <v>0</v>
      </c>
    </row>
    <row r="82" spans="1:9" x14ac:dyDescent="0.2">
      <c r="A82" s="2">
        <v>14</v>
      </c>
      <c r="B82" s="1" t="s">
        <v>70</v>
      </c>
      <c r="C82" s="4">
        <v>72</v>
      </c>
      <c r="D82" s="8">
        <v>2.0099999999999998</v>
      </c>
      <c r="E82" s="4">
        <v>52</v>
      </c>
      <c r="F82" s="8">
        <v>2.27</v>
      </c>
      <c r="G82" s="4">
        <v>19</v>
      </c>
      <c r="H82" s="8">
        <v>1.52</v>
      </c>
      <c r="I82" s="4">
        <v>1</v>
      </c>
    </row>
    <row r="83" spans="1:9" x14ac:dyDescent="0.2">
      <c r="A83" s="2">
        <v>15</v>
      </c>
      <c r="B83" s="1" t="s">
        <v>82</v>
      </c>
      <c r="C83" s="4">
        <v>56</v>
      </c>
      <c r="D83" s="8">
        <v>1.56</v>
      </c>
      <c r="E83" s="4">
        <v>46</v>
      </c>
      <c r="F83" s="8">
        <v>2.0099999999999998</v>
      </c>
      <c r="G83" s="4">
        <v>10</v>
      </c>
      <c r="H83" s="8">
        <v>0.8</v>
      </c>
      <c r="I83" s="4">
        <v>0</v>
      </c>
    </row>
    <row r="84" spans="1:9" x14ac:dyDescent="0.2">
      <c r="A84" s="2">
        <v>15</v>
      </c>
      <c r="B84" s="1" t="s">
        <v>77</v>
      </c>
      <c r="C84" s="4">
        <v>56</v>
      </c>
      <c r="D84" s="8">
        <v>1.56</v>
      </c>
      <c r="E84" s="4">
        <v>1</v>
      </c>
      <c r="F84" s="8">
        <v>0.04</v>
      </c>
      <c r="G84" s="4">
        <v>49</v>
      </c>
      <c r="H84" s="8">
        <v>3.93</v>
      </c>
      <c r="I84" s="4">
        <v>6</v>
      </c>
    </row>
    <row r="85" spans="1:9" x14ac:dyDescent="0.2">
      <c r="A85" s="2">
        <v>17</v>
      </c>
      <c r="B85" s="1" t="s">
        <v>62</v>
      </c>
      <c r="C85" s="4">
        <v>49</v>
      </c>
      <c r="D85" s="8">
        <v>1.37</v>
      </c>
      <c r="E85" s="4">
        <v>29</v>
      </c>
      <c r="F85" s="8">
        <v>1.26</v>
      </c>
      <c r="G85" s="4">
        <v>19</v>
      </c>
      <c r="H85" s="8">
        <v>1.52</v>
      </c>
      <c r="I85" s="4">
        <v>1</v>
      </c>
    </row>
    <row r="86" spans="1:9" x14ac:dyDescent="0.2">
      <c r="A86" s="2">
        <v>18</v>
      </c>
      <c r="B86" s="1" t="s">
        <v>74</v>
      </c>
      <c r="C86" s="4">
        <v>47</v>
      </c>
      <c r="D86" s="8">
        <v>1.31</v>
      </c>
      <c r="E86" s="4">
        <v>22</v>
      </c>
      <c r="F86" s="8">
        <v>0.96</v>
      </c>
      <c r="G86" s="4">
        <v>25</v>
      </c>
      <c r="H86" s="8">
        <v>2</v>
      </c>
      <c r="I86" s="4">
        <v>0</v>
      </c>
    </row>
    <row r="87" spans="1:9" x14ac:dyDescent="0.2">
      <c r="A87" s="2">
        <v>19</v>
      </c>
      <c r="B87" s="1" t="s">
        <v>64</v>
      </c>
      <c r="C87" s="4">
        <v>46</v>
      </c>
      <c r="D87" s="8">
        <v>1.28</v>
      </c>
      <c r="E87" s="4">
        <v>5</v>
      </c>
      <c r="F87" s="8">
        <v>0.22</v>
      </c>
      <c r="G87" s="4">
        <v>41</v>
      </c>
      <c r="H87" s="8">
        <v>3.29</v>
      </c>
      <c r="I87" s="4">
        <v>0</v>
      </c>
    </row>
    <row r="88" spans="1:9" x14ac:dyDescent="0.2">
      <c r="A88" s="2">
        <v>20</v>
      </c>
      <c r="B88" s="1" t="s">
        <v>78</v>
      </c>
      <c r="C88" s="4">
        <v>45</v>
      </c>
      <c r="D88" s="8">
        <v>1.26</v>
      </c>
      <c r="E88" s="4">
        <v>33</v>
      </c>
      <c r="F88" s="8">
        <v>1.44</v>
      </c>
      <c r="G88" s="4">
        <v>12</v>
      </c>
      <c r="H88" s="8">
        <v>0.96</v>
      </c>
      <c r="I88" s="4">
        <v>0</v>
      </c>
    </row>
    <row r="89" spans="1:9" x14ac:dyDescent="0.2">
      <c r="A89" s="1"/>
      <c r="C89" s="4"/>
      <c r="D89" s="8"/>
      <c r="E89" s="4"/>
      <c r="F89" s="8"/>
      <c r="G89" s="4"/>
      <c r="H89" s="8"/>
      <c r="I89" s="4"/>
    </row>
    <row r="90" spans="1:9" x14ac:dyDescent="0.2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2">
      <c r="A91" s="2">
        <v>1</v>
      </c>
      <c r="B91" s="1" t="s">
        <v>73</v>
      </c>
      <c r="C91" s="4">
        <v>434</v>
      </c>
      <c r="D91" s="8">
        <v>13.97</v>
      </c>
      <c r="E91" s="4">
        <v>394</v>
      </c>
      <c r="F91" s="8">
        <v>22.1</v>
      </c>
      <c r="G91" s="4">
        <v>39</v>
      </c>
      <c r="H91" s="8">
        <v>3.01</v>
      </c>
      <c r="I91" s="4">
        <v>1</v>
      </c>
    </row>
    <row r="92" spans="1:9" x14ac:dyDescent="0.2">
      <c r="A92" s="2">
        <v>2</v>
      </c>
      <c r="B92" s="1" t="s">
        <v>72</v>
      </c>
      <c r="C92" s="4">
        <v>389</v>
      </c>
      <c r="D92" s="8">
        <v>12.52</v>
      </c>
      <c r="E92" s="4">
        <v>318</v>
      </c>
      <c r="F92" s="8">
        <v>17.84</v>
      </c>
      <c r="G92" s="4">
        <v>71</v>
      </c>
      <c r="H92" s="8">
        <v>5.47</v>
      </c>
      <c r="I92" s="4">
        <v>0</v>
      </c>
    </row>
    <row r="93" spans="1:9" x14ac:dyDescent="0.2">
      <c r="A93" s="2">
        <v>3</v>
      </c>
      <c r="B93" s="1" t="s">
        <v>68</v>
      </c>
      <c r="C93" s="4">
        <v>248</v>
      </c>
      <c r="D93" s="8">
        <v>7.98</v>
      </c>
      <c r="E93" s="4">
        <v>118</v>
      </c>
      <c r="F93" s="8">
        <v>6.62</v>
      </c>
      <c r="G93" s="4">
        <v>130</v>
      </c>
      <c r="H93" s="8">
        <v>10.02</v>
      </c>
      <c r="I93" s="4">
        <v>0</v>
      </c>
    </row>
    <row r="94" spans="1:9" x14ac:dyDescent="0.2">
      <c r="A94" s="2">
        <v>4</v>
      </c>
      <c r="B94" s="1" t="s">
        <v>66</v>
      </c>
      <c r="C94" s="4">
        <v>181</v>
      </c>
      <c r="D94" s="8">
        <v>5.83</v>
      </c>
      <c r="E94" s="4">
        <v>128</v>
      </c>
      <c r="F94" s="8">
        <v>7.18</v>
      </c>
      <c r="G94" s="4">
        <v>47</v>
      </c>
      <c r="H94" s="8">
        <v>3.62</v>
      </c>
      <c r="I94" s="4">
        <v>5</v>
      </c>
    </row>
    <row r="95" spans="1:9" x14ac:dyDescent="0.2">
      <c r="A95" s="2">
        <v>5</v>
      </c>
      <c r="B95" s="1" t="s">
        <v>60</v>
      </c>
      <c r="C95" s="4">
        <v>159</v>
      </c>
      <c r="D95" s="8">
        <v>5.12</v>
      </c>
      <c r="E95" s="4">
        <v>87</v>
      </c>
      <c r="F95" s="8">
        <v>4.88</v>
      </c>
      <c r="G95" s="4">
        <v>72</v>
      </c>
      <c r="H95" s="8">
        <v>5.55</v>
      </c>
      <c r="I95" s="4">
        <v>0</v>
      </c>
    </row>
    <row r="96" spans="1:9" x14ac:dyDescent="0.2">
      <c r="A96" s="2">
        <v>6</v>
      </c>
      <c r="B96" s="1" t="s">
        <v>59</v>
      </c>
      <c r="C96" s="4">
        <v>153</v>
      </c>
      <c r="D96" s="8">
        <v>4.92</v>
      </c>
      <c r="E96" s="4">
        <v>57</v>
      </c>
      <c r="F96" s="8">
        <v>3.2</v>
      </c>
      <c r="G96" s="4">
        <v>95</v>
      </c>
      <c r="H96" s="8">
        <v>7.32</v>
      </c>
      <c r="I96" s="4">
        <v>1</v>
      </c>
    </row>
    <row r="97" spans="1:9" x14ac:dyDescent="0.2">
      <c r="A97" s="2">
        <v>7</v>
      </c>
      <c r="B97" s="1" t="s">
        <v>67</v>
      </c>
      <c r="C97" s="4">
        <v>120</v>
      </c>
      <c r="D97" s="8">
        <v>3.86</v>
      </c>
      <c r="E97" s="4">
        <v>72</v>
      </c>
      <c r="F97" s="8">
        <v>4.04</v>
      </c>
      <c r="G97" s="4">
        <v>48</v>
      </c>
      <c r="H97" s="8">
        <v>3.7</v>
      </c>
      <c r="I97" s="4">
        <v>0</v>
      </c>
    </row>
    <row r="98" spans="1:9" x14ac:dyDescent="0.2">
      <c r="A98" s="2">
        <v>8</v>
      </c>
      <c r="B98" s="1" t="s">
        <v>61</v>
      </c>
      <c r="C98" s="4">
        <v>117</v>
      </c>
      <c r="D98" s="8">
        <v>3.77</v>
      </c>
      <c r="E98" s="4">
        <v>27</v>
      </c>
      <c r="F98" s="8">
        <v>1.51</v>
      </c>
      <c r="G98" s="4">
        <v>90</v>
      </c>
      <c r="H98" s="8">
        <v>6.94</v>
      </c>
      <c r="I98" s="4">
        <v>0</v>
      </c>
    </row>
    <row r="99" spans="1:9" x14ac:dyDescent="0.2">
      <c r="A99" s="2">
        <v>9</v>
      </c>
      <c r="B99" s="1" t="s">
        <v>69</v>
      </c>
      <c r="C99" s="4">
        <v>114</v>
      </c>
      <c r="D99" s="8">
        <v>3.67</v>
      </c>
      <c r="E99" s="4">
        <v>48</v>
      </c>
      <c r="F99" s="8">
        <v>2.69</v>
      </c>
      <c r="G99" s="4">
        <v>66</v>
      </c>
      <c r="H99" s="8">
        <v>5.09</v>
      </c>
      <c r="I99" s="4">
        <v>0</v>
      </c>
    </row>
    <row r="100" spans="1:9" x14ac:dyDescent="0.2">
      <c r="A100" s="2">
        <v>10</v>
      </c>
      <c r="B100" s="1" t="s">
        <v>76</v>
      </c>
      <c r="C100" s="4">
        <v>96</v>
      </c>
      <c r="D100" s="8">
        <v>3.09</v>
      </c>
      <c r="E100" s="4">
        <v>88</v>
      </c>
      <c r="F100" s="8">
        <v>4.9400000000000004</v>
      </c>
      <c r="G100" s="4">
        <v>8</v>
      </c>
      <c r="H100" s="8">
        <v>0.62</v>
      </c>
      <c r="I100" s="4">
        <v>0</v>
      </c>
    </row>
    <row r="101" spans="1:9" x14ac:dyDescent="0.2">
      <c r="A101" s="2">
        <v>11</v>
      </c>
      <c r="B101" s="1" t="s">
        <v>75</v>
      </c>
      <c r="C101" s="4">
        <v>91</v>
      </c>
      <c r="D101" s="8">
        <v>2.93</v>
      </c>
      <c r="E101" s="4">
        <v>74</v>
      </c>
      <c r="F101" s="8">
        <v>4.1500000000000004</v>
      </c>
      <c r="G101" s="4">
        <v>13</v>
      </c>
      <c r="H101" s="8">
        <v>1</v>
      </c>
      <c r="I101" s="4">
        <v>0</v>
      </c>
    </row>
    <row r="102" spans="1:9" x14ac:dyDescent="0.2">
      <c r="A102" s="2">
        <v>12</v>
      </c>
      <c r="B102" s="1" t="s">
        <v>70</v>
      </c>
      <c r="C102" s="4">
        <v>83</v>
      </c>
      <c r="D102" s="8">
        <v>2.67</v>
      </c>
      <c r="E102" s="4">
        <v>64</v>
      </c>
      <c r="F102" s="8">
        <v>3.59</v>
      </c>
      <c r="G102" s="4">
        <v>18</v>
      </c>
      <c r="H102" s="8">
        <v>1.39</v>
      </c>
      <c r="I102" s="4">
        <v>1</v>
      </c>
    </row>
    <row r="103" spans="1:9" x14ac:dyDescent="0.2">
      <c r="A103" s="2">
        <v>13</v>
      </c>
      <c r="B103" s="1" t="s">
        <v>65</v>
      </c>
      <c r="C103" s="4">
        <v>71</v>
      </c>
      <c r="D103" s="8">
        <v>2.29</v>
      </c>
      <c r="E103" s="4">
        <v>30</v>
      </c>
      <c r="F103" s="8">
        <v>1.68</v>
      </c>
      <c r="G103" s="4">
        <v>41</v>
      </c>
      <c r="H103" s="8">
        <v>3.16</v>
      </c>
      <c r="I103" s="4">
        <v>0</v>
      </c>
    </row>
    <row r="104" spans="1:9" x14ac:dyDescent="0.2">
      <c r="A104" s="2">
        <v>14</v>
      </c>
      <c r="B104" s="1" t="s">
        <v>77</v>
      </c>
      <c r="C104" s="4">
        <v>56</v>
      </c>
      <c r="D104" s="8">
        <v>1.8</v>
      </c>
      <c r="E104" s="4">
        <v>1</v>
      </c>
      <c r="F104" s="8">
        <v>0.06</v>
      </c>
      <c r="G104" s="4">
        <v>51</v>
      </c>
      <c r="H104" s="8">
        <v>3.93</v>
      </c>
      <c r="I104" s="4">
        <v>0</v>
      </c>
    </row>
    <row r="105" spans="1:9" x14ac:dyDescent="0.2">
      <c r="A105" s="2">
        <v>15</v>
      </c>
      <c r="B105" s="1" t="s">
        <v>71</v>
      </c>
      <c r="C105" s="4">
        <v>55</v>
      </c>
      <c r="D105" s="8">
        <v>1.77</v>
      </c>
      <c r="E105" s="4">
        <v>27</v>
      </c>
      <c r="F105" s="8">
        <v>1.51</v>
      </c>
      <c r="G105" s="4">
        <v>27</v>
      </c>
      <c r="H105" s="8">
        <v>2.08</v>
      </c>
      <c r="I105" s="4">
        <v>0</v>
      </c>
    </row>
    <row r="106" spans="1:9" x14ac:dyDescent="0.2">
      <c r="A106" s="2">
        <v>16</v>
      </c>
      <c r="B106" s="1" t="s">
        <v>63</v>
      </c>
      <c r="C106" s="4">
        <v>54</v>
      </c>
      <c r="D106" s="8">
        <v>1.74</v>
      </c>
      <c r="E106" s="4">
        <v>13</v>
      </c>
      <c r="F106" s="8">
        <v>0.73</v>
      </c>
      <c r="G106" s="4">
        <v>41</v>
      </c>
      <c r="H106" s="8">
        <v>3.16</v>
      </c>
      <c r="I106" s="4">
        <v>0</v>
      </c>
    </row>
    <row r="107" spans="1:9" x14ac:dyDescent="0.2">
      <c r="A107" s="2">
        <v>17</v>
      </c>
      <c r="B107" s="1" t="s">
        <v>64</v>
      </c>
      <c r="C107" s="4">
        <v>50</v>
      </c>
      <c r="D107" s="8">
        <v>1.61</v>
      </c>
      <c r="E107" s="4">
        <v>11</v>
      </c>
      <c r="F107" s="8">
        <v>0.62</v>
      </c>
      <c r="G107" s="4">
        <v>39</v>
      </c>
      <c r="H107" s="8">
        <v>3.01</v>
      </c>
      <c r="I107" s="4">
        <v>0</v>
      </c>
    </row>
    <row r="108" spans="1:9" x14ac:dyDescent="0.2">
      <c r="A108" s="2">
        <v>17</v>
      </c>
      <c r="B108" s="1" t="s">
        <v>78</v>
      </c>
      <c r="C108" s="4">
        <v>50</v>
      </c>
      <c r="D108" s="8">
        <v>1.61</v>
      </c>
      <c r="E108" s="4">
        <v>37</v>
      </c>
      <c r="F108" s="8">
        <v>2.08</v>
      </c>
      <c r="G108" s="4">
        <v>13</v>
      </c>
      <c r="H108" s="8">
        <v>1</v>
      </c>
      <c r="I108" s="4">
        <v>0</v>
      </c>
    </row>
    <row r="109" spans="1:9" x14ac:dyDescent="0.2">
      <c r="A109" s="2">
        <v>19</v>
      </c>
      <c r="B109" s="1" t="s">
        <v>79</v>
      </c>
      <c r="C109" s="4">
        <v>39</v>
      </c>
      <c r="D109" s="8">
        <v>1.26</v>
      </c>
      <c r="E109" s="4">
        <v>13</v>
      </c>
      <c r="F109" s="8">
        <v>0.73</v>
      </c>
      <c r="G109" s="4">
        <v>26</v>
      </c>
      <c r="H109" s="8">
        <v>2</v>
      </c>
      <c r="I109" s="4">
        <v>0</v>
      </c>
    </row>
    <row r="110" spans="1:9" x14ac:dyDescent="0.2">
      <c r="A110" s="2">
        <v>20</v>
      </c>
      <c r="B110" s="1" t="s">
        <v>74</v>
      </c>
      <c r="C110" s="4">
        <v>35</v>
      </c>
      <c r="D110" s="8">
        <v>1.1299999999999999</v>
      </c>
      <c r="E110" s="4">
        <v>15</v>
      </c>
      <c r="F110" s="8">
        <v>0.84</v>
      </c>
      <c r="G110" s="4">
        <v>20</v>
      </c>
      <c r="H110" s="8">
        <v>1.54</v>
      </c>
      <c r="I110" s="4">
        <v>0</v>
      </c>
    </row>
    <row r="111" spans="1:9" x14ac:dyDescent="0.2">
      <c r="A111" s="1"/>
      <c r="C111" s="4"/>
      <c r="D111" s="8"/>
      <c r="E111" s="4"/>
      <c r="F111" s="8"/>
      <c r="G111" s="4"/>
      <c r="H111" s="8"/>
      <c r="I111" s="4"/>
    </row>
    <row r="112" spans="1:9" x14ac:dyDescent="0.2">
      <c r="A112" s="1" t="s">
        <v>5</v>
      </c>
      <c r="C112" s="4"/>
      <c r="D112" s="8"/>
      <c r="E112" s="4"/>
      <c r="F112" s="8"/>
      <c r="G112" s="4"/>
      <c r="H112" s="8"/>
      <c r="I112" s="4"/>
    </row>
    <row r="113" spans="1:9" x14ac:dyDescent="0.2">
      <c r="A113" s="2">
        <v>1</v>
      </c>
      <c r="B113" s="1" t="s">
        <v>72</v>
      </c>
      <c r="C113" s="4">
        <v>202</v>
      </c>
      <c r="D113" s="8">
        <v>15.97</v>
      </c>
      <c r="E113" s="4">
        <v>187</v>
      </c>
      <c r="F113" s="8">
        <v>23.03</v>
      </c>
      <c r="G113" s="4">
        <v>15</v>
      </c>
      <c r="H113" s="8">
        <v>3.39</v>
      </c>
      <c r="I113" s="4">
        <v>0</v>
      </c>
    </row>
    <row r="114" spans="1:9" x14ac:dyDescent="0.2">
      <c r="A114" s="2">
        <v>2</v>
      </c>
      <c r="B114" s="1" t="s">
        <v>73</v>
      </c>
      <c r="C114" s="4">
        <v>181</v>
      </c>
      <c r="D114" s="8">
        <v>14.31</v>
      </c>
      <c r="E114" s="4">
        <v>169</v>
      </c>
      <c r="F114" s="8">
        <v>20.81</v>
      </c>
      <c r="G114" s="4">
        <v>12</v>
      </c>
      <c r="H114" s="8">
        <v>2.71</v>
      </c>
      <c r="I114" s="4">
        <v>0</v>
      </c>
    </row>
    <row r="115" spans="1:9" x14ac:dyDescent="0.2">
      <c r="A115" s="2">
        <v>3</v>
      </c>
      <c r="B115" s="1" t="s">
        <v>68</v>
      </c>
      <c r="C115" s="4">
        <v>80</v>
      </c>
      <c r="D115" s="8">
        <v>6.32</v>
      </c>
      <c r="E115" s="4">
        <v>36</v>
      </c>
      <c r="F115" s="8">
        <v>4.43</v>
      </c>
      <c r="G115" s="4">
        <v>43</v>
      </c>
      <c r="H115" s="8">
        <v>9.73</v>
      </c>
      <c r="I115" s="4">
        <v>1</v>
      </c>
    </row>
    <row r="116" spans="1:9" x14ac:dyDescent="0.2">
      <c r="A116" s="2">
        <v>4</v>
      </c>
      <c r="B116" s="1" t="s">
        <v>69</v>
      </c>
      <c r="C116" s="4">
        <v>79</v>
      </c>
      <c r="D116" s="8">
        <v>6.25</v>
      </c>
      <c r="E116" s="4">
        <v>51</v>
      </c>
      <c r="F116" s="8">
        <v>6.28</v>
      </c>
      <c r="G116" s="4">
        <v>28</v>
      </c>
      <c r="H116" s="8">
        <v>6.33</v>
      </c>
      <c r="I116" s="4">
        <v>0</v>
      </c>
    </row>
    <row r="117" spans="1:9" x14ac:dyDescent="0.2">
      <c r="A117" s="2">
        <v>5</v>
      </c>
      <c r="B117" s="1" t="s">
        <v>66</v>
      </c>
      <c r="C117" s="4">
        <v>57</v>
      </c>
      <c r="D117" s="8">
        <v>4.51</v>
      </c>
      <c r="E117" s="4">
        <v>41</v>
      </c>
      <c r="F117" s="8">
        <v>5.05</v>
      </c>
      <c r="G117" s="4">
        <v>16</v>
      </c>
      <c r="H117" s="8">
        <v>3.62</v>
      </c>
      <c r="I117" s="4">
        <v>0</v>
      </c>
    </row>
    <row r="118" spans="1:9" x14ac:dyDescent="0.2">
      <c r="A118" s="2">
        <v>6</v>
      </c>
      <c r="B118" s="1" t="s">
        <v>59</v>
      </c>
      <c r="C118" s="4">
        <v>50</v>
      </c>
      <c r="D118" s="8">
        <v>3.95</v>
      </c>
      <c r="E118" s="4">
        <v>22</v>
      </c>
      <c r="F118" s="8">
        <v>2.71</v>
      </c>
      <c r="G118" s="4">
        <v>28</v>
      </c>
      <c r="H118" s="8">
        <v>6.33</v>
      </c>
      <c r="I118" s="4">
        <v>0</v>
      </c>
    </row>
    <row r="119" spans="1:9" x14ac:dyDescent="0.2">
      <c r="A119" s="2">
        <v>7</v>
      </c>
      <c r="B119" s="1" t="s">
        <v>60</v>
      </c>
      <c r="C119" s="4">
        <v>49</v>
      </c>
      <c r="D119" s="8">
        <v>3.87</v>
      </c>
      <c r="E119" s="4">
        <v>34</v>
      </c>
      <c r="F119" s="8">
        <v>4.1900000000000004</v>
      </c>
      <c r="G119" s="4">
        <v>15</v>
      </c>
      <c r="H119" s="8">
        <v>3.39</v>
      </c>
      <c r="I119" s="4">
        <v>0</v>
      </c>
    </row>
    <row r="120" spans="1:9" x14ac:dyDescent="0.2">
      <c r="A120" s="2">
        <v>8</v>
      </c>
      <c r="B120" s="1" t="s">
        <v>67</v>
      </c>
      <c r="C120" s="4">
        <v>47</v>
      </c>
      <c r="D120" s="8">
        <v>3.72</v>
      </c>
      <c r="E120" s="4">
        <v>33</v>
      </c>
      <c r="F120" s="8">
        <v>4.0599999999999996</v>
      </c>
      <c r="G120" s="4">
        <v>14</v>
      </c>
      <c r="H120" s="8">
        <v>3.17</v>
      </c>
      <c r="I120" s="4">
        <v>0</v>
      </c>
    </row>
    <row r="121" spans="1:9" x14ac:dyDescent="0.2">
      <c r="A121" s="2">
        <v>9</v>
      </c>
      <c r="B121" s="1" t="s">
        <v>76</v>
      </c>
      <c r="C121" s="4">
        <v>45</v>
      </c>
      <c r="D121" s="8">
        <v>3.56</v>
      </c>
      <c r="E121" s="4">
        <v>43</v>
      </c>
      <c r="F121" s="8">
        <v>5.3</v>
      </c>
      <c r="G121" s="4">
        <v>2</v>
      </c>
      <c r="H121" s="8">
        <v>0.45</v>
      </c>
      <c r="I121" s="4">
        <v>0</v>
      </c>
    </row>
    <row r="122" spans="1:9" x14ac:dyDescent="0.2">
      <c r="A122" s="2">
        <v>10</v>
      </c>
      <c r="B122" s="1" t="s">
        <v>61</v>
      </c>
      <c r="C122" s="4">
        <v>42</v>
      </c>
      <c r="D122" s="8">
        <v>3.32</v>
      </c>
      <c r="E122" s="4">
        <v>7</v>
      </c>
      <c r="F122" s="8">
        <v>0.86</v>
      </c>
      <c r="G122" s="4">
        <v>35</v>
      </c>
      <c r="H122" s="8">
        <v>7.92</v>
      </c>
      <c r="I122" s="4">
        <v>0</v>
      </c>
    </row>
    <row r="123" spans="1:9" x14ac:dyDescent="0.2">
      <c r="A123" s="2">
        <v>11</v>
      </c>
      <c r="B123" s="1" t="s">
        <v>65</v>
      </c>
      <c r="C123" s="4">
        <v>37</v>
      </c>
      <c r="D123" s="8">
        <v>2.92</v>
      </c>
      <c r="E123" s="4">
        <v>19</v>
      </c>
      <c r="F123" s="8">
        <v>2.34</v>
      </c>
      <c r="G123" s="4">
        <v>18</v>
      </c>
      <c r="H123" s="8">
        <v>4.07</v>
      </c>
      <c r="I123" s="4">
        <v>0</v>
      </c>
    </row>
    <row r="124" spans="1:9" x14ac:dyDescent="0.2">
      <c r="A124" s="2">
        <v>12</v>
      </c>
      <c r="B124" s="1" t="s">
        <v>70</v>
      </c>
      <c r="C124" s="4">
        <v>28</v>
      </c>
      <c r="D124" s="8">
        <v>2.21</v>
      </c>
      <c r="E124" s="4">
        <v>21</v>
      </c>
      <c r="F124" s="8">
        <v>2.59</v>
      </c>
      <c r="G124" s="4">
        <v>7</v>
      </c>
      <c r="H124" s="8">
        <v>1.58</v>
      </c>
      <c r="I124" s="4">
        <v>0</v>
      </c>
    </row>
    <row r="125" spans="1:9" x14ac:dyDescent="0.2">
      <c r="A125" s="2">
        <v>13</v>
      </c>
      <c r="B125" s="1" t="s">
        <v>75</v>
      </c>
      <c r="C125" s="4">
        <v>27</v>
      </c>
      <c r="D125" s="8">
        <v>2.13</v>
      </c>
      <c r="E125" s="4">
        <v>22</v>
      </c>
      <c r="F125" s="8">
        <v>2.71</v>
      </c>
      <c r="G125" s="4">
        <v>3</v>
      </c>
      <c r="H125" s="8">
        <v>0.68</v>
      </c>
      <c r="I125" s="4">
        <v>0</v>
      </c>
    </row>
    <row r="126" spans="1:9" x14ac:dyDescent="0.2">
      <c r="A126" s="2">
        <v>14</v>
      </c>
      <c r="B126" s="1" t="s">
        <v>77</v>
      </c>
      <c r="C126" s="4">
        <v>25</v>
      </c>
      <c r="D126" s="8">
        <v>1.98</v>
      </c>
      <c r="E126" s="4">
        <v>0</v>
      </c>
      <c r="F126" s="8">
        <v>0</v>
      </c>
      <c r="G126" s="4">
        <v>21</v>
      </c>
      <c r="H126" s="8">
        <v>4.75</v>
      </c>
      <c r="I126" s="4">
        <v>3</v>
      </c>
    </row>
    <row r="127" spans="1:9" x14ac:dyDescent="0.2">
      <c r="A127" s="2">
        <v>15</v>
      </c>
      <c r="B127" s="1" t="s">
        <v>78</v>
      </c>
      <c r="C127" s="4">
        <v>22</v>
      </c>
      <c r="D127" s="8">
        <v>1.74</v>
      </c>
      <c r="E127" s="4">
        <v>19</v>
      </c>
      <c r="F127" s="8">
        <v>2.34</v>
      </c>
      <c r="G127" s="4">
        <v>3</v>
      </c>
      <c r="H127" s="8">
        <v>0.68</v>
      </c>
      <c r="I127" s="4">
        <v>0</v>
      </c>
    </row>
    <row r="128" spans="1:9" x14ac:dyDescent="0.2">
      <c r="A128" s="2">
        <v>16</v>
      </c>
      <c r="B128" s="1" t="s">
        <v>71</v>
      </c>
      <c r="C128" s="4">
        <v>20</v>
      </c>
      <c r="D128" s="8">
        <v>1.58</v>
      </c>
      <c r="E128" s="4">
        <v>11</v>
      </c>
      <c r="F128" s="8">
        <v>1.35</v>
      </c>
      <c r="G128" s="4">
        <v>8</v>
      </c>
      <c r="H128" s="8">
        <v>1.81</v>
      </c>
      <c r="I128" s="4">
        <v>0</v>
      </c>
    </row>
    <row r="129" spans="1:9" x14ac:dyDescent="0.2">
      <c r="A129" s="2">
        <v>16</v>
      </c>
      <c r="B129" s="1" t="s">
        <v>74</v>
      </c>
      <c r="C129" s="4">
        <v>20</v>
      </c>
      <c r="D129" s="8">
        <v>1.58</v>
      </c>
      <c r="E129" s="4">
        <v>8</v>
      </c>
      <c r="F129" s="8">
        <v>0.99</v>
      </c>
      <c r="G129" s="4">
        <v>12</v>
      </c>
      <c r="H129" s="8">
        <v>2.71</v>
      </c>
      <c r="I129" s="4">
        <v>0</v>
      </c>
    </row>
    <row r="130" spans="1:9" x14ac:dyDescent="0.2">
      <c r="A130" s="2">
        <v>18</v>
      </c>
      <c r="B130" s="1" t="s">
        <v>63</v>
      </c>
      <c r="C130" s="4">
        <v>19</v>
      </c>
      <c r="D130" s="8">
        <v>1.5</v>
      </c>
      <c r="E130" s="4">
        <v>9</v>
      </c>
      <c r="F130" s="8">
        <v>1.1100000000000001</v>
      </c>
      <c r="G130" s="4">
        <v>10</v>
      </c>
      <c r="H130" s="8">
        <v>2.2599999999999998</v>
      </c>
      <c r="I130" s="4">
        <v>0</v>
      </c>
    </row>
    <row r="131" spans="1:9" x14ac:dyDescent="0.2">
      <c r="A131" s="2">
        <v>19</v>
      </c>
      <c r="B131" s="1" t="s">
        <v>62</v>
      </c>
      <c r="C131" s="4">
        <v>18</v>
      </c>
      <c r="D131" s="8">
        <v>1.42</v>
      </c>
      <c r="E131" s="4">
        <v>4</v>
      </c>
      <c r="F131" s="8">
        <v>0.49</v>
      </c>
      <c r="G131" s="4">
        <v>13</v>
      </c>
      <c r="H131" s="8">
        <v>2.94</v>
      </c>
      <c r="I131" s="4">
        <v>1</v>
      </c>
    </row>
    <row r="132" spans="1:9" x14ac:dyDescent="0.2">
      <c r="A132" s="2">
        <v>20</v>
      </c>
      <c r="B132" s="1" t="s">
        <v>64</v>
      </c>
      <c r="C132" s="4">
        <v>16</v>
      </c>
      <c r="D132" s="8">
        <v>1.26</v>
      </c>
      <c r="E132" s="4">
        <v>0</v>
      </c>
      <c r="F132" s="8">
        <v>0</v>
      </c>
      <c r="G132" s="4">
        <v>16</v>
      </c>
      <c r="H132" s="8">
        <v>3.62</v>
      </c>
      <c r="I132" s="4">
        <v>0</v>
      </c>
    </row>
    <row r="133" spans="1:9" x14ac:dyDescent="0.2">
      <c r="A133" s="1"/>
      <c r="C133" s="4"/>
      <c r="D133" s="8"/>
      <c r="E133" s="4"/>
      <c r="F133" s="8"/>
      <c r="G133" s="4"/>
      <c r="H133" s="8"/>
      <c r="I133" s="4"/>
    </row>
    <row r="134" spans="1:9" x14ac:dyDescent="0.2">
      <c r="A134" s="1" t="s">
        <v>6</v>
      </c>
      <c r="C134" s="4"/>
      <c r="D134" s="8"/>
      <c r="E134" s="4"/>
      <c r="F134" s="8"/>
      <c r="G134" s="4"/>
      <c r="H134" s="8"/>
      <c r="I134" s="4"/>
    </row>
    <row r="135" spans="1:9" x14ac:dyDescent="0.2">
      <c r="A135" s="2">
        <v>1</v>
      </c>
      <c r="B135" s="1" t="s">
        <v>73</v>
      </c>
      <c r="C135" s="4">
        <v>175</v>
      </c>
      <c r="D135" s="8">
        <v>15.35</v>
      </c>
      <c r="E135" s="4">
        <v>161</v>
      </c>
      <c r="F135" s="8">
        <v>23.07</v>
      </c>
      <c r="G135" s="4">
        <v>14</v>
      </c>
      <c r="H135" s="8">
        <v>3.3</v>
      </c>
      <c r="I135" s="4">
        <v>0</v>
      </c>
    </row>
    <row r="136" spans="1:9" x14ac:dyDescent="0.2">
      <c r="A136" s="2">
        <v>2</v>
      </c>
      <c r="B136" s="1" t="s">
        <v>72</v>
      </c>
      <c r="C136" s="4">
        <v>158</v>
      </c>
      <c r="D136" s="8">
        <v>13.86</v>
      </c>
      <c r="E136" s="4">
        <v>135</v>
      </c>
      <c r="F136" s="8">
        <v>19.34</v>
      </c>
      <c r="G136" s="4">
        <v>23</v>
      </c>
      <c r="H136" s="8">
        <v>5.42</v>
      </c>
      <c r="I136" s="4">
        <v>0</v>
      </c>
    </row>
    <row r="137" spans="1:9" x14ac:dyDescent="0.2">
      <c r="A137" s="2">
        <v>3</v>
      </c>
      <c r="B137" s="1" t="s">
        <v>60</v>
      </c>
      <c r="C137" s="4">
        <v>87</v>
      </c>
      <c r="D137" s="8">
        <v>7.63</v>
      </c>
      <c r="E137" s="4">
        <v>51</v>
      </c>
      <c r="F137" s="8">
        <v>7.31</v>
      </c>
      <c r="G137" s="4">
        <v>36</v>
      </c>
      <c r="H137" s="8">
        <v>8.49</v>
      </c>
      <c r="I137" s="4">
        <v>0</v>
      </c>
    </row>
    <row r="138" spans="1:9" x14ac:dyDescent="0.2">
      <c r="A138" s="2">
        <v>4</v>
      </c>
      <c r="B138" s="1" t="s">
        <v>68</v>
      </c>
      <c r="C138" s="4">
        <v>84</v>
      </c>
      <c r="D138" s="8">
        <v>7.37</v>
      </c>
      <c r="E138" s="4">
        <v>45</v>
      </c>
      <c r="F138" s="8">
        <v>6.45</v>
      </c>
      <c r="G138" s="4">
        <v>37</v>
      </c>
      <c r="H138" s="8">
        <v>8.73</v>
      </c>
      <c r="I138" s="4">
        <v>2</v>
      </c>
    </row>
    <row r="139" spans="1:9" x14ac:dyDescent="0.2">
      <c r="A139" s="2">
        <v>5</v>
      </c>
      <c r="B139" s="1" t="s">
        <v>59</v>
      </c>
      <c r="C139" s="4">
        <v>60</v>
      </c>
      <c r="D139" s="8">
        <v>5.26</v>
      </c>
      <c r="E139" s="4">
        <v>23</v>
      </c>
      <c r="F139" s="8">
        <v>3.3</v>
      </c>
      <c r="G139" s="4">
        <v>37</v>
      </c>
      <c r="H139" s="8">
        <v>8.73</v>
      </c>
      <c r="I139" s="4">
        <v>0</v>
      </c>
    </row>
    <row r="140" spans="1:9" x14ac:dyDescent="0.2">
      <c r="A140" s="2">
        <v>6</v>
      </c>
      <c r="B140" s="1" t="s">
        <v>66</v>
      </c>
      <c r="C140" s="4">
        <v>57</v>
      </c>
      <c r="D140" s="8">
        <v>5</v>
      </c>
      <c r="E140" s="4">
        <v>42</v>
      </c>
      <c r="F140" s="8">
        <v>6.02</v>
      </c>
      <c r="G140" s="4">
        <v>15</v>
      </c>
      <c r="H140" s="8">
        <v>3.54</v>
      </c>
      <c r="I140" s="4">
        <v>0</v>
      </c>
    </row>
    <row r="141" spans="1:9" x14ac:dyDescent="0.2">
      <c r="A141" s="2">
        <v>7</v>
      </c>
      <c r="B141" s="1" t="s">
        <v>75</v>
      </c>
      <c r="C141" s="4">
        <v>34</v>
      </c>
      <c r="D141" s="8">
        <v>2.98</v>
      </c>
      <c r="E141" s="4">
        <v>19</v>
      </c>
      <c r="F141" s="8">
        <v>2.72</v>
      </c>
      <c r="G141" s="4">
        <v>9</v>
      </c>
      <c r="H141" s="8">
        <v>2.12</v>
      </c>
      <c r="I141" s="4">
        <v>0</v>
      </c>
    </row>
    <row r="142" spans="1:9" x14ac:dyDescent="0.2">
      <c r="A142" s="2">
        <v>8</v>
      </c>
      <c r="B142" s="1" t="s">
        <v>67</v>
      </c>
      <c r="C142" s="4">
        <v>31</v>
      </c>
      <c r="D142" s="8">
        <v>2.72</v>
      </c>
      <c r="E142" s="4">
        <v>19</v>
      </c>
      <c r="F142" s="8">
        <v>2.72</v>
      </c>
      <c r="G142" s="4">
        <v>12</v>
      </c>
      <c r="H142" s="8">
        <v>2.83</v>
      </c>
      <c r="I142" s="4">
        <v>0</v>
      </c>
    </row>
    <row r="143" spans="1:9" x14ac:dyDescent="0.2">
      <c r="A143" s="2">
        <v>9</v>
      </c>
      <c r="B143" s="1" t="s">
        <v>76</v>
      </c>
      <c r="C143" s="4">
        <v>29</v>
      </c>
      <c r="D143" s="8">
        <v>2.54</v>
      </c>
      <c r="E143" s="4">
        <v>26</v>
      </c>
      <c r="F143" s="8">
        <v>3.72</v>
      </c>
      <c r="G143" s="4">
        <v>3</v>
      </c>
      <c r="H143" s="8">
        <v>0.71</v>
      </c>
      <c r="I143" s="4">
        <v>0</v>
      </c>
    </row>
    <row r="144" spans="1:9" x14ac:dyDescent="0.2">
      <c r="A144" s="2">
        <v>10</v>
      </c>
      <c r="B144" s="1" t="s">
        <v>71</v>
      </c>
      <c r="C144" s="4">
        <v>26</v>
      </c>
      <c r="D144" s="8">
        <v>2.2799999999999998</v>
      </c>
      <c r="E144" s="4">
        <v>15</v>
      </c>
      <c r="F144" s="8">
        <v>2.15</v>
      </c>
      <c r="G144" s="4">
        <v>9</v>
      </c>
      <c r="H144" s="8">
        <v>2.12</v>
      </c>
      <c r="I144" s="4">
        <v>0</v>
      </c>
    </row>
    <row r="145" spans="1:9" x14ac:dyDescent="0.2">
      <c r="A145" s="2">
        <v>11</v>
      </c>
      <c r="B145" s="1" t="s">
        <v>70</v>
      </c>
      <c r="C145" s="4">
        <v>24</v>
      </c>
      <c r="D145" s="8">
        <v>2.11</v>
      </c>
      <c r="E145" s="4">
        <v>20</v>
      </c>
      <c r="F145" s="8">
        <v>2.87</v>
      </c>
      <c r="G145" s="4">
        <v>4</v>
      </c>
      <c r="H145" s="8">
        <v>0.94</v>
      </c>
      <c r="I145" s="4">
        <v>0</v>
      </c>
    </row>
    <row r="146" spans="1:9" x14ac:dyDescent="0.2">
      <c r="A146" s="2">
        <v>12</v>
      </c>
      <c r="B146" s="1" t="s">
        <v>69</v>
      </c>
      <c r="C146" s="4">
        <v>22</v>
      </c>
      <c r="D146" s="8">
        <v>1.93</v>
      </c>
      <c r="E146" s="4">
        <v>5</v>
      </c>
      <c r="F146" s="8">
        <v>0.72</v>
      </c>
      <c r="G146" s="4">
        <v>17</v>
      </c>
      <c r="H146" s="8">
        <v>4.01</v>
      </c>
      <c r="I146" s="4">
        <v>0</v>
      </c>
    </row>
    <row r="147" spans="1:9" x14ac:dyDescent="0.2">
      <c r="A147" s="2">
        <v>13</v>
      </c>
      <c r="B147" s="1" t="s">
        <v>61</v>
      </c>
      <c r="C147" s="4">
        <v>21</v>
      </c>
      <c r="D147" s="8">
        <v>1.84</v>
      </c>
      <c r="E147" s="4">
        <v>9</v>
      </c>
      <c r="F147" s="8">
        <v>1.29</v>
      </c>
      <c r="G147" s="4">
        <v>12</v>
      </c>
      <c r="H147" s="8">
        <v>2.83</v>
      </c>
      <c r="I147" s="4">
        <v>0</v>
      </c>
    </row>
    <row r="148" spans="1:9" x14ac:dyDescent="0.2">
      <c r="A148" s="2">
        <v>13</v>
      </c>
      <c r="B148" s="1" t="s">
        <v>62</v>
      </c>
      <c r="C148" s="4">
        <v>21</v>
      </c>
      <c r="D148" s="8">
        <v>1.84</v>
      </c>
      <c r="E148" s="4">
        <v>9</v>
      </c>
      <c r="F148" s="8">
        <v>1.29</v>
      </c>
      <c r="G148" s="4">
        <v>12</v>
      </c>
      <c r="H148" s="8">
        <v>2.83</v>
      </c>
      <c r="I148" s="4">
        <v>0</v>
      </c>
    </row>
    <row r="149" spans="1:9" x14ac:dyDescent="0.2">
      <c r="A149" s="2">
        <v>13</v>
      </c>
      <c r="B149" s="1" t="s">
        <v>81</v>
      </c>
      <c r="C149" s="4">
        <v>21</v>
      </c>
      <c r="D149" s="8">
        <v>1.84</v>
      </c>
      <c r="E149" s="4">
        <v>16</v>
      </c>
      <c r="F149" s="8">
        <v>2.29</v>
      </c>
      <c r="G149" s="4">
        <v>5</v>
      </c>
      <c r="H149" s="8">
        <v>1.18</v>
      </c>
      <c r="I149" s="4">
        <v>0</v>
      </c>
    </row>
    <row r="150" spans="1:9" x14ac:dyDescent="0.2">
      <c r="A150" s="2">
        <v>13</v>
      </c>
      <c r="B150" s="1" t="s">
        <v>77</v>
      </c>
      <c r="C150" s="4">
        <v>21</v>
      </c>
      <c r="D150" s="8">
        <v>1.84</v>
      </c>
      <c r="E150" s="4">
        <v>1</v>
      </c>
      <c r="F150" s="8">
        <v>0.14000000000000001</v>
      </c>
      <c r="G150" s="4">
        <v>13</v>
      </c>
      <c r="H150" s="8">
        <v>3.07</v>
      </c>
      <c r="I150" s="4">
        <v>5</v>
      </c>
    </row>
    <row r="151" spans="1:9" x14ac:dyDescent="0.2">
      <c r="A151" s="2">
        <v>17</v>
      </c>
      <c r="B151" s="1" t="s">
        <v>65</v>
      </c>
      <c r="C151" s="4">
        <v>20</v>
      </c>
      <c r="D151" s="8">
        <v>1.75</v>
      </c>
      <c r="E151" s="4">
        <v>10</v>
      </c>
      <c r="F151" s="8">
        <v>1.43</v>
      </c>
      <c r="G151" s="4">
        <v>10</v>
      </c>
      <c r="H151" s="8">
        <v>2.36</v>
      </c>
      <c r="I151" s="4">
        <v>0</v>
      </c>
    </row>
    <row r="152" spans="1:9" x14ac:dyDescent="0.2">
      <c r="A152" s="2">
        <v>18</v>
      </c>
      <c r="B152" s="1" t="s">
        <v>83</v>
      </c>
      <c r="C152" s="4">
        <v>17</v>
      </c>
      <c r="D152" s="8">
        <v>1.49</v>
      </c>
      <c r="E152" s="4">
        <v>12</v>
      </c>
      <c r="F152" s="8">
        <v>1.72</v>
      </c>
      <c r="G152" s="4">
        <v>5</v>
      </c>
      <c r="H152" s="8">
        <v>1.18</v>
      </c>
      <c r="I152" s="4">
        <v>0</v>
      </c>
    </row>
    <row r="153" spans="1:9" x14ac:dyDescent="0.2">
      <c r="A153" s="2">
        <v>18</v>
      </c>
      <c r="B153" s="1" t="s">
        <v>80</v>
      </c>
      <c r="C153" s="4">
        <v>17</v>
      </c>
      <c r="D153" s="8">
        <v>1.49</v>
      </c>
      <c r="E153" s="4">
        <v>4</v>
      </c>
      <c r="F153" s="8">
        <v>0.56999999999999995</v>
      </c>
      <c r="G153" s="4">
        <v>13</v>
      </c>
      <c r="H153" s="8">
        <v>3.07</v>
      </c>
      <c r="I153" s="4">
        <v>0</v>
      </c>
    </row>
    <row r="154" spans="1:9" x14ac:dyDescent="0.2">
      <c r="A154" s="2">
        <v>18</v>
      </c>
      <c r="B154" s="1" t="s">
        <v>74</v>
      </c>
      <c r="C154" s="4">
        <v>17</v>
      </c>
      <c r="D154" s="8">
        <v>1.49</v>
      </c>
      <c r="E154" s="4">
        <v>10</v>
      </c>
      <c r="F154" s="8">
        <v>1.43</v>
      </c>
      <c r="G154" s="4">
        <v>7</v>
      </c>
      <c r="H154" s="8">
        <v>1.65</v>
      </c>
      <c r="I154" s="4">
        <v>0</v>
      </c>
    </row>
    <row r="155" spans="1:9" x14ac:dyDescent="0.2">
      <c r="A155" s="1"/>
      <c r="C155" s="4"/>
      <c r="D155" s="8"/>
      <c r="E155" s="4"/>
      <c r="F155" s="8"/>
      <c r="G155" s="4"/>
      <c r="H155" s="8"/>
      <c r="I155" s="4"/>
    </row>
    <row r="156" spans="1:9" x14ac:dyDescent="0.2">
      <c r="A156" s="1" t="s">
        <v>7</v>
      </c>
      <c r="C156" s="4"/>
      <c r="D156" s="8"/>
      <c r="E156" s="4"/>
      <c r="F156" s="8"/>
      <c r="G156" s="4"/>
      <c r="H156" s="8"/>
      <c r="I156" s="4"/>
    </row>
    <row r="157" spans="1:9" x14ac:dyDescent="0.2">
      <c r="A157" s="2">
        <v>1</v>
      </c>
      <c r="B157" s="1" t="s">
        <v>73</v>
      </c>
      <c r="C157" s="4">
        <v>109</v>
      </c>
      <c r="D157" s="8">
        <v>12.49</v>
      </c>
      <c r="E157" s="4">
        <v>100</v>
      </c>
      <c r="F157" s="8">
        <v>19.53</v>
      </c>
      <c r="G157" s="4">
        <v>9</v>
      </c>
      <c r="H157" s="8">
        <v>2.59</v>
      </c>
      <c r="I157" s="4">
        <v>0</v>
      </c>
    </row>
    <row r="158" spans="1:9" x14ac:dyDescent="0.2">
      <c r="A158" s="2">
        <v>2</v>
      </c>
      <c r="B158" s="1" t="s">
        <v>72</v>
      </c>
      <c r="C158" s="4">
        <v>97</v>
      </c>
      <c r="D158" s="8">
        <v>11.11</v>
      </c>
      <c r="E158" s="4">
        <v>80</v>
      </c>
      <c r="F158" s="8">
        <v>15.63</v>
      </c>
      <c r="G158" s="4">
        <v>17</v>
      </c>
      <c r="H158" s="8">
        <v>4.9000000000000004</v>
      </c>
      <c r="I158" s="4">
        <v>0</v>
      </c>
    </row>
    <row r="159" spans="1:9" x14ac:dyDescent="0.2">
      <c r="A159" s="2">
        <v>3</v>
      </c>
      <c r="B159" s="1" t="s">
        <v>68</v>
      </c>
      <c r="C159" s="4">
        <v>67</v>
      </c>
      <c r="D159" s="8">
        <v>7.67</v>
      </c>
      <c r="E159" s="4">
        <v>33</v>
      </c>
      <c r="F159" s="8">
        <v>6.45</v>
      </c>
      <c r="G159" s="4">
        <v>34</v>
      </c>
      <c r="H159" s="8">
        <v>9.8000000000000007</v>
      </c>
      <c r="I159" s="4">
        <v>0</v>
      </c>
    </row>
    <row r="160" spans="1:9" x14ac:dyDescent="0.2">
      <c r="A160" s="2">
        <v>4</v>
      </c>
      <c r="B160" s="1" t="s">
        <v>59</v>
      </c>
      <c r="C160" s="4">
        <v>63</v>
      </c>
      <c r="D160" s="8">
        <v>7.22</v>
      </c>
      <c r="E160" s="4">
        <v>25</v>
      </c>
      <c r="F160" s="8">
        <v>4.88</v>
      </c>
      <c r="G160" s="4">
        <v>38</v>
      </c>
      <c r="H160" s="8">
        <v>10.95</v>
      </c>
      <c r="I160" s="4">
        <v>0</v>
      </c>
    </row>
    <row r="161" spans="1:9" x14ac:dyDescent="0.2">
      <c r="A161" s="2">
        <v>5</v>
      </c>
      <c r="B161" s="1" t="s">
        <v>66</v>
      </c>
      <c r="C161" s="4">
        <v>53</v>
      </c>
      <c r="D161" s="8">
        <v>6.07</v>
      </c>
      <c r="E161" s="4">
        <v>40</v>
      </c>
      <c r="F161" s="8">
        <v>7.81</v>
      </c>
      <c r="G161" s="4">
        <v>13</v>
      </c>
      <c r="H161" s="8">
        <v>3.75</v>
      </c>
      <c r="I161" s="4">
        <v>0</v>
      </c>
    </row>
    <row r="162" spans="1:9" x14ac:dyDescent="0.2">
      <c r="A162" s="2">
        <v>6</v>
      </c>
      <c r="B162" s="1" t="s">
        <v>69</v>
      </c>
      <c r="C162" s="4">
        <v>49</v>
      </c>
      <c r="D162" s="8">
        <v>5.61</v>
      </c>
      <c r="E162" s="4">
        <v>37</v>
      </c>
      <c r="F162" s="8">
        <v>7.23</v>
      </c>
      <c r="G162" s="4">
        <v>12</v>
      </c>
      <c r="H162" s="8">
        <v>3.46</v>
      </c>
      <c r="I162" s="4">
        <v>0</v>
      </c>
    </row>
    <row r="163" spans="1:9" x14ac:dyDescent="0.2">
      <c r="A163" s="2">
        <v>7</v>
      </c>
      <c r="B163" s="1" t="s">
        <v>60</v>
      </c>
      <c r="C163" s="4">
        <v>47</v>
      </c>
      <c r="D163" s="8">
        <v>5.38</v>
      </c>
      <c r="E163" s="4">
        <v>31</v>
      </c>
      <c r="F163" s="8">
        <v>6.05</v>
      </c>
      <c r="G163" s="4">
        <v>16</v>
      </c>
      <c r="H163" s="8">
        <v>4.6100000000000003</v>
      </c>
      <c r="I163" s="4">
        <v>0</v>
      </c>
    </row>
    <row r="164" spans="1:9" x14ac:dyDescent="0.2">
      <c r="A164" s="2">
        <v>8</v>
      </c>
      <c r="B164" s="1" t="s">
        <v>67</v>
      </c>
      <c r="C164" s="4">
        <v>30</v>
      </c>
      <c r="D164" s="8">
        <v>3.44</v>
      </c>
      <c r="E164" s="4">
        <v>16</v>
      </c>
      <c r="F164" s="8">
        <v>3.13</v>
      </c>
      <c r="G164" s="4">
        <v>14</v>
      </c>
      <c r="H164" s="8">
        <v>4.03</v>
      </c>
      <c r="I164" s="4">
        <v>0</v>
      </c>
    </row>
    <row r="165" spans="1:9" x14ac:dyDescent="0.2">
      <c r="A165" s="2">
        <v>9</v>
      </c>
      <c r="B165" s="1" t="s">
        <v>61</v>
      </c>
      <c r="C165" s="4">
        <v>28</v>
      </c>
      <c r="D165" s="8">
        <v>3.21</v>
      </c>
      <c r="E165" s="4">
        <v>9</v>
      </c>
      <c r="F165" s="8">
        <v>1.76</v>
      </c>
      <c r="G165" s="4">
        <v>19</v>
      </c>
      <c r="H165" s="8">
        <v>5.48</v>
      </c>
      <c r="I165" s="4">
        <v>0</v>
      </c>
    </row>
    <row r="166" spans="1:9" x14ac:dyDescent="0.2">
      <c r="A166" s="2">
        <v>9</v>
      </c>
      <c r="B166" s="1" t="s">
        <v>82</v>
      </c>
      <c r="C166" s="4">
        <v>28</v>
      </c>
      <c r="D166" s="8">
        <v>3.21</v>
      </c>
      <c r="E166" s="4">
        <v>17</v>
      </c>
      <c r="F166" s="8">
        <v>3.32</v>
      </c>
      <c r="G166" s="4">
        <v>10</v>
      </c>
      <c r="H166" s="8">
        <v>2.88</v>
      </c>
      <c r="I166" s="4">
        <v>0</v>
      </c>
    </row>
    <row r="167" spans="1:9" x14ac:dyDescent="0.2">
      <c r="A167" s="2">
        <v>11</v>
      </c>
      <c r="B167" s="1" t="s">
        <v>75</v>
      </c>
      <c r="C167" s="4">
        <v>26</v>
      </c>
      <c r="D167" s="8">
        <v>2.98</v>
      </c>
      <c r="E167" s="4">
        <v>11</v>
      </c>
      <c r="F167" s="8">
        <v>2.15</v>
      </c>
      <c r="G167" s="4">
        <v>5</v>
      </c>
      <c r="H167" s="8">
        <v>1.44</v>
      </c>
      <c r="I167" s="4">
        <v>7</v>
      </c>
    </row>
    <row r="168" spans="1:9" x14ac:dyDescent="0.2">
      <c r="A168" s="2">
        <v>12</v>
      </c>
      <c r="B168" s="1" t="s">
        <v>76</v>
      </c>
      <c r="C168" s="4">
        <v>21</v>
      </c>
      <c r="D168" s="8">
        <v>2.41</v>
      </c>
      <c r="E168" s="4">
        <v>19</v>
      </c>
      <c r="F168" s="8">
        <v>3.71</v>
      </c>
      <c r="G168" s="4">
        <v>2</v>
      </c>
      <c r="H168" s="8">
        <v>0.57999999999999996</v>
      </c>
      <c r="I168" s="4">
        <v>0</v>
      </c>
    </row>
    <row r="169" spans="1:9" x14ac:dyDescent="0.2">
      <c r="A169" s="2">
        <v>13</v>
      </c>
      <c r="B169" s="1" t="s">
        <v>71</v>
      </c>
      <c r="C169" s="4">
        <v>19</v>
      </c>
      <c r="D169" s="8">
        <v>2.1800000000000002</v>
      </c>
      <c r="E169" s="4">
        <v>6</v>
      </c>
      <c r="F169" s="8">
        <v>1.17</v>
      </c>
      <c r="G169" s="4">
        <v>13</v>
      </c>
      <c r="H169" s="8">
        <v>3.75</v>
      </c>
      <c r="I169" s="4">
        <v>0</v>
      </c>
    </row>
    <row r="170" spans="1:9" x14ac:dyDescent="0.2">
      <c r="A170" s="2">
        <v>14</v>
      </c>
      <c r="B170" s="1" t="s">
        <v>65</v>
      </c>
      <c r="C170" s="4">
        <v>18</v>
      </c>
      <c r="D170" s="8">
        <v>2.06</v>
      </c>
      <c r="E170" s="4">
        <v>12</v>
      </c>
      <c r="F170" s="8">
        <v>2.34</v>
      </c>
      <c r="G170" s="4">
        <v>6</v>
      </c>
      <c r="H170" s="8">
        <v>1.73</v>
      </c>
      <c r="I170" s="4">
        <v>0</v>
      </c>
    </row>
    <row r="171" spans="1:9" x14ac:dyDescent="0.2">
      <c r="A171" s="2">
        <v>15</v>
      </c>
      <c r="B171" s="1" t="s">
        <v>84</v>
      </c>
      <c r="C171" s="4">
        <v>17</v>
      </c>
      <c r="D171" s="8">
        <v>1.95</v>
      </c>
      <c r="E171" s="4">
        <v>9</v>
      </c>
      <c r="F171" s="8">
        <v>1.76</v>
      </c>
      <c r="G171" s="4">
        <v>8</v>
      </c>
      <c r="H171" s="8">
        <v>2.31</v>
      </c>
      <c r="I171" s="4">
        <v>0</v>
      </c>
    </row>
    <row r="172" spans="1:9" x14ac:dyDescent="0.2">
      <c r="A172" s="2">
        <v>16</v>
      </c>
      <c r="B172" s="1" t="s">
        <v>62</v>
      </c>
      <c r="C172" s="4">
        <v>15</v>
      </c>
      <c r="D172" s="8">
        <v>1.72</v>
      </c>
      <c r="E172" s="4">
        <v>3</v>
      </c>
      <c r="F172" s="8">
        <v>0.59</v>
      </c>
      <c r="G172" s="4">
        <v>12</v>
      </c>
      <c r="H172" s="8">
        <v>3.46</v>
      </c>
      <c r="I172" s="4">
        <v>0</v>
      </c>
    </row>
    <row r="173" spans="1:9" x14ac:dyDescent="0.2">
      <c r="A173" s="2">
        <v>17</v>
      </c>
      <c r="B173" s="1" t="s">
        <v>77</v>
      </c>
      <c r="C173" s="4">
        <v>14</v>
      </c>
      <c r="D173" s="8">
        <v>1.6</v>
      </c>
      <c r="E173" s="4">
        <v>0</v>
      </c>
      <c r="F173" s="8">
        <v>0</v>
      </c>
      <c r="G173" s="4">
        <v>13</v>
      </c>
      <c r="H173" s="8">
        <v>3.75</v>
      </c>
      <c r="I173" s="4">
        <v>0</v>
      </c>
    </row>
    <row r="174" spans="1:9" x14ac:dyDescent="0.2">
      <c r="A174" s="2">
        <v>18</v>
      </c>
      <c r="B174" s="1" t="s">
        <v>86</v>
      </c>
      <c r="C174" s="4">
        <v>13</v>
      </c>
      <c r="D174" s="8">
        <v>1.49</v>
      </c>
      <c r="E174" s="4">
        <v>5</v>
      </c>
      <c r="F174" s="8">
        <v>0.98</v>
      </c>
      <c r="G174" s="4">
        <v>8</v>
      </c>
      <c r="H174" s="8">
        <v>2.31</v>
      </c>
      <c r="I174" s="4">
        <v>0</v>
      </c>
    </row>
    <row r="175" spans="1:9" x14ac:dyDescent="0.2">
      <c r="A175" s="2">
        <v>19</v>
      </c>
      <c r="B175" s="1" t="s">
        <v>85</v>
      </c>
      <c r="C175" s="4">
        <v>12</v>
      </c>
      <c r="D175" s="8">
        <v>1.37</v>
      </c>
      <c r="E175" s="4">
        <v>1</v>
      </c>
      <c r="F175" s="8">
        <v>0.2</v>
      </c>
      <c r="G175" s="4">
        <v>11</v>
      </c>
      <c r="H175" s="8">
        <v>3.17</v>
      </c>
      <c r="I175" s="4">
        <v>0</v>
      </c>
    </row>
    <row r="176" spans="1:9" x14ac:dyDescent="0.2">
      <c r="A176" s="2">
        <v>19</v>
      </c>
      <c r="B176" s="1" t="s">
        <v>78</v>
      </c>
      <c r="C176" s="4">
        <v>12</v>
      </c>
      <c r="D176" s="8">
        <v>1.37</v>
      </c>
      <c r="E176" s="4">
        <v>4</v>
      </c>
      <c r="F176" s="8">
        <v>0.78</v>
      </c>
      <c r="G176" s="4">
        <v>8</v>
      </c>
      <c r="H176" s="8">
        <v>2.31</v>
      </c>
      <c r="I176" s="4">
        <v>0</v>
      </c>
    </row>
    <row r="177" spans="1:9" x14ac:dyDescent="0.2">
      <c r="A177" s="1"/>
      <c r="C177" s="4"/>
      <c r="D177" s="8"/>
      <c r="E177" s="4"/>
      <c r="F177" s="8"/>
      <c r="G177" s="4"/>
      <c r="H177" s="8"/>
      <c r="I177" s="4"/>
    </row>
    <row r="178" spans="1:9" x14ac:dyDescent="0.2">
      <c r="A178" s="1" t="s">
        <v>8</v>
      </c>
      <c r="C178" s="4"/>
      <c r="D178" s="8"/>
      <c r="E178" s="4"/>
      <c r="F178" s="8"/>
      <c r="G178" s="4"/>
      <c r="H178" s="8"/>
      <c r="I178" s="4"/>
    </row>
    <row r="179" spans="1:9" x14ac:dyDescent="0.2">
      <c r="A179" s="2">
        <v>1</v>
      </c>
      <c r="B179" s="1" t="s">
        <v>73</v>
      </c>
      <c r="C179" s="4">
        <v>111</v>
      </c>
      <c r="D179" s="8">
        <v>14.55</v>
      </c>
      <c r="E179" s="4">
        <v>108</v>
      </c>
      <c r="F179" s="8">
        <v>20.260000000000002</v>
      </c>
      <c r="G179" s="4">
        <v>3</v>
      </c>
      <c r="H179" s="8">
        <v>1.4</v>
      </c>
      <c r="I179" s="4">
        <v>0</v>
      </c>
    </row>
    <row r="180" spans="1:9" x14ac:dyDescent="0.2">
      <c r="A180" s="2">
        <v>2</v>
      </c>
      <c r="B180" s="1" t="s">
        <v>60</v>
      </c>
      <c r="C180" s="4">
        <v>70</v>
      </c>
      <c r="D180" s="8">
        <v>9.17</v>
      </c>
      <c r="E180" s="4">
        <v>59</v>
      </c>
      <c r="F180" s="8">
        <v>11.07</v>
      </c>
      <c r="G180" s="4">
        <v>11</v>
      </c>
      <c r="H180" s="8">
        <v>5.12</v>
      </c>
      <c r="I180" s="4">
        <v>0</v>
      </c>
    </row>
    <row r="181" spans="1:9" x14ac:dyDescent="0.2">
      <c r="A181" s="2">
        <v>3</v>
      </c>
      <c r="B181" s="1" t="s">
        <v>72</v>
      </c>
      <c r="C181" s="4">
        <v>63</v>
      </c>
      <c r="D181" s="8">
        <v>8.26</v>
      </c>
      <c r="E181" s="4">
        <v>57</v>
      </c>
      <c r="F181" s="8">
        <v>10.69</v>
      </c>
      <c r="G181" s="4">
        <v>4</v>
      </c>
      <c r="H181" s="8">
        <v>1.86</v>
      </c>
      <c r="I181" s="4">
        <v>2</v>
      </c>
    </row>
    <row r="182" spans="1:9" x14ac:dyDescent="0.2">
      <c r="A182" s="2">
        <v>4</v>
      </c>
      <c r="B182" s="1" t="s">
        <v>59</v>
      </c>
      <c r="C182" s="4">
        <v>61</v>
      </c>
      <c r="D182" s="8">
        <v>7.99</v>
      </c>
      <c r="E182" s="4">
        <v>34</v>
      </c>
      <c r="F182" s="8">
        <v>6.38</v>
      </c>
      <c r="G182" s="4">
        <v>27</v>
      </c>
      <c r="H182" s="8">
        <v>12.56</v>
      </c>
      <c r="I182" s="4">
        <v>0</v>
      </c>
    </row>
    <row r="183" spans="1:9" x14ac:dyDescent="0.2">
      <c r="A183" s="2">
        <v>4</v>
      </c>
      <c r="B183" s="1" t="s">
        <v>68</v>
      </c>
      <c r="C183" s="4">
        <v>61</v>
      </c>
      <c r="D183" s="8">
        <v>7.99</v>
      </c>
      <c r="E183" s="4">
        <v>41</v>
      </c>
      <c r="F183" s="8">
        <v>7.69</v>
      </c>
      <c r="G183" s="4">
        <v>20</v>
      </c>
      <c r="H183" s="8">
        <v>9.3000000000000007</v>
      </c>
      <c r="I183" s="4">
        <v>0</v>
      </c>
    </row>
    <row r="184" spans="1:9" x14ac:dyDescent="0.2">
      <c r="A184" s="2">
        <v>6</v>
      </c>
      <c r="B184" s="1" t="s">
        <v>66</v>
      </c>
      <c r="C184" s="4">
        <v>57</v>
      </c>
      <c r="D184" s="8">
        <v>7.47</v>
      </c>
      <c r="E184" s="4">
        <v>54</v>
      </c>
      <c r="F184" s="8">
        <v>10.130000000000001</v>
      </c>
      <c r="G184" s="4">
        <v>3</v>
      </c>
      <c r="H184" s="8">
        <v>1.4</v>
      </c>
      <c r="I184" s="4">
        <v>0</v>
      </c>
    </row>
    <row r="185" spans="1:9" x14ac:dyDescent="0.2">
      <c r="A185" s="2">
        <v>7</v>
      </c>
      <c r="B185" s="1" t="s">
        <v>67</v>
      </c>
      <c r="C185" s="4">
        <v>24</v>
      </c>
      <c r="D185" s="8">
        <v>3.15</v>
      </c>
      <c r="E185" s="4">
        <v>12</v>
      </c>
      <c r="F185" s="8">
        <v>2.25</v>
      </c>
      <c r="G185" s="4">
        <v>12</v>
      </c>
      <c r="H185" s="8">
        <v>5.58</v>
      </c>
      <c r="I185" s="4">
        <v>0</v>
      </c>
    </row>
    <row r="186" spans="1:9" x14ac:dyDescent="0.2">
      <c r="A186" s="2">
        <v>8</v>
      </c>
      <c r="B186" s="1" t="s">
        <v>61</v>
      </c>
      <c r="C186" s="4">
        <v>20</v>
      </c>
      <c r="D186" s="8">
        <v>2.62</v>
      </c>
      <c r="E186" s="4">
        <v>14</v>
      </c>
      <c r="F186" s="8">
        <v>2.63</v>
      </c>
      <c r="G186" s="4">
        <v>6</v>
      </c>
      <c r="H186" s="8">
        <v>2.79</v>
      </c>
      <c r="I186" s="4">
        <v>0</v>
      </c>
    </row>
    <row r="187" spans="1:9" x14ac:dyDescent="0.2">
      <c r="A187" s="2">
        <v>8</v>
      </c>
      <c r="B187" s="1" t="s">
        <v>85</v>
      </c>
      <c r="C187" s="4">
        <v>20</v>
      </c>
      <c r="D187" s="8">
        <v>2.62</v>
      </c>
      <c r="E187" s="4">
        <v>9</v>
      </c>
      <c r="F187" s="8">
        <v>1.69</v>
      </c>
      <c r="G187" s="4">
        <v>11</v>
      </c>
      <c r="H187" s="8">
        <v>5.12</v>
      </c>
      <c r="I187" s="4">
        <v>0</v>
      </c>
    </row>
    <row r="188" spans="1:9" x14ac:dyDescent="0.2">
      <c r="A188" s="2">
        <v>10</v>
      </c>
      <c r="B188" s="1" t="s">
        <v>87</v>
      </c>
      <c r="C188" s="4">
        <v>18</v>
      </c>
      <c r="D188" s="8">
        <v>2.36</v>
      </c>
      <c r="E188" s="4">
        <v>17</v>
      </c>
      <c r="F188" s="8">
        <v>3.19</v>
      </c>
      <c r="G188" s="4">
        <v>1</v>
      </c>
      <c r="H188" s="8">
        <v>0.47</v>
      </c>
      <c r="I188" s="4">
        <v>0</v>
      </c>
    </row>
    <row r="189" spans="1:9" x14ac:dyDescent="0.2">
      <c r="A189" s="2">
        <v>11</v>
      </c>
      <c r="B189" s="1" t="s">
        <v>69</v>
      </c>
      <c r="C189" s="4">
        <v>15</v>
      </c>
      <c r="D189" s="8">
        <v>1.97</v>
      </c>
      <c r="E189" s="4">
        <v>5</v>
      </c>
      <c r="F189" s="8">
        <v>0.94</v>
      </c>
      <c r="G189" s="4">
        <v>10</v>
      </c>
      <c r="H189" s="8">
        <v>4.6500000000000004</v>
      </c>
      <c r="I189" s="4">
        <v>0</v>
      </c>
    </row>
    <row r="190" spans="1:9" x14ac:dyDescent="0.2">
      <c r="A190" s="2">
        <v>11</v>
      </c>
      <c r="B190" s="1" t="s">
        <v>70</v>
      </c>
      <c r="C190" s="4">
        <v>15</v>
      </c>
      <c r="D190" s="8">
        <v>1.97</v>
      </c>
      <c r="E190" s="4">
        <v>13</v>
      </c>
      <c r="F190" s="8">
        <v>2.44</v>
      </c>
      <c r="G190" s="4">
        <v>2</v>
      </c>
      <c r="H190" s="8">
        <v>0.93</v>
      </c>
      <c r="I190" s="4">
        <v>0</v>
      </c>
    </row>
    <row r="191" spans="1:9" x14ac:dyDescent="0.2">
      <c r="A191" s="2">
        <v>11</v>
      </c>
      <c r="B191" s="1" t="s">
        <v>71</v>
      </c>
      <c r="C191" s="4">
        <v>15</v>
      </c>
      <c r="D191" s="8">
        <v>1.97</v>
      </c>
      <c r="E191" s="4">
        <v>3</v>
      </c>
      <c r="F191" s="8">
        <v>0.56000000000000005</v>
      </c>
      <c r="G191" s="4">
        <v>12</v>
      </c>
      <c r="H191" s="8">
        <v>5.58</v>
      </c>
      <c r="I191" s="4">
        <v>0</v>
      </c>
    </row>
    <row r="192" spans="1:9" x14ac:dyDescent="0.2">
      <c r="A192" s="2">
        <v>11</v>
      </c>
      <c r="B192" s="1" t="s">
        <v>78</v>
      </c>
      <c r="C192" s="4">
        <v>15</v>
      </c>
      <c r="D192" s="8">
        <v>1.97</v>
      </c>
      <c r="E192" s="4">
        <v>14</v>
      </c>
      <c r="F192" s="8">
        <v>2.63</v>
      </c>
      <c r="G192" s="4">
        <v>1</v>
      </c>
      <c r="H192" s="8">
        <v>0.47</v>
      </c>
      <c r="I192" s="4">
        <v>0</v>
      </c>
    </row>
    <row r="193" spans="1:9" x14ac:dyDescent="0.2">
      <c r="A193" s="2">
        <v>15</v>
      </c>
      <c r="B193" s="1" t="s">
        <v>76</v>
      </c>
      <c r="C193" s="4">
        <v>12</v>
      </c>
      <c r="D193" s="8">
        <v>1.57</v>
      </c>
      <c r="E193" s="4">
        <v>11</v>
      </c>
      <c r="F193" s="8">
        <v>2.06</v>
      </c>
      <c r="G193" s="4">
        <v>1</v>
      </c>
      <c r="H193" s="8">
        <v>0.47</v>
      </c>
      <c r="I193" s="4">
        <v>0</v>
      </c>
    </row>
    <row r="194" spans="1:9" x14ac:dyDescent="0.2">
      <c r="A194" s="2">
        <v>16</v>
      </c>
      <c r="B194" s="1" t="s">
        <v>83</v>
      </c>
      <c r="C194" s="4">
        <v>10</v>
      </c>
      <c r="D194" s="8">
        <v>1.31</v>
      </c>
      <c r="E194" s="4">
        <v>8</v>
      </c>
      <c r="F194" s="8">
        <v>1.5</v>
      </c>
      <c r="G194" s="4">
        <v>2</v>
      </c>
      <c r="H194" s="8">
        <v>0.93</v>
      </c>
      <c r="I194" s="4">
        <v>0</v>
      </c>
    </row>
    <row r="195" spans="1:9" x14ac:dyDescent="0.2">
      <c r="A195" s="2">
        <v>16</v>
      </c>
      <c r="B195" s="1" t="s">
        <v>86</v>
      </c>
      <c r="C195" s="4">
        <v>10</v>
      </c>
      <c r="D195" s="8">
        <v>1.31</v>
      </c>
      <c r="E195" s="4">
        <v>8</v>
      </c>
      <c r="F195" s="8">
        <v>1.5</v>
      </c>
      <c r="G195" s="4">
        <v>2</v>
      </c>
      <c r="H195" s="8">
        <v>0.93</v>
      </c>
      <c r="I195" s="4">
        <v>0</v>
      </c>
    </row>
    <row r="196" spans="1:9" x14ac:dyDescent="0.2">
      <c r="A196" s="2">
        <v>16</v>
      </c>
      <c r="B196" s="1" t="s">
        <v>88</v>
      </c>
      <c r="C196" s="4">
        <v>10</v>
      </c>
      <c r="D196" s="8">
        <v>1.31</v>
      </c>
      <c r="E196" s="4">
        <v>3</v>
      </c>
      <c r="F196" s="8">
        <v>0.56000000000000005</v>
      </c>
      <c r="G196" s="4">
        <v>7</v>
      </c>
      <c r="H196" s="8">
        <v>3.26</v>
      </c>
      <c r="I196" s="4">
        <v>0</v>
      </c>
    </row>
    <row r="197" spans="1:9" x14ac:dyDescent="0.2">
      <c r="A197" s="2">
        <v>16</v>
      </c>
      <c r="B197" s="1" t="s">
        <v>75</v>
      </c>
      <c r="C197" s="4">
        <v>10</v>
      </c>
      <c r="D197" s="8">
        <v>1.31</v>
      </c>
      <c r="E197" s="4">
        <v>7</v>
      </c>
      <c r="F197" s="8">
        <v>1.31</v>
      </c>
      <c r="G197" s="4">
        <v>1</v>
      </c>
      <c r="H197" s="8">
        <v>0.47</v>
      </c>
      <c r="I197" s="4">
        <v>0</v>
      </c>
    </row>
    <row r="198" spans="1:9" x14ac:dyDescent="0.2">
      <c r="A198" s="2">
        <v>16</v>
      </c>
      <c r="B198" s="1" t="s">
        <v>89</v>
      </c>
      <c r="C198" s="4">
        <v>10</v>
      </c>
      <c r="D198" s="8">
        <v>1.31</v>
      </c>
      <c r="E198" s="4">
        <v>0</v>
      </c>
      <c r="F198" s="8">
        <v>0</v>
      </c>
      <c r="G198" s="4">
        <v>1</v>
      </c>
      <c r="H198" s="8">
        <v>0.47</v>
      </c>
      <c r="I198" s="4">
        <v>0</v>
      </c>
    </row>
    <row r="199" spans="1:9" x14ac:dyDescent="0.2">
      <c r="A199" s="1"/>
      <c r="C199" s="4"/>
      <c r="D199" s="8"/>
      <c r="E199" s="4"/>
      <c r="F199" s="8"/>
      <c r="G199" s="4"/>
      <c r="H199" s="8"/>
      <c r="I199" s="4"/>
    </row>
    <row r="200" spans="1:9" x14ac:dyDescent="0.2">
      <c r="A200" s="1" t="s">
        <v>9</v>
      </c>
      <c r="C200" s="4"/>
      <c r="D200" s="8"/>
      <c r="E200" s="4"/>
      <c r="F200" s="8"/>
      <c r="G200" s="4"/>
      <c r="H200" s="8"/>
      <c r="I200" s="4"/>
    </row>
    <row r="201" spans="1:9" x14ac:dyDescent="0.2">
      <c r="A201" s="2">
        <v>1</v>
      </c>
      <c r="B201" s="1" t="s">
        <v>73</v>
      </c>
      <c r="C201" s="4">
        <v>123</v>
      </c>
      <c r="D201" s="8">
        <v>13.14</v>
      </c>
      <c r="E201" s="4">
        <v>109</v>
      </c>
      <c r="F201" s="8">
        <v>18.2</v>
      </c>
      <c r="G201" s="4">
        <v>14</v>
      </c>
      <c r="H201" s="8">
        <v>4.2699999999999996</v>
      </c>
      <c r="I201" s="4">
        <v>0</v>
      </c>
    </row>
    <row r="202" spans="1:9" x14ac:dyDescent="0.2">
      <c r="A202" s="2">
        <v>2</v>
      </c>
      <c r="B202" s="1" t="s">
        <v>72</v>
      </c>
      <c r="C202" s="4">
        <v>110</v>
      </c>
      <c r="D202" s="8">
        <v>11.75</v>
      </c>
      <c r="E202" s="4">
        <v>103</v>
      </c>
      <c r="F202" s="8">
        <v>17.2</v>
      </c>
      <c r="G202" s="4">
        <v>7</v>
      </c>
      <c r="H202" s="8">
        <v>2.13</v>
      </c>
      <c r="I202" s="4">
        <v>0</v>
      </c>
    </row>
    <row r="203" spans="1:9" x14ac:dyDescent="0.2">
      <c r="A203" s="2">
        <v>3</v>
      </c>
      <c r="B203" s="1" t="s">
        <v>68</v>
      </c>
      <c r="C203" s="4">
        <v>77</v>
      </c>
      <c r="D203" s="8">
        <v>8.23</v>
      </c>
      <c r="E203" s="4">
        <v>40</v>
      </c>
      <c r="F203" s="8">
        <v>6.68</v>
      </c>
      <c r="G203" s="4">
        <v>37</v>
      </c>
      <c r="H203" s="8">
        <v>11.28</v>
      </c>
      <c r="I203" s="4">
        <v>0</v>
      </c>
    </row>
    <row r="204" spans="1:9" x14ac:dyDescent="0.2">
      <c r="A204" s="2">
        <v>4</v>
      </c>
      <c r="B204" s="1" t="s">
        <v>60</v>
      </c>
      <c r="C204" s="4">
        <v>67</v>
      </c>
      <c r="D204" s="8">
        <v>7.16</v>
      </c>
      <c r="E204" s="4">
        <v>55</v>
      </c>
      <c r="F204" s="8">
        <v>9.18</v>
      </c>
      <c r="G204" s="4">
        <v>12</v>
      </c>
      <c r="H204" s="8">
        <v>3.66</v>
      </c>
      <c r="I204" s="4">
        <v>0</v>
      </c>
    </row>
    <row r="205" spans="1:9" x14ac:dyDescent="0.2">
      <c r="A205" s="2">
        <v>5</v>
      </c>
      <c r="B205" s="1" t="s">
        <v>59</v>
      </c>
      <c r="C205" s="4">
        <v>61</v>
      </c>
      <c r="D205" s="8">
        <v>6.52</v>
      </c>
      <c r="E205" s="4">
        <v>34</v>
      </c>
      <c r="F205" s="8">
        <v>5.68</v>
      </c>
      <c r="G205" s="4">
        <v>27</v>
      </c>
      <c r="H205" s="8">
        <v>8.23</v>
      </c>
      <c r="I205" s="4">
        <v>0</v>
      </c>
    </row>
    <row r="206" spans="1:9" x14ac:dyDescent="0.2">
      <c r="A206" s="2">
        <v>6</v>
      </c>
      <c r="B206" s="1" t="s">
        <v>66</v>
      </c>
      <c r="C206" s="4">
        <v>54</v>
      </c>
      <c r="D206" s="8">
        <v>5.77</v>
      </c>
      <c r="E206" s="4">
        <v>43</v>
      </c>
      <c r="F206" s="8">
        <v>7.18</v>
      </c>
      <c r="G206" s="4">
        <v>11</v>
      </c>
      <c r="H206" s="8">
        <v>3.35</v>
      </c>
      <c r="I206" s="4">
        <v>0</v>
      </c>
    </row>
    <row r="207" spans="1:9" x14ac:dyDescent="0.2">
      <c r="A207" s="2">
        <v>7</v>
      </c>
      <c r="B207" s="1" t="s">
        <v>69</v>
      </c>
      <c r="C207" s="4">
        <v>36</v>
      </c>
      <c r="D207" s="8">
        <v>3.85</v>
      </c>
      <c r="E207" s="4">
        <v>18</v>
      </c>
      <c r="F207" s="8">
        <v>3.01</v>
      </c>
      <c r="G207" s="4">
        <v>18</v>
      </c>
      <c r="H207" s="8">
        <v>5.49</v>
      </c>
      <c r="I207" s="4">
        <v>0</v>
      </c>
    </row>
    <row r="208" spans="1:9" x14ac:dyDescent="0.2">
      <c r="A208" s="2">
        <v>8</v>
      </c>
      <c r="B208" s="1" t="s">
        <v>71</v>
      </c>
      <c r="C208" s="4">
        <v>27</v>
      </c>
      <c r="D208" s="8">
        <v>2.88</v>
      </c>
      <c r="E208" s="4">
        <v>14</v>
      </c>
      <c r="F208" s="8">
        <v>2.34</v>
      </c>
      <c r="G208" s="4">
        <v>11</v>
      </c>
      <c r="H208" s="8">
        <v>3.35</v>
      </c>
      <c r="I208" s="4">
        <v>0</v>
      </c>
    </row>
    <row r="209" spans="1:9" x14ac:dyDescent="0.2">
      <c r="A209" s="2">
        <v>9</v>
      </c>
      <c r="B209" s="1" t="s">
        <v>67</v>
      </c>
      <c r="C209" s="4">
        <v>25</v>
      </c>
      <c r="D209" s="8">
        <v>2.67</v>
      </c>
      <c r="E209" s="4">
        <v>12</v>
      </c>
      <c r="F209" s="8">
        <v>2</v>
      </c>
      <c r="G209" s="4">
        <v>13</v>
      </c>
      <c r="H209" s="8">
        <v>3.96</v>
      </c>
      <c r="I209" s="4">
        <v>0</v>
      </c>
    </row>
    <row r="210" spans="1:9" x14ac:dyDescent="0.2">
      <c r="A210" s="2">
        <v>9</v>
      </c>
      <c r="B210" s="1" t="s">
        <v>75</v>
      </c>
      <c r="C210" s="4">
        <v>25</v>
      </c>
      <c r="D210" s="8">
        <v>2.67</v>
      </c>
      <c r="E210" s="4">
        <v>15</v>
      </c>
      <c r="F210" s="8">
        <v>2.5</v>
      </c>
      <c r="G210" s="4">
        <v>6</v>
      </c>
      <c r="H210" s="8">
        <v>1.83</v>
      </c>
      <c r="I210" s="4">
        <v>4</v>
      </c>
    </row>
    <row r="211" spans="1:9" x14ac:dyDescent="0.2">
      <c r="A211" s="2">
        <v>11</v>
      </c>
      <c r="B211" s="1" t="s">
        <v>61</v>
      </c>
      <c r="C211" s="4">
        <v>21</v>
      </c>
      <c r="D211" s="8">
        <v>2.2400000000000002</v>
      </c>
      <c r="E211" s="4">
        <v>5</v>
      </c>
      <c r="F211" s="8">
        <v>0.83</v>
      </c>
      <c r="G211" s="4">
        <v>16</v>
      </c>
      <c r="H211" s="8">
        <v>4.88</v>
      </c>
      <c r="I211" s="4">
        <v>0</v>
      </c>
    </row>
    <row r="212" spans="1:9" x14ac:dyDescent="0.2">
      <c r="A212" s="2">
        <v>12</v>
      </c>
      <c r="B212" s="1" t="s">
        <v>62</v>
      </c>
      <c r="C212" s="4">
        <v>19</v>
      </c>
      <c r="D212" s="8">
        <v>2.0299999999999998</v>
      </c>
      <c r="E212" s="4">
        <v>7</v>
      </c>
      <c r="F212" s="8">
        <v>1.17</v>
      </c>
      <c r="G212" s="4">
        <v>12</v>
      </c>
      <c r="H212" s="8">
        <v>3.66</v>
      </c>
      <c r="I212" s="4">
        <v>0</v>
      </c>
    </row>
    <row r="213" spans="1:9" x14ac:dyDescent="0.2">
      <c r="A213" s="2">
        <v>12</v>
      </c>
      <c r="B213" s="1" t="s">
        <v>65</v>
      </c>
      <c r="C213" s="4">
        <v>19</v>
      </c>
      <c r="D213" s="8">
        <v>2.0299999999999998</v>
      </c>
      <c r="E213" s="4">
        <v>11</v>
      </c>
      <c r="F213" s="8">
        <v>1.84</v>
      </c>
      <c r="G213" s="4">
        <v>8</v>
      </c>
      <c r="H213" s="8">
        <v>2.44</v>
      </c>
      <c r="I213" s="4">
        <v>0</v>
      </c>
    </row>
    <row r="214" spans="1:9" x14ac:dyDescent="0.2">
      <c r="A214" s="2">
        <v>14</v>
      </c>
      <c r="B214" s="1" t="s">
        <v>70</v>
      </c>
      <c r="C214" s="4">
        <v>17</v>
      </c>
      <c r="D214" s="8">
        <v>1.82</v>
      </c>
      <c r="E214" s="4">
        <v>14</v>
      </c>
      <c r="F214" s="8">
        <v>2.34</v>
      </c>
      <c r="G214" s="4">
        <v>3</v>
      </c>
      <c r="H214" s="8">
        <v>0.91</v>
      </c>
      <c r="I214" s="4">
        <v>0</v>
      </c>
    </row>
    <row r="215" spans="1:9" x14ac:dyDescent="0.2">
      <c r="A215" s="2">
        <v>14</v>
      </c>
      <c r="B215" s="1" t="s">
        <v>76</v>
      </c>
      <c r="C215" s="4">
        <v>17</v>
      </c>
      <c r="D215" s="8">
        <v>1.82</v>
      </c>
      <c r="E215" s="4">
        <v>17</v>
      </c>
      <c r="F215" s="8">
        <v>2.84</v>
      </c>
      <c r="G215" s="4">
        <v>0</v>
      </c>
      <c r="H215" s="8">
        <v>0</v>
      </c>
      <c r="I215" s="4">
        <v>0</v>
      </c>
    </row>
    <row r="216" spans="1:9" x14ac:dyDescent="0.2">
      <c r="A216" s="2">
        <v>16</v>
      </c>
      <c r="B216" s="1" t="s">
        <v>84</v>
      </c>
      <c r="C216" s="4">
        <v>16</v>
      </c>
      <c r="D216" s="8">
        <v>1.71</v>
      </c>
      <c r="E216" s="4">
        <v>6</v>
      </c>
      <c r="F216" s="8">
        <v>1</v>
      </c>
      <c r="G216" s="4">
        <v>10</v>
      </c>
      <c r="H216" s="8">
        <v>3.05</v>
      </c>
      <c r="I216" s="4">
        <v>0</v>
      </c>
    </row>
    <row r="217" spans="1:9" x14ac:dyDescent="0.2">
      <c r="A217" s="2">
        <v>16</v>
      </c>
      <c r="B217" s="1" t="s">
        <v>90</v>
      </c>
      <c r="C217" s="4">
        <v>16</v>
      </c>
      <c r="D217" s="8">
        <v>1.71</v>
      </c>
      <c r="E217" s="4">
        <v>6</v>
      </c>
      <c r="F217" s="8">
        <v>1</v>
      </c>
      <c r="G217" s="4">
        <v>10</v>
      </c>
      <c r="H217" s="8">
        <v>3.05</v>
      </c>
      <c r="I217" s="4">
        <v>0</v>
      </c>
    </row>
    <row r="218" spans="1:9" x14ac:dyDescent="0.2">
      <c r="A218" s="2">
        <v>18</v>
      </c>
      <c r="B218" s="1" t="s">
        <v>78</v>
      </c>
      <c r="C218" s="4">
        <v>15</v>
      </c>
      <c r="D218" s="8">
        <v>1.6</v>
      </c>
      <c r="E218" s="4">
        <v>13</v>
      </c>
      <c r="F218" s="8">
        <v>2.17</v>
      </c>
      <c r="G218" s="4">
        <v>2</v>
      </c>
      <c r="H218" s="8">
        <v>0.61</v>
      </c>
      <c r="I218" s="4">
        <v>0</v>
      </c>
    </row>
    <row r="219" spans="1:9" x14ac:dyDescent="0.2">
      <c r="A219" s="2">
        <v>19</v>
      </c>
      <c r="B219" s="1" t="s">
        <v>85</v>
      </c>
      <c r="C219" s="4">
        <v>14</v>
      </c>
      <c r="D219" s="8">
        <v>1.5</v>
      </c>
      <c r="E219" s="4">
        <v>5</v>
      </c>
      <c r="F219" s="8">
        <v>0.83</v>
      </c>
      <c r="G219" s="4">
        <v>9</v>
      </c>
      <c r="H219" s="8">
        <v>2.74</v>
      </c>
      <c r="I219" s="4">
        <v>0</v>
      </c>
    </row>
    <row r="220" spans="1:9" x14ac:dyDescent="0.2">
      <c r="A220" s="2">
        <v>19</v>
      </c>
      <c r="B220" s="1" t="s">
        <v>74</v>
      </c>
      <c r="C220" s="4">
        <v>14</v>
      </c>
      <c r="D220" s="8">
        <v>1.5</v>
      </c>
      <c r="E220" s="4">
        <v>5</v>
      </c>
      <c r="F220" s="8">
        <v>0.83</v>
      </c>
      <c r="G220" s="4">
        <v>9</v>
      </c>
      <c r="H220" s="8">
        <v>2.74</v>
      </c>
      <c r="I220" s="4">
        <v>0</v>
      </c>
    </row>
    <row r="221" spans="1:9" x14ac:dyDescent="0.2">
      <c r="A221" s="1"/>
      <c r="C221" s="4"/>
      <c r="D221" s="8"/>
      <c r="E221" s="4"/>
      <c r="F221" s="8"/>
      <c r="G221" s="4"/>
      <c r="H221" s="8"/>
      <c r="I221" s="4"/>
    </row>
    <row r="222" spans="1:9" x14ac:dyDescent="0.2">
      <c r="A222" s="1" t="s">
        <v>10</v>
      </c>
      <c r="C222" s="4"/>
      <c r="D222" s="8"/>
      <c r="E222" s="4"/>
      <c r="F222" s="8"/>
      <c r="G222" s="4"/>
      <c r="H222" s="8"/>
      <c r="I222" s="4"/>
    </row>
    <row r="223" spans="1:9" x14ac:dyDescent="0.2">
      <c r="A223" s="2">
        <v>1</v>
      </c>
      <c r="B223" s="1" t="s">
        <v>73</v>
      </c>
      <c r="C223" s="4">
        <v>220</v>
      </c>
      <c r="D223" s="8">
        <v>12.85</v>
      </c>
      <c r="E223" s="4">
        <v>199</v>
      </c>
      <c r="F223" s="8">
        <v>20.39</v>
      </c>
      <c r="G223" s="4">
        <v>21</v>
      </c>
      <c r="H223" s="8">
        <v>2.96</v>
      </c>
      <c r="I223" s="4">
        <v>0</v>
      </c>
    </row>
    <row r="224" spans="1:9" x14ac:dyDescent="0.2">
      <c r="A224" s="2">
        <v>2</v>
      </c>
      <c r="B224" s="1" t="s">
        <v>72</v>
      </c>
      <c r="C224" s="4">
        <v>206</v>
      </c>
      <c r="D224" s="8">
        <v>12.03</v>
      </c>
      <c r="E224" s="4">
        <v>185</v>
      </c>
      <c r="F224" s="8">
        <v>18.95</v>
      </c>
      <c r="G224" s="4">
        <v>21</v>
      </c>
      <c r="H224" s="8">
        <v>2.96</v>
      </c>
      <c r="I224" s="4">
        <v>0</v>
      </c>
    </row>
    <row r="225" spans="1:9" x14ac:dyDescent="0.2">
      <c r="A225" s="2">
        <v>3</v>
      </c>
      <c r="B225" s="1" t="s">
        <v>68</v>
      </c>
      <c r="C225" s="4">
        <v>121</v>
      </c>
      <c r="D225" s="8">
        <v>7.07</v>
      </c>
      <c r="E225" s="4">
        <v>51</v>
      </c>
      <c r="F225" s="8">
        <v>5.23</v>
      </c>
      <c r="G225" s="4">
        <v>70</v>
      </c>
      <c r="H225" s="8">
        <v>9.8699999999999992</v>
      </c>
      <c r="I225" s="4">
        <v>0</v>
      </c>
    </row>
    <row r="226" spans="1:9" x14ac:dyDescent="0.2">
      <c r="A226" s="2">
        <v>4</v>
      </c>
      <c r="B226" s="1" t="s">
        <v>69</v>
      </c>
      <c r="C226" s="4">
        <v>117</v>
      </c>
      <c r="D226" s="8">
        <v>6.83</v>
      </c>
      <c r="E226" s="4">
        <v>81</v>
      </c>
      <c r="F226" s="8">
        <v>8.3000000000000007</v>
      </c>
      <c r="G226" s="4">
        <v>36</v>
      </c>
      <c r="H226" s="8">
        <v>5.08</v>
      </c>
      <c r="I226" s="4">
        <v>0</v>
      </c>
    </row>
    <row r="227" spans="1:9" x14ac:dyDescent="0.2">
      <c r="A227" s="2">
        <v>5</v>
      </c>
      <c r="B227" s="1" t="s">
        <v>59</v>
      </c>
      <c r="C227" s="4">
        <v>101</v>
      </c>
      <c r="D227" s="8">
        <v>5.9</v>
      </c>
      <c r="E227" s="4">
        <v>32</v>
      </c>
      <c r="F227" s="8">
        <v>3.28</v>
      </c>
      <c r="G227" s="4">
        <v>69</v>
      </c>
      <c r="H227" s="8">
        <v>9.73</v>
      </c>
      <c r="I227" s="4">
        <v>0</v>
      </c>
    </row>
    <row r="228" spans="1:9" x14ac:dyDescent="0.2">
      <c r="A228" s="2">
        <v>6</v>
      </c>
      <c r="B228" s="1" t="s">
        <v>60</v>
      </c>
      <c r="C228" s="4">
        <v>83</v>
      </c>
      <c r="D228" s="8">
        <v>4.8499999999999996</v>
      </c>
      <c r="E228" s="4">
        <v>42</v>
      </c>
      <c r="F228" s="8">
        <v>4.3</v>
      </c>
      <c r="G228" s="4">
        <v>41</v>
      </c>
      <c r="H228" s="8">
        <v>5.78</v>
      </c>
      <c r="I228" s="4">
        <v>0</v>
      </c>
    </row>
    <row r="229" spans="1:9" x14ac:dyDescent="0.2">
      <c r="A229" s="2">
        <v>7</v>
      </c>
      <c r="B229" s="1" t="s">
        <v>66</v>
      </c>
      <c r="C229" s="4">
        <v>78</v>
      </c>
      <c r="D229" s="8">
        <v>4.5599999999999996</v>
      </c>
      <c r="E229" s="4">
        <v>58</v>
      </c>
      <c r="F229" s="8">
        <v>5.94</v>
      </c>
      <c r="G229" s="4">
        <v>20</v>
      </c>
      <c r="H229" s="8">
        <v>2.82</v>
      </c>
      <c r="I229" s="4">
        <v>0</v>
      </c>
    </row>
    <row r="230" spans="1:9" x14ac:dyDescent="0.2">
      <c r="A230" s="2">
        <v>8</v>
      </c>
      <c r="B230" s="1" t="s">
        <v>75</v>
      </c>
      <c r="C230" s="4">
        <v>69</v>
      </c>
      <c r="D230" s="8">
        <v>4.03</v>
      </c>
      <c r="E230" s="4">
        <v>44</v>
      </c>
      <c r="F230" s="8">
        <v>4.51</v>
      </c>
      <c r="G230" s="4">
        <v>11</v>
      </c>
      <c r="H230" s="8">
        <v>1.55</v>
      </c>
      <c r="I230" s="4">
        <v>0</v>
      </c>
    </row>
    <row r="231" spans="1:9" x14ac:dyDescent="0.2">
      <c r="A231" s="2">
        <v>9</v>
      </c>
      <c r="B231" s="1" t="s">
        <v>65</v>
      </c>
      <c r="C231" s="4">
        <v>63</v>
      </c>
      <c r="D231" s="8">
        <v>3.68</v>
      </c>
      <c r="E231" s="4">
        <v>22</v>
      </c>
      <c r="F231" s="8">
        <v>2.25</v>
      </c>
      <c r="G231" s="4">
        <v>41</v>
      </c>
      <c r="H231" s="8">
        <v>5.78</v>
      </c>
      <c r="I231" s="4">
        <v>0</v>
      </c>
    </row>
    <row r="232" spans="1:9" x14ac:dyDescent="0.2">
      <c r="A232" s="2">
        <v>10</v>
      </c>
      <c r="B232" s="1" t="s">
        <v>61</v>
      </c>
      <c r="C232" s="4">
        <v>54</v>
      </c>
      <c r="D232" s="8">
        <v>3.15</v>
      </c>
      <c r="E232" s="4">
        <v>16</v>
      </c>
      <c r="F232" s="8">
        <v>1.64</v>
      </c>
      <c r="G232" s="4">
        <v>38</v>
      </c>
      <c r="H232" s="8">
        <v>5.36</v>
      </c>
      <c r="I232" s="4">
        <v>0</v>
      </c>
    </row>
    <row r="233" spans="1:9" x14ac:dyDescent="0.2">
      <c r="A233" s="2">
        <v>10</v>
      </c>
      <c r="B233" s="1" t="s">
        <v>67</v>
      </c>
      <c r="C233" s="4">
        <v>54</v>
      </c>
      <c r="D233" s="8">
        <v>3.15</v>
      </c>
      <c r="E233" s="4">
        <v>29</v>
      </c>
      <c r="F233" s="8">
        <v>2.97</v>
      </c>
      <c r="G233" s="4">
        <v>25</v>
      </c>
      <c r="H233" s="8">
        <v>3.53</v>
      </c>
      <c r="I233" s="4">
        <v>0</v>
      </c>
    </row>
    <row r="234" spans="1:9" x14ac:dyDescent="0.2">
      <c r="A234" s="2">
        <v>12</v>
      </c>
      <c r="B234" s="1" t="s">
        <v>76</v>
      </c>
      <c r="C234" s="4">
        <v>49</v>
      </c>
      <c r="D234" s="8">
        <v>2.86</v>
      </c>
      <c r="E234" s="4">
        <v>46</v>
      </c>
      <c r="F234" s="8">
        <v>4.71</v>
      </c>
      <c r="G234" s="4">
        <v>3</v>
      </c>
      <c r="H234" s="8">
        <v>0.42</v>
      </c>
      <c r="I234" s="4">
        <v>0</v>
      </c>
    </row>
    <row r="235" spans="1:9" x14ac:dyDescent="0.2">
      <c r="A235" s="2">
        <v>13</v>
      </c>
      <c r="B235" s="1" t="s">
        <v>70</v>
      </c>
      <c r="C235" s="4">
        <v>34</v>
      </c>
      <c r="D235" s="8">
        <v>1.99</v>
      </c>
      <c r="E235" s="4">
        <v>25</v>
      </c>
      <c r="F235" s="8">
        <v>2.56</v>
      </c>
      <c r="G235" s="4">
        <v>9</v>
      </c>
      <c r="H235" s="8">
        <v>1.27</v>
      </c>
      <c r="I235" s="4">
        <v>0</v>
      </c>
    </row>
    <row r="236" spans="1:9" x14ac:dyDescent="0.2">
      <c r="A236" s="2">
        <v>14</v>
      </c>
      <c r="B236" s="1" t="s">
        <v>77</v>
      </c>
      <c r="C236" s="4">
        <v>31</v>
      </c>
      <c r="D236" s="8">
        <v>1.81</v>
      </c>
      <c r="E236" s="4">
        <v>0</v>
      </c>
      <c r="F236" s="8">
        <v>0</v>
      </c>
      <c r="G236" s="4">
        <v>22</v>
      </c>
      <c r="H236" s="8">
        <v>3.1</v>
      </c>
      <c r="I236" s="4">
        <v>9</v>
      </c>
    </row>
    <row r="237" spans="1:9" x14ac:dyDescent="0.2">
      <c r="A237" s="2">
        <v>15</v>
      </c>
      <c r="B237" s="1" t="s">
        <v>71</v>
      </c>
      <c r="C237" s="4">
        <v>30</v>
      </c>
      <c r="D237" s="8">
        <v>1.75</v>
      </c>
      <c r="E237" s="4">
        <v>14</v>
      </c>
      <c r="F237" s="8">
        <v>1.43</v>
      </c>
      <c r="G237" s="4">
        <v>15</v>
      </c>
      <c r="H237" s="8">
        <v>2.12</v>
      </c>
      <c r="I237" s="4">
        <v>0</v>
      </c>
    </row>
    <row r="238" spans="1:9" x14ac:dyDescent="0.2">
      <c r="A238" s="2">
        <v>15</v>
      </c>
      <c r="B238" s="1" t="s">
        <v>78</v>
      </c>
      <c r="C238" s="4">
        <v>30</v>
      </c>
      <c r="D238" s="8">
        <v>1.75</v>
      </c>
      <c r="E238" s="4">
        <v>21</v>
      </c>
      <c r="F238" s="8">
        <v>2.15</v>
      </c>
      <c r="G238" s="4">
        <v>9</v>
      </c>
      <c r="H238" s="8">
        <v>1.27</v>
      </c>
      <c r="I238" s="4">
        <v>0</v>
      </c>
    </row>
    <row r="239" spans="1:9" x14ac:dyDescent="0.2">
      <c r="A239" s="2">
        <v>17</v>
      </c>
      <c r="B239" s="1" t="s">
        <v>90</v>
      </c>
      <c r="C239" s="4">
        <v>28</v>
      </c>
      <c r="D239" s="8">
        <v>1.64</v>
      </c>
      <c r="E239" s="4">
        <v>5</v>
      </c>
      <c r="F239" s="8">
        <v>0.51</v>
      </c>
      <c r="G239" s="4">
        <v>23</v>
      </c>
      <c r="H239" s="8">
        <v>3.24</v>
      </c>
      <c r="I239" s="4">
        <v>0</v>
      </c>
    </row>
    <row r="240" spans="1:9" x14ac:dyDescent="0.2">
      <c r="A240" s="2">
        <v>18</v>
      </c>
      <c r="B240" s="1" t="s">
        <v>74</v>
      </c>
      <c r="C240" s="4">
        <v>25</v>
      </c>
      <c r="D240" s="8">
        <v>1.46</v>
      </c>
      <c r="E240" s="4">
        <v>11</v>
      </c>
      <c r="F240" s="8">
        <v>1.1299999999999999</v>
      </c>
      <c r="G240" s="4">
        <v>13</v>
      </c>
      <c r="H240" s="8">
        <v>1.83</v>
      </c>
      <c r="I240" s="4">
        <v>0</v>
      </c>
    </row>
    <row r="241" spans="1:9" x14ac:dyDescent="0.2">
      <c r="A241" s="2">
        <v>19</v>
      </c>
      <c r="B241" s="1" t="s">
        <v>62</v>
      </c>
      <c r="C241" s="4">
        <v>20</v>
      </c>
      <c r="D241" s="8">
        <v>1.17</v>
      </c>
      <c r="E241" s="4">
        <v>2</v>
      </c>
      <c r="F241" s="8">
        <v>0.2</v>
      </c>
      <c r="G241" s="4">
        <v>18</v>
      </c>
      <c r="H241" s="8">
        <v>2.54</v>
      </c>
      <c r="I241" s="4">
        <v>0</v>
      </c>
    </row>
    <row r="242" spans="1:9" x14ac:dyDescent="0.2">
      <c r="A242" s="2">
        <v>20</v>
      </c>
      <c r="B242" s="1" t="s">
        <v>63</v>
      </c>
      <c r="C242" s="4">
        <v>18</v>
      </c>
      <c r="D242" s="8">
        <v>1.05</v>
      </c>
      <c r="E242" s="4">
        <v>1</v>
      </c>
      <c r="F242" s="8">
        <v>0.1</v>
      </c>
      <c r="G242" s="4">
        <v>17</v>
      </c>
      <c r="H242" s="8">
        <v>2.4</v>
      </c>
      <c r="I242" s="4">
        <v>0</v>
      </c>
    </row>
    <row r="243" spans="1:9" x14ac:dyDescent="0.2">
      <c r="A243" s="2">
        <v>20</v>
      </c>
      <c r="B243" s="1" t="s">
        <v>80</v>
      </c>
      <c r="C243" s="4">
        <v>18</v>
      </c>
      <c r="D243" s="8">
        <v>1.05</v>
      </c>
      <c r="E243" s="4">
        <v>6</v>
      </c>
      <c r="F243" s="8">
        <v>0.61</v>
      </c>
      <c r="G243" s="4">
        <v>12</v>
      </c>
      <c r="H243" s="8">
        <v>1.69</v>
      </c>
      <c r="I243" s="4">
        <v>0</v>
      </c>
    </row>
    <row r="244" spans="1:9" x14ac:dyDescent="0.2">
      <c r="A244" s="1"/>
      <c r="C244" s="4"/>
      <c r="D244" s="8"/>
      <c r="E244" s="4"/>
      <c r="F244" s="8"/>
      <c r="G244" s="4"/>
      <c r="H244" s="8"/>
      <c r="I244" s="4"/>
    </row>
    <row r="245" spans="1:9" x14ac:dyDescent="0.2">
      <c r="A245" s="1" t="s">
        <v>11</v>
      </c>
      <c r="C245" s="4"/>
      <c r="D245" s="8"/>
      <c r="E245" s="4"/>
      <c r="F245" s="8"/>
      <c r="G245" s="4"/>
      <c r="H245" s="8"/>
      <c r="I245" s="4"/>
    </row>
    <row r="246" spans="1:9" x14ac:dyDescent="0.2">
      <c r="A246" s="2">
        <v>1</v>
      </c>
      <c r="B246" s="1" t="s">
        <v>73</v>
      </c>
      <c r="C246" s="4">
        <v>154</v>
      </c>
      <c r="D246" s="8">
        <v>15.51</v>
      </c>
      <c r="E246" s="4">
        <v>143</v>
      </c>
      <c r="F246" s="8">
        <v>22.63</v>
      </c>
      <c r="G246" s="4">
        <v>11</v>
      </c>
      <c r="H246" s="8">
        <v>3.17</v>
      </c>
      <c r="I246" s="4">
        <v>0</v>
      </c>
    </row>
    <row r="247" spans="1:9" x14ac:dyDescent="0.2">
      <c r="A247" s="2">
        <v>2</v>
      </c>
      <c r="B247" s="1" t="s">
        <v>72</v>
      </c>
      <c r="C247" s="4">
        <v>100</v>
      </c>
      <c r="D247" s="8">
        <v>10.07</v>
      </c>
      <c r="E247" s="4">
        <v>90</v>
      </c>
      <c r="F247" s="8">
        <v>14.24</v>
      </c>
      <c r="G247" s="4">
        <v>10</v>
      </c>
      <c r="H247" s="8">
        <v>2.88</v>
      </c>
      <c r="I247" s="4">
        <v>0</v>
      </c>
    </row>
    <row r="248" spans="1:9" x14ac:dyDescent="0.2">
      <c r="A248" s="2">
        <v>3</v>
      </c>
      <c r="B248" s="1" t="s">
        <v>68</v>
      </c>
      <c r="C248" s="4">
        <v>88</v>
      </c>
      <c r="D248" s="8">
        <v>8.86</v>
      </c>
      <c r="E248" s="4">
        <v>55</v>
      </c>
      <c r="F248" s="8">
        <v>8.6999999999999993</v>
      </c>
      <c r="G248" s="4">
        <v>33</v>
      </c>
      <c r="H248" s="8">
        <v>9.51</v>
      </c>
      <c r="I248" s="4">
        <v>0</v>
      </c>
    </row>
    <row r="249" spans="1:9" x14ac:dyDescent="0.2">
      <c r="A249" s="2">
        <v>4</v>
      </c>
      <c r="B249" s="1" t="s">
        <v>59</v>
      </c>
      <c r="C249" s="4">
        <v>69</v>
      </c>
      <c r="D249" s="8">
        <v>6.95</v>
      </c>
      <c r="E249" s="4">
        <v>33</v>
      </c>
      <c r="F249" s="8">
        <v>5.22</v>
      </c>
      <c r="G249" s="4">
        <v>36</v>
      </c>
      <c r="H249" s="8">
        <v>10.37</v>
      </c>
      <c r="I249" s="4">
        <v>0</v>
      </c>
    </row>
    <row r="250" spans="1:9" x14ac:dyDescent="0.2">
      <c r="A250" s="2">
        <v>5</v>
      </c>
      <c r="B250" s="1" t="s">
        <v>66</v>
      </c>
      <c r="C250" s="4">
        <v>63</v>
      </c>
      <c r="D250" s="8">
        <v>6.34</v>
      </c>
      <c r="E250" s="4">
        <v>53</v>
      </c>
      <c r="F250" s="8">
        <v>8.39</v>
      </c>
      <c r="G250" s="4">
        <v>10</v>
      </c>
      <c r="H250" s="8">
        <v>2.88</v>
      </c>
      <c r="I250" s="4">
        <v>0</v>
      </c>
    </row>
    <row r="251" spans="1:9" x14ac:dyDescent="0.2">
      <c r="A251" s="2">
        <v>6</v>
      </c>
      <c r="B251" s="1" t="s">
        <v>69</v>
      </c>
      <c r="C251" s="4">
        <v>56</v>
      </c>
      <c r="D251" s="8">
        <v>5.64</v>
      </c>
      <c r="E251" s="4">
        <v>36</v>
      </c>
      <c r="F251" s="8">
        <v>5.7</v>
      </c>
      <c r="G251" s="4">
        <v>18</v>
      </c>
      <c r="H251" s="8">
        <v>5.19</v>
      </c>
      <c r="I251" s="4">
        <v>0</v>
      </c>
    </row>
    <row r="252" spans="1:9" x14ac:dyDescent="0.2">
      <c r="A252" s="2">
        <v>7</v>
      </c>
      <c r="B252" s="1" t="s">
        <v>60</v>
      </c>
      <c r="C252" s="4">
        <v>37</v>
      </c>
      <c r="D252" s="8">
        <v>3.73</v>
      </c>
      <c r="E252" s="4">
        <v>23</v>
      </c>
      <c r="F252" s="8">
        <v>3.64</v>
      </c>
      <c r="G252" s="4">
        <v>14</v>
      </c>
      <c r="H252" s="8">
        <v>4.03</v>
      </c>
      <c r="I252" s="4">
        <v>0</v>
      </c>
    </row>
    <row r="253" spans="1:9" x14ac:dyDescent="0.2">
      <c r="A253" s="2">
        <v>8</v>
      </c>
      <c r="B253" s="1" t="s">
        <v>75</v>
      </c>
      <c r="C253" s="4">
        <v>36</v>
      </c>
      <c r="D253" s="8">
        <v>3.63</v>
      </c>
      <c r="E253" s="4">
        <v>17</v>
      </c>
      <c r="F253" s="8">
        <v>2.69</v>
      </c>
      <c r="G253" s="4">
        <v>11</v>
      </c>
      <c r="H253" s="8">
        <v>3.17</v>
      </c>
      <c r="I253" s="4">
        <v>0</v>
      </c>
    </row>
    <row r="254" spans="1:9" x14ac:dyDescent="0.2">
      <c r="A254" s="2">
        <v>9</v>
      </c>
      <c r="B254" s="1" t="s">
        <v>67</v>
      </c>
      <c r="C254" s="4">
        <v>34</v>
      </c>
      <c r="D254" s="8">
        <v>3.42</v>
      </c>
      <c r="E254" s="4">
        <v>24</v>
      </c>
      <c r="F254" s="8">
        <v>3.8</v>
      </c>
      <c r="G254" s="4">
        <v>10</v>
      </c>
      <c r="H254" s="8">
        <v>2.88</v>
      </c>
      <c r="I254" s="4">
        <v>0</v>
      </c>
    </row>
    <row r="255" spans="1:9" x14ac:dyDescent="0.2">
      <c r="A255" s="2">
        <v>10</v>
      </c>
      <c r="B255" s="1" t="s">
        <v>76</v>
      </c>
      <c r="C255" s="4">
        <v>30</v>
      </c>
      <c r="D255" s="8">
        <v>3.02</v>
      </c>
      <c r="E255" s="4">
        <v>27</v>
      </c>
      <c r="F255" s="8">
        <v>4.2699999999999996</v>
      </c>
      <c r="G255" s="4">
        <v>3</v>
      </c>
      <c r="H255" s="8">
        <v>0.86</v>
      </c>
      <c r="I255" s="4">
        <v>0</v>
      </c>
    </row>
    <row r="256" spans="1:9" x14ac:dyDescent="0.2">
      <c r="A256" s="2">
        <v>11</v>
      </c>
      <c r="B256" s="1" t="s">
        <v>61</v>
      </c>
      <c r="C256" s="4">
        <v>27</v>
      </c>
      <c r="D256" s="8">
        <v>2.72</v>
      </c>
      <c r="E256" s="4">
        <v>15</v>
      </c>
      <c r="F256" s="8">
        <v>2.37</v>
      </c>
      <c r="G256" s="4">
        <v>12</v>
      </c>
      <c r="H256" s="8">
        <v>3.46</v>
      </c>
      <c r="I256" s="4">
        <v>0</v>
      </c>
    </row>
    <row r="257" spans="1:9" x14ac:dyDescent="0.2">
      <c r="A257" s="2">
        <v>12</v>
      </c>
      <c r="B257" s="1" t="s">
        <v>65</v>
      </c>
      <c r="C257" s="4">
        <v>26</v>
      </c>
      <c r="D257" s="8">
        <v>2.62</v>
      </c>
      <c r="E257" s="4">
        <v>8</v>
      </c>
      <c r="F257" s="8">
        <v>1.27</v>
      </c>
      <c r="G257" s="4">
        <v>18</v>
      </c>
      <c r="H257" s="8">
        <v>5.19</v>
      </c>
      <c r="I257" s="4">
        <v>0</v>
      </c>
    </row>
    <row r="258" spans="1:9" x14ac:dyDescent="0.2">
      <c r="A258" s="2">
        <v>13</v>
      </c>
      <c r="B258" s="1" t="s">
        <v>78</v>
      </c>
      <c r="C258" s="4">
        <v>19</v>
      </c>
      <c r="D258" s="8">
        <v>1.91</v>
      </c>
      <c r="E258" s="4">
        <v>16</v>
      </c>
      <c r="F258" s="8">
        <v>2.5299999999999998</v>
      </c>
      <c r="G258" s="4">
        <v>3</v>
      </c>
      <c r="H258" s="8">
        <v>0.86</v>
      </c>
      <c r="I258" s="4">
        <v>0</v>
      </c>
    </row>
    <row r="259" spans="1:9" x14ac:dyDescent="0.2">
      <c r="A259" s="2">
        <v>14</v>
      </c>
      <c r="B259" s="1" t="s">
        <v>70</v>
      </c>
      <c r="C259" s="4">
        <v>18</v>
      </c>
      <c r="D259" s="8">
        <v>1.81</v>
      </c>
      <c r="E259" s="4">
        <v>17</v>
      </c>
      <c r="F259" s="8">
        <v>2.69</v>
      </c>
      <c r="G259" s="4">
        <v>1</v>
      </c>
      <c r="H259" s="8">
        <v>0.28999999999999998</v>
      </c>
      <c r="I259" s="4">
        <v>0</v>
      </c>
    </row>
    <row r="260" spans="1:9" x14ac:dyDescent="0.2">
      <c r="A260" s="2">
        <v>15</v>
      </c>
      <c r="B260" s="1" t="s">
        <v>62</v>
      </c>
      <c r="C260" s="4">
        <v>17</v>
      </c>
      <c r="D260" s="8">
        <v>1.71</v>
      </c>
      <c r="E260" s="4">
        <v>9</v>
      </c>
      <c r="F260" s="8">
        <v>1.42</v>
      </c>
      <c r="G260" s="4">
        <v>8</v>
      </c>
      <c r="H260" s="8">
        <v>2.31</v>
      </c>
      <c r="I260" s="4">
        <v>0</v>
      </c>
    </row>
    <row r="261" spans="1:9" x14ac:dyDescent="0.2">
      <c r="A261" s="2">
        <v>15</v>
      </c>
      <c r="B261" s="1" t="s">
        <v>90</v>
      </c>
      <c r="C261" s="4">
        <v>17</v>
      </c>
      <c r="D261" s="8">
        <v>1.71</v>
      </c>
      <c r="E261" s="4">
        <v>7</v>
      </c>
      <c r="F261" s="8">
        <v>1.1100000000000001</v>
      </c>
      <c r="G261" s="4">
        <v>10</v>
      </c>
      <c r="H261" s="8">
        <v>2.88</v>
      </c>
      <c r="I261" s="4">
        <v>0</v>
      </c>
    </row>
    <row r="262" spans="1:9" x14ac:dyDescent="0.2">
      <c r="A262" s="2">
        <v>15</v>
      </c>
      <c r="B262" s="1" t="s">
        <v>71</v>
      </c>
      <c r="C262" s="4">
        <v>17</v>
      </c>
      <c r="D262" s="8">
        <v>1.71</v>
      </c>
      <c r="E262" s="4">
        <v>7</v>
      </c>
      <c r="F262" s="8">
        <v>1.1100000000000001</v>
      </c>
      <c r="G262" s="4">
        <v>10</v>
      </c>
      <c r="H262" s="8">
        <v>2.88</v>
      </c>
      <c r="I262" s="4">
        <v>0</v>
      </c>
    </row>
    <row r="263" spans="1:9" x14ac:dyDescent="0.2">
      <c r="A263" s="2">
        <v>18</v>
      </c>
      <c r="B263" s="1" t="s">
        <v>85</v>
      </c>
      <c r="C263" s="4">
        <v>14</v>
      </c>
      <c r="D263" s="8">
        <v>1.41</v>
      </c>
      <c r="E263" s="4">
        <v>6</v>
      </c>
      <c r="F263" s="8">
        <v>0.95</v>
      </c>
      <c r="G263" s="4">
        <v>8</v>
      </c>
      <c r="H263" s="8">
        <v>2.31</v>
      </c>
      <c r="I263" s="4">
        <v>0</v>
      </c>
    </row>
    <row r="264" spans="1:9" x14ac:dyDescent="0.2">
      <c r="A264" s="2">
        <v>19</v>
      </c>
      <c r="B264" s="1" t="s">
        <v>88</v>
      </c>
      <c r="C264" s="4">
        <v>13</v>
      </c>
      <c r="D264" s="8">
        <v>1.31</v>
      </c>
      <c r="E264" s="4">
        <v>1</v>
      </c>
      <c r="F264" s="8">
        <v>0.16</v>
      </c>
      <c r="G264" s="4">
        <v>11</v>
      </c>
      <c r="H264" s="8">
        <v>3.17</v>
      </c>
      <c r="I264" s="4">
        <v>0</v>
      </c>
    </row>
    <row r="265" spans="1:9" x14ac:dyDescent="0.2">
      <c r="A265" s="2">
        <v>20</v>
      </c>
      <c r="B265" s="1" t="s">
        <v>77</v>
      </c>
      <c r="C265" s="4">
        <v>12</v>
      </c>
      <c r="D265" s="8">
        <v>1.21</v>
      </c>
      <c r="E265" s="4">
        <v>1</v>
      </c>
      <c r="F265" s="8">
        <v>0.16</v>
      </c>
      <c r="G265" s="4">
        <v>9</v>
      </c>
      <c r="H265" s="8">
        <v>2.59</v>
      </c>
      <c r="I265" s="4">
        <v>1</v>
      </c>
    </row>
    <row r="266" spans="1:9" x14ac:dyDescent="0.2">
      <c r="A266" s="1"/>
      <c r="C266" s="4"/>
      <c r="D266" s="8"/>
      <c r="E266" s="4"/>
      <c r="F266" s="8"/>
      <c r="G266" s="4"/>
      <c r="H266" s="8"/>
      <c r="I266" s="4"/>
    </row>
    <row r="267" spans="1:9" x14ac:dyDescent="0.2">
      <c r="A267" s="1" t="s">
        <v>12</v>
      </c>
      <c r="C267" s="4"/>
      <c r="D267" s="8"/>
      <c r="E267" s="4"/>
      <c r="F267" s="8"/>
      <c r="G267" s="4"/>
      <c r="H267" s="8"/>
      <c r="I267" s="4"/>
    </row>
    <row r="268" spans="1:9" x14ac:dyDescent="0.2">
      <c r="A268" s="2">
        <v>1</v>
      </c>
      <c r="B268" s="1" t="s">
        <v>73</v>
      </c>
      <c r="C268" s="4">
        <v>73</v>
      </c>
      <c r="D268" s="8">
        <v>14.04</v>
      </c>
      <c r="E268" s="4">
        <v>69</v>
      </c>
      <c r="F268" s="8">
        <v>19.010000000000002</v>
      </c>
      <c r="G268" s="4">
        <v>4</v>
      </c>
      <c r="H268" s="8">
        <v>2.74</v>
      </c>
      <c r="I268" s="4">
        <v>0</v>
      </c>
    </row>
    <row r="269" spans="1:9" x14ac:dyDescent="0.2">
      <c r="A269" s="2">
        <v>2</v>
      </c>
      <c r="B269" s="1" t="s">
        <v>68</v>
      </c>
      <c r="C269" s="4">
        <v>52</v>
      </c>
      <c r="D269" s="8">
        <v>10</v>
      </c>
      <c r="E269" s="4">
        <v>32</v>
      </c>
      <c r="F269" s="8">
        <v>8.82</v>
      </c>
      <c r="G269" s="4">
        <v>20</v>
      </c>
      <c r="H269" s="8">
        <v>13.7</v>
      </c>
      <c r="I269" s="4">
        <v>0</v>
      </c>
    </row>
    <row r="270" spans="1:9" x14ac:dyDescent="0.2">
      <c r="A270" s="2">
        <v>3</v>
      </c>
      <c r="B270" s="1" t="s">
        <v>60</v>
      </c>
      <c r="C270" s="4">
        <v>43</v>
      </c>
      <c r="D270" s="8">
        <v>8.27</v>
      </c>
      <c r="E270" s="4">
        <v>37</v>
      </c>
      <c r="F270" s="8">
        <v>10.19</v>
      </c>
      <c r="G270" s="4">
        <v>6</v>
      </c>
      <c r="H270" s="8">
        <v>4.1100000000000003</v>
      </c>
      <c r="I270" s="4">
        <v>0</v>
      </c>
    </row>
    <row r="271" spans="1:9" x14ac:dyDescent="0.2">
      <c r="A271" s="2">
        <v>4</v>
      </c>
      <c r="B271" s="1" t="s">
        <v>59</v>
      </c>
      <c r="C271" s="4">
        <v>42</v>
      </c>
      <c r="D271" s="8">
        <v>8.08</v>
      </c>
      <c r="E271" s="4">
        <v>22</v>
      </c>
      <c r="F271" s="8">
        <v>6.06</v>
      </c>
      <c r="G271" s="4">
        <v>20</v>
      </c>
      <c r="H271" s="8">
        <v>13.7</v>
      </c>
      <c r="I271" s="4">
        <v>0</v>
      </c>
    </row>
    <row r="272" spans="1:9" x14ac:dyDescent="0.2">
      <c r="A272" s="2">
        <v>5</v>
      </c>
      <c r="B272" s="1" t="s">
        <v>66</v>
      </c>
      <c r="C272" s="4">
        <v>41</v>
      </c>
      <c r="D272" s="8">
        <v>7.88</v>
      </c>
      <c r="E272" s="4">
        <v>32</v>
      </c>
      <c r="F272" s="8">
        <v>8.82</v>
      </c>
      <c r="G272" s="4">
        <v>9</v>
      </c>
      <c r="H272" s="8">
        <v>6.16</v>
      </c>
      <c r="I272" s="4">
        <v>0</v>
      </c>
    </row>
    <row r="273" spans="1:9" x14ac:dyDescent="0.2">
      <c r="A273" s="2">
        <v>6</v>
      </c>
      <c r="B273" s="1" t="s">
        <v>72</v>
      </c>
      <c r="C273" s="4">
        <v>40</v>
      </c>
      <c r="D273" s="8">
        <v>7.69</v>
      </c>
      <c r="E273" s="4">
        <v>34</v>
      </c>
      <c r="F273" s="8">
        <v>9.3699999999999992</v>
      </c>
      <c r="G273" s="4">
        <v>6</v>
      </c>
      <c r="H273" s="8">
        <v>4.1100000000000003</v>
      </c>
      <c r="I273" s="4">
        <v>0</v>
      </c>
    </row>
    <row r="274" spans="1:9" x14ac:dyDescent="0.2">
      <c r="A274" s="2">
        <v>7</v>
      </c>
      <c r="B274" s="1" t="s">
        <v>67</v>
      </c>
      <c r="C274" s="4">
        <v>25</v>
      </c>
      <c r="D274" s="8">
        <v>4.8099999999999996</v>
      </c>
      <c r="E274" s="4">
        <v>22</v>
      </c>
      <c r="F274" s="8">
        <v>6.06</v>
      </c>
      <c r="G274" s="4">
        <v>3</v>
      </c>
      <c r="H274" s="8">
        <v>2.0499999999999998</v>
      </c>
      <c r="I274" s="4">
        <v>0</v>
      </c>
    </row>
    <row r="275" spans="1:9" x14ac:dyDescent="0.2">
      <c r="A275" s="2">
        <v>8</v>
      </c>
      <c r="B275" s="1" t="s">
        <v>61</v>
      </c>
      <c r="C275" s="4">
        <v>13</v>
      </c>
      <c r="D275" s="8">
        <v>2.5</v>
      </c>
      <c r="E275" s="4">
        <v>11</v>
      </c>
      <c r="F275" s="8">
        <v>3.03</v>
      </c>
      <c r="G275" s="4">
        <v>2</v>
      </c>
      <c r="H275" s="8">
        <v>1.37</v>
      </c>
      <c r="I275" s="4">
        <v>0</v>
      </c>
    </row>
    <row r="276" spans="1:9" x14ac:dyDescent="0.2">
      <c r="A276" s="2">
        <v>9</v>
      </c>
      <c r="B276" s="1" t="s">
        <v>65</v>
      </c>
      <c r="C276" s="4">
        <v>11</v>
      </c>
      <c r="D276" s="8">
        <v>2.12</v>
      </c>
      <c r="E276" s="4">
        <v>8</v>
      </c>
      <c r="F276" s="8">
        <v>2.2000000000000002</v>
      </c>
      <c r="G276" s="4">
        <v>3</v>
      </c>
      <c r="H276" s="8">
        <v>2.0499999999999998</v>
      </c>
      <c r="I276" s="4">
        <v>0</v>
      </c>
    </row>
    <row r="277" spans="1:9" x14ac:dyDescent="0.2">
      <c r="A277" s="2">
        <v>9</v>
      </c>
      <c r="B277" s="1" t="s">
        <v>75</v>
      </c>
      <c r="C277" s="4">
        <v>11</v>
      </c>
      <c r="D277" s="8">
        <v>2.12</v>
      </c>
      <c r="E277" s="4">
        <v>3</v>
      </c>
      <c r="F277" s="8">
        <v>0.83</v>
      </c>
      <c r="G277" s="4">
        <v>1</v>
      </c>
      <c r="H277" s="8">
        <v>0.68</v>
      </c>
      <c r="I277" s="4">
        <v>0</v>
      </c>
    </row>
    <row r="278" spans="1:9" x14ac:dyDescent="0.2">
      <c r="A278" s="2">
        <v>11</v>
      </c>
      <c r="B278" s="1" t="s">
        <v>62</v>
      </c>
      <c r="C278" s="4">
        <v>10</v>
      </c>
      <c r="D278" s="8">
        <v>1.92</v>
      </c>
      <c r="E278" s="4">
        <v>7</v>
      </c>
      <c r="F278" s="8">
        <v>1.93</v>
      </c>
      <c r="G278" s="4">
        <v>3</v>
      </c>
      <c r="H278" s="8">
        <v>2.0499999999999998</v>
      </c>
      <c r="I278" s="4">
        <v>0</v>
      </c>
    </row>
    <row r="279" spans="1:9" x14ac:dyDescent="0.2">
      <c r="A279" s="2">
        <v>11</v>
      </c>
      <c r="B279" s="1" t="s">
        <v>69</v>
      </c>
      <c r="C279" s="4">
        <v>10</v>
      </c>
      <c r="D279" s="8">
        <v>1.92</v>
      </c>
      <c r="E279" s="4">
        <v>7</v>
      </c>
      <c r="F279" s="8">
        <v>1.93</v>
      </c>
      <c r="G279" s="4">
        <v>3</v>
      </c>
      <c r="H279" s="8">
        <v>2.0499999999999998</v>
      </c>
      <c r="I279" s="4">
        <v>0</v>
      </c>
    </row>
    <row r="280" spans="1:9" x14ac:dyDescent="0.2">
      <c r="A280" s="2">
        <v>13</v>
      </c>
      <c r="B280" s="1" t="s">
        <v>84</v>
      </c>
      <c r="C280" s="4">
        <v>9</v>
      </c>
      <c r="D280" s="8">
        <v>1.73</v>
      </c>
      <c r="E280" s="4">
        <v>6</v>
      </c>
      <c r="F280" s="8">
        <v>1.65</v>
      </c>
      <c r="G280" s="4">
        <v>3</v>
      </c>
      <c r="H280" s="8">
        <v>2.0499999999999998</v>
      </c>
      <c r="I280" s="4">
        <v>0</v>
      </c>
    </row>
    <row r="281" spans="1:9" x14ac:dyDescent="0.2">
      <c r="A281" s="2">
        <v>13</v>
      </c>
      <c r="B281" s="1" t="s">
        <v>76</v>
      </c>
      <c r="C281" s="4">
        <v>9</v>
      </c>
      <c r="D281" s="8">
        <v>1.73</v>
      </c>
      <c r="E281" s="4">
        <v>8</v>
      </c>
      <c r="F281" s="8">
        <v>2.2000000000000002</v>
      </c>
      <c r="G281" s="4">
        <v>1</v>
      </c>
      <c r="H281" s="8">
        <v>0.68</v>
      </c>
      <c r="I281" s="4">
        <v>0</v>
      </c>
    </row>
    <row r="282" spans="1:9" x14ac:dyDescent="0.2">
      <c r="A282" s="2">
        <v>15</v>
      </c>
      <c r="B282" s="1" t="s">
        <v>70</v>
      </c>
      <c r="C282" s="4">
        <v>8</v>
      </c>
      <c r="D282" s="8">
        <v>1.54</v>
      </c>
      <c r="E282" s="4">
        <v>7</v>
      </c>
      <c r="F282" s="8">
        <v>1.93</v>
      </c>
      <c r="G282" s="4">
        <v>1</v>
      </c>
      <c r="H282" s="8">
        <v>0.68</v>
      </c>
      <c r="I282" s="4">
        <v>0</v>
      </c>
    </row>
    <row r="283" spans="1:9" x14ac:dyDescent="0.2">
      <c r="A283" s="2">
        <v>16</v>
      </c>
      <c r="B283" s="1" t="s">
        <v>71</v>
      </c>
      <c r="C283" s="4">
        <v>7</v>
      </c>
      <c r="D283" s="8">
        <v>1.35</v>
      </c>
      <c r="E283" s="4">
        <v>3</v>
      </c>
      <c r="F283" s="8">
        <v>0.83</v>
      </c>
      <c r="G283" s="4">
        <v>4</v>
      </c>
      <c r="H283" s="8">
        <v>2.74</v>
      </c>
      <c r="I283" s="4">
        <v>0</v>
      </c>
    </row>
    <row r="284" spans="1:9" x14ac:dyDescent="0.2">
      <c r="A284" s="2">
        <v>16</v>
      </c>
      <c r="B284" s="1" t="s">
        <v>77</v>
      </c>
      <c r="C284" s="4">
        <v>7</v>
      </c>
      <c r="D284" s="8">
        <v>1.35</v>
      </c>
      <c r="E284" s="4">
        <v>0</v>
      </c>
      <c r="F284" s="8">
        <v>0</v>
      </c>
      <c r="G284" s="4">
        <v>6</v>
      </c>
      <c r="H284" s="8">
        <v>4.1100000000000003</v>
      </c>
      <c r="I284" s="4">
        <v>0</v>
      </c>
    </row>
    <row r="285" spans="1:9" x14ac:dyDescent="0.2">
      <c r="A285" s="2">
        <v>18</v>
      </c>
      <c r="B285" s="1" t="s">
        <v>83</v>
      </c>
      <c r="C285" s="4">
        <v>6</v>
      </c>
      <c r="D285" s="8">
        <v>1.1499999999999999</v>
      </c>
      <c r="E285" s="4">
        <v>5</v>
      </c>
      <c r="F285" s="8">
        <v>1.38</v>
      </c>
      <c r="G285" s="4">
        <v>1</v>
      </c>
      <c r="H285" s="8">
        <v>0.68</v>
      </c>
      <c r="I285" s="4">
        <v>0</v>
      </c>
    </row>
    <row r="286" spans="1:9" x14ac:dyDescent="0.2">
      <c r="A286" s="2">
        <v>18</v>
      </c>
      <c r="B286" s="1" t="s">
        <v>63</v>
      </c>
      <c r="C286" s="4">
        <v>6</v>
      </c>
      <c r="D286" s="8">
        <v>1.1499999999999999</v>
      </c>
      <c r="E286" s="4">
        <v>4</v>
      </c>
      <c r="F286" s="8">
        <v>1.1000000000000001</v>
      </c>
      <c r="G286" s="4">
        <v>2</v>
      </c>
      <c r="H286" s="8">
        <v>1.37</v>
      </c>
      <c r="I286" s="4">
        <v>0</v>
      </c>
    </row>
    <row r="287" spans="1:9" x14ac:dyDescent="0.2">
      <c r="A287" s="2">
        <v>18</v>
      </c>
      <c r="B287" s="1" t="s">
        <v>91</v>
      </c>
      <c r="C287" s="4">
        <v>6</v>
      </c>
      <c r="D287" s="8">
        <v>1.1499999999999999</v>
      </c>
      <c r="E287" s="4">
        <v>1</v>
      </c>
      <c r="F287" s="8">
        <v>0.28000000000000003</v>
      </c>
      <c r="G287" s="4">
        <v>5</v>
      </c>
      <c r="H287" s="8">
        <v>3.42</v>
      </c>
      <c r="I287" s="4">
        <v>0</v>
      </c>
    </row>
    <row r="288" spans="1:9" x14ac:dyDescent="0.2">
      <c r="A288" s="2">
        <v>18</v>
      </c>
      <c r="B288" s="1" t="s">
        <v>74</v>
      </c>
      <c r="C288" s="4">
        <v>6</v>
      </c>
      <c r="D288" s="8">
        <v>1.1499999999999999</v>
      </c>
      <c r="E288" s="4">
        <v>4</v>
      </c>
      <c r="F288" s="8">
        <v>1.1000000000000001</v>
      </c>
      <c r="G288" s="4">
        <v>2</v>
      </c>
      <c r="H288" s="8">
        <v>1.37</v>
      </c>
      <c r="I288" s="4">
        <v>0</v>
      </c>
    </row>
    <row r="289" spans="1:9" x14ac:dyDescent="0.2">
      <c r="A289" s="2">
        <v>18</v>
      </c>
      <c r="B289" s="1" t="s">
        <v>78</v>
      </c>
      <c r="C289" s="4">
        <v>6</v>
      </c>
      <c r="D289" s="8">
        <v>1.1499999999999999</v>
      </c>
      <c r="E289" s="4">
        <v>6</v>
      </c>
      <c r="F289" s="8">
        <v>1.65</v>
      </c>
      <c r="G289" s="4">
        <v>0</v>
      </c>
      <c r="H289" s="8">
        <v>0</v>
      </c>
      <c r="I289" s="4">
        <v>0</v>
      </c>
    </row>
    <row r="290" spans="1:9" x14ac:dyDescent="0.2">
      <c r="A290" s="1"/>
      <c r="C290" s="4"/>
      <c r="D290" s="8"/>
      <c r="E290" s="4"/>
      <c r="F290" s="8"/>
      <c r="G290" s="4"/>
      <c r="H290" s="8"/>
      <c r="I290" s="4"/>
    </row>
    <row r="291" spans="1:9" x14ac:dyDescent="0.2">
      <c r="A291" s="1" t="s">
        <v>13</v>
      </c>
      <c r="C291" s="4"/>
      <c r="D291" s="8"/>
      <c r="E291" s="4"/>
      <c r="F291" s="8"/>
      <c r="G291" s="4"/>
      <c r="H291" s="8"/>
      <c r="I291" s="4"/>
    </row>
    <row r="292" spans="1:9" x14ac:dyDescent="0.2">
      <c r="A292" s="2">
        <v>1</v>
      </c>
      <c r="B292" s="1" t="s">
        <v>72</v>
      </c>
      <c r="C292" s="4">
        <v>155</v>
      </c>
      <c r="D292" s="8">
        <v>14.08</v>
      </c>
      <c r="E292" s="4">
        <v>143</v>
      </c>
      <c r="F292" s="8">
        <v>19.3</v>
      </c>
      <c r="G292" s="4">
        <v>12</v>
      </c>
      <c r="H292" s="8">
        <v>3.54</v>
      </c>
      <c r="I292" s="4">
        <v>0</v>
      </c>
    </row>
    <row r="293" spans="1:9" x14ac:dyDescent="0.2">
      <c r="A293" s="2">
        <v>2</v>
      </c>
      <c r="B293" s="1" t="s">
        <v>73</v>
      </c>
      <c r="C293" s="4">
        <v>143</v>
      </c>
      <c r="D293" s="8">
        <v>12.99</v>
      </c>
      <c r="E293" s="4">
        <v>126</v>
      </c>
      <c r="F293" s="8">
        <v>17</v>
      </c>
      <c r="G293" s="4">
        <v>17</v>
      </c>
      <c r="H293" s="8">
        <v>5.01</v>
      </c>
      <c r="I293" s="4">
        <v>0</v>
      </c>
    </row>
    <row r="294" spans="1:9" x14ac:dyDescent="0.2">
      <c r="A294" s="2">
        <v>3</v>
      </c>
      <c r="B294" s="1" t="s">
        <v>66</v>
      </c>
      <c r="C294" s="4">
        <v>80</v>
      </c>
      <c r="D294" s="8">
        <v>7.27</v>
      </c>
      <c r="E294" s="4">
        <v>58</v>
      </c>
      <c r="F294" s="8">
        <v>7.83</v>
      </c>
      <c r="G294" s="4">
        <v>22</v>
      </c>
      <c r="H294" s="8">
        <v>6.49</v>
      </c>
      <c r="I294" s="4">
        <v>0</v>
      </c>
    </row>
    <row r="295" spans="1:9" x14ac:dyDescent="0.2">
      <c r="A295" s="2">
        <v>4</v>
      </c>
      <c r="B295" s="1" t="s">
        <v>68</v>
      </c>
      <c r="C295" s="4">
        <v>75</v>
      </c>
      <c r="D295" s="8">
        <v>6.81</v>
      </c>
      <c r="E295" s="4">
        <v>47</v>
      </c>
      <c r="F295" s="8">
        <v>6.34</v>
      </c>
      <c r="G295" s="4">
        <v>28</v>
      </c>
      <c r="H295" s="8">
        <v>8.26</v>
      </c>
      <c r="I295" s="4">
        <v>0</v>
      </c>
    </row>
    <row r="296" spans="1:9" x14ac:dyDescent="0.2">
      <c r="A296" s="2">
        <v>5</v>
      </c>
      <c r="B296" s="1" t="s">
        <v>69</v>
      </c>
      <c r="C296" s="4">
        <v>70</v>
      </c>
      <c r="D296" s="8">
        <v>6.36</v>
      </c>
      <c r="E296" s="4">
        <v>59</v>
      </c>
      <c r="F296" s="8">
        <v>7.96</v>
      </c>
      <c r="G296" s="4">
        <v>10</v>
      </c>
      <c r="H296" s="8">
        <v>2.95</v>
      </c>
      <c r="I296" s="4">
        <v>0</v>
      </c>
    </row>
    <row r="297" spans="1:9" x14ac:dyDescent="0.2">
      <c r="A297" s="2">
        <v>6</v>
      </c>
      <c r="B297" s="1" t="s">
        <v>59</v>
      </c>
      <c r="C297" s="4">
        <v>67</v>
      </c>
      <c r="D297" s="8">
        <v>6.09</v>
      </c>
      <c r="E297" s="4">
        <v>38</v>
      </c>
      <c r="F297" s="8">
        <v>5.13</v>
      </c>
      <c r="G297" s="4">
        <v>29</v>
      </c>
      <c r="H297" s="8">
        <v>8.5500000000000007</v>
      </c>
      <c r="I297" s="4">
        <v>0</v>
      </c>
    </row>
    <row r="298" spans="1:9" x14ac:dyDescent="0.2">
      <c r="A298" s="2">
        <v>7</v>
      </c>
      <c r="B298" s="1" t="s">
        <v>60</v>
      </c>
      <c r="C298" s="4">
        <v>52</v>
      </c>
      <c r="D298" s="8">
        <v>4.72</v>
      </c>
      <c r="E298" s="4">
        <v>36</v>
      </c>
      <c r="F298" s="8">
        <v>4.8600000000000003</v>
      </c>
      <c r="G298" s="4">
        <v>16</v>
      </c>
      <c r="H298" s="8">
        <v>4.72</v>
      </c>
      <c r="I298" s="4">
        <v>0</v>
      </c>
    </row>
    <row r="299" spans="1:9" x14ac:dyDescent="0.2">
      <c r="A299" s="2">
        <v>8</v>
      </c>
      <c r="B299" s="1" t="s">
        <v>75</v>
      </c>
      <c r="C299" s="4">
        <v>40</v>
      </c>
      <c r="D299" s="8">
        <v>3.63</v>
      </c>
      <c r="E299" s="4">
        <v>24</v>
      </c>
      <c r="F299" s="8">
        <v>3.24</v>
      </c>
      <c r="G299" s="4">
        <v>5</v>
      </c>
      <c r="H299" s="8">
        <v>1.47</v>
      </c>
      <c r="I299" s="4">
        <v>0</v>
      </c>
    </row>
    <row r="300" spans="1:9" x14ac:dyDescent="0.2">
      <c r="A300" s="2">
        <v>9</v>
      </c>
      <c r="B300" s="1" t="s">
        <v>76</v>
      </c>
      <c r="C300" s="4">
        <v>36</v>
      </c>
      <c r="D300" s="8">
        <v>3.27</v>
      </c>
      <c r="E300" s="4">
        <v>33</v>
      </c>
      <c r="F300" s="8">
        <v>4.45</v>
      </c>
      <c r="G300" s="4">
        <v>3</v>
      </c>
      <c r="H300" s="8">
        <v>0.88</v>
      </c>
      <c r="I300" s="4">
        <v>0</v>
      </c>
    </row>
    <row r="301" spans="1:9" x14ac:dyDescent="0.2">
      <c r="A301" s="2">
        <v>10</v>
      </c>
      <c r="B301" s="1" t="s">
        <v>67</v>
      </c>
      <c r="C301" s="4">
        <v>32</v>
      </c>
      <c r="D301" s="8">
        <v>2.91</v>
      </c>
      <c r="E301" s="4">
        <v>24</v>
      </c>
      <c r="F301" s="8">
        <v>3.24</v>
      </c>
      <c r="G301" s="4">
        <v>8</v>
      </c>
      <c r="H301" s="8">
        <v>2.36</v>
      </c>
      <c r="I301" s="4">
        <v>0</v>
      </c>
    </row>
    <row r="302" spans="1:9" x14ac:dyDescent="0.2">
      <c r="A302" s="2">
        <v>11</v>
      </c>
      <c r="B302" s="1" t="s">
        <v>65</v>
      </c>
      <c r="C302" s="4">
        <v>23</v>
      </c>
      <c r="D302" s="8">
        <v>2.09</v>
      </c>
      <c r="E302" s="4">
        <v>14</v>
      </c>
      <c r="F302" s="8">
        <v>1.89</v>
      </c>
      <c r="G302" s="4">
        <v>9</v>
      </c>
      <c r="H302" s="8">
        <v>2.65</v>
      </c>
      <c r="I302" s="4">
        <v>0</v>
      </c>
    </row>
    <row r="303" spans="1:9" x14ac:dyDescent="0.2">
      <c r="A303" s="2">
        <v>12</v>
      </c>
      <c r="B303" s="1" t="s">
        <v>61</v>
      </c>
      <c r="C303" s="4">
        <v>21</v>
      </c>
      <c r="D303" s="8">
        <v>1.91</v>
      </c>
      <c r="E303" s="4">
        <v>9</v>
      </c>
      <c r="F303" s="8">
        <v>1.21</v>
      </c>
      <c r="G303" s="4">
        <v>12</v>
      </c>
      <c r="H303" s="8">
        <v>3.54</v>
      </c>
      <c r="I303" s="4">
        <v>0</v>
      </c>
    </row>
    <row r="304" spans="1:9" x14ac:dyDescent="0.2">
      <c r="A304" s="2">
        <v>13</v>
      </c>
      <c r="B304" s="1" t="s">
        <v>71</v>
      </c>
      <c r="C304" s="4">
        <v>20</v>
      </c>
      <c r="D304" s="8">
        <v>1.82</v>
      </c>
      <c r="E304" s="4">
        <v>13</v>
      </c>
      <c r="F304" s="8">
        <v>1.75</v>
      </c>
      <c r="G304" s="4">
        <v>6</v>
      </c>
      <c r="H304" s="8">
        <v>1.77</v>
      </c>
      <c r="I304" s="4">
        <v>0</v>
      </c>
    </row>
    <row r="305" spans="1:9" x14ac:dyDescent="0.2">
      <c r="A305" s="2">
        <v>13</v>
      </c>
      <c r="B305" s="1" t="s">
        <v>77</v>
      </c>
      <c r="C305" s="4">
        <v>20</v>
      </c>
      <c r="D305" s="8">
        <v>1.82</v>
      </c>
      <c r="E305" s="4">
        <v>1</v>
      </c>
      <c r="F305" s="8">
        <v>0.13</v>
      </c>
      <c r="G305" s="4">
        <v>14</v>
      </c>
      <c r="H305" s="8">
        <v>4.13</v>
      </c>
      <c r="I305" s="4">
        <v>0</v>
      </c>
    </row>
    <row r="306" spans="1:9" x14ac:dyDescent="0.2">
      <c r="A306" s="2">
        <v>15</v>
      </c>
      <c r="B306" s="1" t="s">
        <v>74</v>
      </c>
      <c r="C306" s="4">
        <v>19</v>
      </c>
      <c r="D306" s="8">
        <v>1.73</v>
      </c>
      <c r="E306" s="4">
        <v>8</v>
      </c>
      <c r="F306" s="8">
        <v>1.08</v>
      </c>
      <c r="G306" s="4">
        <v>11</v>
      </c>
      <c r="H306" s="8">
        <v>3.24</v>
      </c>
      <c r="I306" s="4">
        <v>0</v>
      </c>
    </row>
    <row r="307" spans="1:9" x14ac:dyDescent="0.2">
      <c r="A307" s="2">
        <v>16</v>
      </c>
      <c r="B307" s="1" t="s">
        <v>84</v>
      </c>
      <c r="C307" s="4">
        <v>15</v>
      </c>
      <c r="D307" s="8">
        <v>1.36</v>
      </c>
      <c r="E307" s="4">
        <v>4</v>
      </c>
      <c r="F307" s="8">
        <v>0.54</v>
      </c>
      <c r="G307" s="4">
        <v>11</v>
      </c>
      <c r="H307" s="8">
        <v>3.24</v>
      </c>
      <c r="I307" s="4">
        <v>0</v>
      </c>
    </row>
    <row r="308" spans="1:9" x14ac:dyDescent="0.2">
      <c r="A308" s="2">
        <v>16</v>
      </c>
      <c r="B308" s="1" t="s">
        <v>92</v>
      </c>
      <c r="C308" s="4">
        <v>15</v>
      </c>
      <c r="D308" s="8">
        <v>1.36</v>
      </c>
      <c r="E308" s="4">
        <v>9</v>
      </c>
      <c r="F308" s="8">
        <v>1.21</v>
      </c>
      <c r="G308" s="4">
        <v>6</v>
      </c>
      <c r="H308" s="8">
        <v>1.77</v>
      </c>
      <c r="I308" s="4">
        <v>0</v>
      </c>
    </row>
    <row r="309" spans="1:9" x14ac:dyDescent="0.2">
      <c r="A309" s="2">
        <v>18</v>
      </c>
      <c r="B309" s="1" t="s">
        <v>78</v>
      </c>
      <c r="C309" s="4">
        <v>14</v>
      </c>
      <c r="D309" s="8">
        <v>1.27</v>
      </c>
      <c r="E309" s="4">
        <v>11</v>
      </c>
      <c r="F309" s="8">
        <v>1.48</v>
      </c>
      <c r="G309" s="4">
        <v>3</v>
      </c>
      <c r="H309" s="8">
        <v>0.88</v>
      </c>
      <c r="I309" s="4">
        <v>0</v>
      </c>
    </row>
    <row r="310" spans="1:9" x14ac:dyDescent="0.2">
      <c r="A310" s="2">
        <v>19</v>
      </c>
      <c r="B310" s="1" t="s">
        <v>62</v>
      </c>
      <c r="C310" s="4">
        <v>13</v>
      </c>
      <c r="D310" s="8">
        <v>1.18</v>
      </c>
      <c r="E310" s="4">
        <v>9</v>
      </c>
      <c r="F310" s="8">
        <v>1.21</v>
      </c>
      <c r="G310" s="4">
        <v>4</v>
      </c>
      <c r="H310" s="8">
        <v>1.18</v>
      </c>
      <c r="I310" s="4">
        <v>0</v>
      </c>
    </row>
    <row r="311" spans="1:9" x14ac:dyDescent="0.2">
      <c r="A311" s="2">
        <v>19</v>
      </c>
      <c r="B311" s="1" t="s">
        <v>70</v>
      </c>
      <c r="C311" s="4">
        <v>13</v>
      </c>
      <c r="D311" s="8">
        <v>1.18</v>
      </c>
      <c r="E311" s="4">
        <v>12</v>
      </c>
      <c r="F311" s="8">
        <v>1.62</v>
      </c>
      <c r="G311" s="4">
        <v>1</v>
      </c>
      <c r="H311" s="8">
        <v>0.28999999999999998</v>
      </c>
      <c r="I311" s="4">
        <v>0</v>
      </c>
    </row>
    <row r="312" spans="1:9" x14ac:dyDescent="0.2">
      <c r="A312" s="1"/>
      <c r="C312" s="4"/>
      <c r="D312" s="8"/>
      <c r="E312" s="4"/>
      <c r="F312" s="8"/>
      <c r="G312" s="4"/>
      <c r="H312" s="8"/>
      <c r="I312" s="4"/>
    </row>
    <row r="313" spans="1:9" x14ac:dyDescent="0.2">
      <c r="A313" s="1" t="s">
        <v>14</v>
      </c>
      <c r="C313" s="4"/>
      <c r="D313" s="8"/>
      <c r="E313" s="4"/>
      <c r="F313" s="8"/>
      <c r="G313" s="4"/>
      <c r="H313" s="8"/>
      <c r="I313" s="4"/>
    </row>
    <row r="314" spans="1:9" x14ac:dyDescent="0.2">
      <c r="A314" s="2">
        <v>1</v>
      </c>
      <c r="B314" s="1" t="s">
        <v>73</v>
      </c>
      <c r="C314" s="4">
        <v>35</v>
      </c>
      <c r="D314" s="8">
        <v>11.18</v>
      </c>
      <c r="E314" s="4">
        <v>33</v>
      </c>
      <c r="F314" s="8">
        <v>18.13</v>
      </c>
      <c r="G314" s="4">
        <v>2</v>
      </c>
      <c r="H314" s="8">
        <v>1.67</v>
      </c>
      <c r="I314" s="4">
        <v>0</v>
      </c>
    </row>
    <row r="315" spans="1:9" x14ac:dyDescent="0.2">
      <c r="A315" s="2">
        <v>2</v>
      </c>
      <c r="B315" s="1" t="s">
        <v>59</v>
      </c>
      <c r="C315" s="4">
        <v>31</v>
      </c>
      <c r="D315" s="8">
        <v>9.9</v>
      </c>
      <c r="E315" s="4">
        <v>14</v>
      </c>
      <c r="F315" s="8">
        <v>7.69</v>
      </c>
      <c r="G315" s="4">
        <v>17</v>
      </c>
      <c r="H315" s="8">
        <v>14.17</v>
      </c>
      <c r="I315" s="4">
        <v>0</v>
      </c>
    </row>
    <row r="316" spans="1:9" x14ac:dyDescent="0.2">
      <c r="A316" s="2">
        <v>3</v>
      </c>
      <c r="B316" s="1" t="s">
        <v>60</v>
      </c>
      <c r="C316" s="4">
        <v>26</v>
      </c>
      <c r="D316" s="8">
        <v>8.31</v>
      </c>
      <c r="E316" s="4">
        <v>7</v>
      </c>
      <c r="F316" s="8">
        <v>3.85</v>
      </c>
      <c r="G316" s="4">
        <v>19</v>
      </c>
      <c r="H316" s="8">
        <v>15.83</v>
      </c>
      <c r="I316" s="4">
        <v>0</v>
      </c>
    </row>
    <row r="317" spans="1:9" x14ac:dyDescent="0.2">
      <c r="A317" s="2">
        <v>3</v>
      </c>
      <c r="B317" s="1" t="s">
        <v>68</v>
      </c>
      <c r="C317" s="4">
        <v>26</v>
      </c>
      <c r="D317" s="8">
        <v>8.31</v>
      </c>
      <c r="E317" s="4">
        <v>15</v>
      </c>
      <c r="F317" s="8">
        <v>8.24</v>
      </c>
      <c r="G317" s="4">
        <v>11</v>
      </c>
      <c r="H317" s="8">
        <v>9.17</v>
      </c>
      <c r="I317" s="4">
        <v>0</v>
      </c>
    </row>
    <row r="318" spans="1:9" x14ac:dyDescent="0.2">
      <c r="A318" s="2">
        <v>5</v>
      </c>
      <c r="B318" s="1" t="s">
        <v>66</v>
      </c>
      <c r="C318" s="4">
        <v>24</v>
      </c>
      <c r="D318" s="8">
        <v>7.67</v>
      </c>
      <c r="E318" s="4">
        <v>22</v>
      </c>
      <c r="F318" s="8">
        <v>12.09</v>
      </c>
      <c r="G318" s="4">
        <v>2</v>
      </c>
      <c r="H318" s="8">
        <v>1.67</v>
      </c>
      <c r="I318" s="4">
        <v>0</v>
      </c>
    </row>
    <row r="319" spans="1:9" x14ac:dyDescent="0.2">
      <c r="A319" s="2">
        <v>6</v>
      </c>
      <c r="B319" s="1" t="s">
        <v>61</v>
      </c>
      <c r="C319" s="4">
        <v>15</v>
      </c>
      <c r="D319" s="8">
        <v>4.79</v>
      </c>
      <c r="E319" s="4">
        <v>7</v>
      </c>
      <c r="F319" s="8">
        <v>3.85</v>
      </c>
      <c r="G319" s="4">
        <v>8</v>
      </c>
      <c r="H319" s="8">
        <v>6.67</v>
      </c>
      <c r="I319" s="4">
        <v>0</v>
      </c>
    </row>
    <row r="320" spans="1:9" x14ac:dyDescent="0.2">
      <c r="A320" s="2">
        <v>6</v>
      </c>
      <c r="B320" s="1" t="s">
        <v>72</v>
      </c>
      <c r="C320" s="4">
        <v>15</v>
      </c>
      <c r="D320" s="8">
        <v>4.79</v>
      </c>
      <c r="E320" s="4">
        <v>15</v>
      </c>
      <c r="F320" s="8">
        <v>8.24</v>
      </c>
      <c r="G320" s="4">
        <v>0</v>
      </c>
      <c r="H320" s="8">
        <v>0</v>
      </c>
      <c r="I320" s="4">
        <v>0</v>
      </c>
    </row>
    <row r="321" spans="1:9" x14ac:dyDescent="0.2">
      <c r="A321" s="2">
        <v>8</v>
      </c>
      <c r="B321" s="1" t="s">
        <v>81</v>
      </c>
      <c r="C321" s="4">
        <v>13</v>
      </c>
      <c r="D321" s="8">
        <v>4.1500000000000004</v>
      </c>
      <c r="E321" s="4">
        <v>8</v>
      </c>
      <c r="F321" s="8">
        <v>4.4000000000000004</v>
      </c>
      <c r="G321" s="4">
        <v>5</v>
      </c>
      <c r="H321" s="8">
        <v>4.17</v>
      </c>
      <c r="I321" s="4">
        <v>0</v>
      </c>
    </row>
    <row r="322" spans="1:9" x14ac:dyDescent="0.2">
      <c r="A322" s="2">
        <v>8</v>
      </c>
      <c r="B322" s="1" t="s">
        <v>75</v>
      </c>
      <c r="C322" s="4">
        <v>13</v>
      </c>
      <c r="D322" s="8">
        <v>4.1500000000000004</v>
      </c>
      <c r="E322" s="4">
        <v>6</v>
      </c>
      <c r="F322" s="8">
        <v>3.3</v>
      </c>
      <c r="G322" s="4">
        <v>0</v>
      </c>
      <c r="H322" s="8">
        <v>0</v>
      </c>
      <c r="I322" s="4">
        <v>4</v>
      </c>
    </row>
    <row r="323" spans="1:9" x14ac:dyDescent="0.2">
      <c r="A323" s="2">
        <v>8</v>
      </c>
      <c r="B323" s="1" t="s">
        <v>76</v>
      </c>
      <c r="C323" s="4">
        <v>13</v>
      </c>
      <c r="D323" s="8">
        <v>4.1500000000000004</v>
      </c>
      <c r="E323" s="4">
        <v>13</v>
      </c>
      <c r="F323" s="8">
        <v>7.14</v>
      </c>
      <c r="G323" s="4">
        <v>0</v>
      </c>
      <c r="H323" s="8">
        <v>0</v>
      </c>
      <c r="I323" s="4">
        <v>0</v>
      </c>
    </row>
    <row r="324" spans="1:9" x14ac:dyDescent="0.2">
      <c r="A324" s="2">
        <v>11</v>
      </c>
      <c r="B324" s="1" t="s">
        <v>65</v>
      </c>
      <c r="C324" s="4">
        <v>9</v>
      </c>
      <c r="D324" s="8">
        <v>2.88</v>
      </c>
      <c r="E324" s="4">
        <v>6</v>
      </c>
      <c r="F324" s="8">
        <v>3.3</v>
      </c>
      <c r="G324" s="4">
        <v>2</v>
      </c>
      <c r="H324" s="8">
        <v>1.67</v>
      </c>
      <c r="I324" s="4">
        <v>1</v>
      </c>
    </row>
    <row r="325" spans="1:9" x14ac:dyDescent="0.2">
      <c r="A325" s="2">
        <v>12</v>
      </c>
      <c r="B325" s="1" t="s">
        <v>69</v>
      </c>
      <c r="C325" s="4">
        <v>7</v>
      </c>
      <c r="D325" s="8">
        <v>2.2400000000000002</v>
      </c>
      <c r="E325" s="4">
        <v>1</v>
      </c>
      <c r="F325" s="8">
        <v>0.55000000000000004</v>
      </c>
      <c r="G325" s="4">
        <v>6</v>
      </c>
      <c r="H325" s="8">
        <v>5</v>
      </c>
      <c r="I325" s="4">
        <v>0</v>
      </c>
    </row>
    <row r="326" spans="1:9" x14ac:dyDescent="0.2">
      <c r="A326" s="2">
        <v>12</v>
      </c>
      <c r="B326" s="1" t="s">
        <v>88</v>
      </c>
      <c r="C326" s="4">
        <v>7</v>
      </c>
      <c r="D326" s="8">
        <v>2.2400000000000002</v>
      </c>
      <c r="E326" s="4">
        <v>0</v>
      </c>
      <c r="F326" s="8">
        <v>0</v>
      </c>
      <c r="G326" s="4">
        <v>6</v>
      </c>
      <c r="H326" s="8">
        <v>5</v>
      </c>
      <c r="I326" s="4">
        <v>0</v>
      </c>
    </row>
    <row r="327" spans="1:9" x14ac:dyDescent="0.2">
      <c r="A327" s="2">
        <v>14</v>
      </c>
      <c r="B327" s="1" t="s">
        <v>84</v>
      </c>
      <c r="C327" s="4">
        <v>6</v>
      </c>
      <c r="D327" s="8">
        <v>1.92</v>
      </c>
      <c r="E327" s="4">
        <v>3</v>
      </c>
      <c r="F327" s="8">
        <v>1.65</v>
      </c>
      <c r="G327" s="4">
        <v>3</v>
      </c>
      <c r="H327" s="8">
        <v>2.5</v>
      </c>
      <c r="I327" s="4">
        <v>0</v>
      </c>
    </row>
    <row r="328" spans="1:9" x14ac:dyDescent="0.2">
      <c r="A328" s="2">
        <v>14</v>
      </c>
      <c r="B328" s="1" t="s">
        <v>67</v>
      </c>
      <c r="C328" s="4">
        <v>6</v>
      </c>
      <c r="D328" s="8">
        <v>1.92</v>
      </c>
      <c r="E328" s="4">
        <v>6</v>
      </c>
      <c r="F328" s="8">
        <v>3.3</v>
      </c>
      <c r="G328" s="4">
        <v>0</v>
      </c>
      <c r="H328" s="8">
        <v>0</v>
      </c>
      <c r="I328" s="4">
        <v>0</v>
      </c>
    </row>
    <row r="329" spans="1:9" x14ac:dyDescent="0.2">
      <c r="A329" s="2">
        <v>16</v>
      </c>
      <c r="B329" s="1" t="s">
        <v>83</v>
      </c>
      <c r="C329" s="4">
        <v>5</v>
      </c>
      <c r="D329" s="8">
        <v>1.6</v>
      </c>
      <c r="E329" s="4">
        <v>3</v>
      </c>
      <c r="F329" s="8">
        <v>1.65</v>
      </c>
      <c r="G329" s="4">
        <v>2</v>
      </c>
      <c r="H329" s="8">
        <v>1.67</v>
      </c>
      <c r="I329" s="4">
        <v>0</v>
      </c>
    </row>
    <row r="330" spans="1:9" x14ac:dyDescent="0.2">
      <c r="A330" s="2">
        <v>16</v>
      </c>
      <c r="B330" s="1" t="s">
        <v>85</v>
      </c>
      <c r="C330" s="4">
        <v>5</v>
      </c>
      <c r="D330" s="8">
        <v>1.6</v>
      </c>
      <c r="E330" s="4">
        <v>3</v>
      </c>
      <c r="F330" s="8">
        <v>1.65</v>
      </c>
      <c r="G330" s="4">
        <v>2</v>
      </c>
      <c r="H330" s="8">
        <v>1.67</v>
      </c>
      <c r="I330" s="4">
        <v>0</v>
      </c>
    </row>
    <row r="331" spans="1:9" x14ac:dyDescent="0.2">
      <c r="A331" s="2">
        <v>16</v>
      </c>
      <c r="B331" s="1" t="s">
        <v>93</v>
      </c>
      <c r="C331" s="4">
        <v>5</v>
      </c>
      <c r="D331" s="8">
        <v>1.6</v>
      </c>
      <c r="E331" s="4">
        <v>3</v>
      </c>
      <c r="F331" s="8">
        <v>1.65</v>
      </c>
      <c r="G331" s="4">
        <v>1</v>
      </c>
      <c r="H331" s="8">
        <v>0.83</v>
      </c>
      <c r="I331" s="4">
        <v>1</v>
      </c>
    </row>
    <row r="332" spans="1:9" x14ac:dyDescent="0.2">
      <c r="A332" s="2">
        <v>19</v>
      </c>
      <c r="B332" s="1" t="s">
        <v>90</v>
      </c>
      <c r="C332" s="4">
        <v>4</v>
      </c>
      <c r="D332" s="8">
        <v>1.28</v>
      </c>
      <c r="E332" s="4">
        <v>0</v>
      </c>
      <c r="F332" s="8">
        <v>0</v>
      </c>
      <c r="G332" s="4">
        <v>3</v>
      </c>
      <c r="H332" s="8">
        <v>2.5</v>
      </c>
      <c r="I332" s="4">
        <v>1</v>
      </c>
    </row>
    <row r="333" spans="1:9" x14ac:dyDescent="0.2">
      <c r="A333" s="2">
        <v>19</v>
      </c>
      <c r="B333" s="1" t="s">
        <v>79</v>
      </c>
      <c r="C333" s="4">
        <v>4</v>
      </c>
      <c r="D333" s="8">
        <v>1.28</v>
      </c>
      <c r="E333" s="4">
        <v>1</v>
      </c>
      <c r="F333" s="8">
        <v>0.55000000000000004</v>
      </c>
      <c r="G333" s="4">
        <v>3</v>
      </c>
      <c r="H333" s="8">
        <v>2.5</v>
      </c>
      <c r="I333" s="4">
        <v>0</v>
      </c>
    </row>
    <row r="334" spans="1:9" x14ac:dyDescent="0.2">
      <c r="A334" s="2">
        <v>19</v>
      </c>
      <c r="B334" s="1" t="s">
        <v>71</v>
      </c>
      <c r="C334" s="4">
        <v>4</v>
      </c>
      <c r="D334" s="8">
        <v>1.28</v>
      </c>
      <c r="E334" s="4">
        <v>2</v>
      </c>
      <c r="F334" s="8">
        <v>1.1000000000000001</v>
      </c>
      <c r="G334" s="4">
        <v>2</v>
      </c>
      <c r="H334" s="8">
        <v>1.67</v>
      </c>
      <c r="I334" s="4">
        <v>0</v>
      </c>
    </row>
    <row r="335" spans="1:9" x14ac:dyDescent="0.2">
      <c r="A335" s="1"/>
      <c r="C335" s="4"/>
      <c r="D335" s="8"/>
      <c r="E335" s="4"/>
      <c r="F335" s="8"/>
      <c r="G335" s="4"/>
      <c r="H335" s="8"/>
      <c r="I335" s="4"/>
    </row>
    <row r="336" spans="1:9" x14ac:dyDescent="0.2">
      <c r="A336" s="1" t="s">
        <v>15</v>
      </c>
      <c r="C336" s="4"/>
      <c r="D336" s="8"/>
      <c r="E336" s="4"/>
      <c r="F336" s="8"/>
      <c r="G336" s="4"/>
      <c r="H336" s="8"/>
      <c r="I336" s="4"/>
    </row>
    <row r="337" spans="1:9" x14ac:dyDescent="0.2">
      <c r="A337" s="2">
        <v>1</v>
      </c>
      <c r="B337" s="1" t="s">
        <v>73</v>
      </c>
      <c r="C337" s="4">
        <v>29</v>
      </c>
      <c r="D337" s="8">
        <v>14.08</v>
      </c>
      <c r="E337" s="4">
        <v>29</v>
      </c>
      <c r="F337" s="8">
        <v>22.83</v>
      </c>
      <c r="G337" s="4">
        <v>0</v>
      </c>
      <c r="H337" s="8">
        <v>0</v>
      </c>
      <c r="I337" s="4">
        <v>0</v>
      </c>
    </row>
    <row r="338" spans="1:9" x14ac:dyDescent="0.2">
      <c r="A338" s="2">
        <v>2</v>
      </c>
      <c r="B338" s="1" t="s">
        <v>68</v>
      </c>
      <c r="C338" s="4">
        <v>18</v>
      </c>
      <c r="D338" s="8">
        <v>8.74</v>
      </c>
      <c r="E338" s="4">
        <v>12</v>
      </c>
      <c r="F338" s="8">
        <v>9.4499999999999993</v>
      </c>
      <c r="G338" s="4">
        <v>6</v>
      </c>
      <c r="H338" s="8">
        <v>7.89</v>
      </c>
      <c r="I338" s="4">
        <v>0</v>
      </c>
    </row>
    <row r="339" spans="1:9" x14ac:dyDescent="0.2">
      <c r="A339" s="2">
        <v>3</v>
      </c>
      <c r="B339" s="1" t="s">
        <v>60</v>
      </c>
      <c r="C339" s="4">
        <v>16</v>
      </c>
      <c r="D339" s="8">
        <v>7.77</v>
      </c>
      <c r="E339" s="4">
        <v>8</v>
      </c>
      <c r="F339" s="8">
        <v>6.3</v>
      </c>
      <c r="G339" s="4">
        <v>8</v>
      </c>
      <c r="H339" s="8">
        <v>10.53</v>
      </c>
      <c r="I339" s="4">
        <v>0</v>
      </c>
    </row>
    <row r="340" spans="1:9" x14ac:dyDescent="0.2">
      <c r="A340" s="2">
        <v>4</v>
      </c>
      <c r="B340" s="1" t="s">
        <v>59</v>
      </c>
      <c r="C340" s="4">
        <v>13</v>
      </c>
      <c r="D340" s="8">
        <v>6.31</v>
      </c>
      <c r="E340" s="4">
        <v>4</v>
      </c>
      <c r="F340" s="8">
        <v>3.15</v>
      </c>
      <c r="G340" s="4">
        <v>9</v>
      </c>
      <c r="H340" s="8">
        <v>11.84</v>
      </c>
      <c r="I340" s="4">
        <v>0</v>
      </c>
    </row>
    <row r="341" spans="1:9" x14ac:dyDescent="0.2">
      <c r="A341" s="2">
        <v>5</v>
      </c>
      <c r="B341" s="1" t="s">
        <v>66</v>
      </c>
      <c r="C341" s="4">
        <v>12</v>
      </c>
      <c r="D341" s="8">
        <v>5.83</v>
      </c>
      <c r="E341" s="4">
        <v>9</v>
      </c>
      <c r="F341" s="8">
        <v>7.09</v>
      </c>
      <c r="G341" s="4">
        <v>3</v>
      </c>
      <c r="H341" s="8">
        <v>3.95</v>
      </c>
      <c r="I341" s="4">
        <v>0</v>
      </c>
    </row>
    <row r="342" spans="1:9" x14ac:dyDescent="0.2">
      <c r="A342" s="2">
        <v>6</v>
      </c>
      <c r="B342" s="1" t="s">
        <v>61</v>
      </c>
      <c r="C342" s="4">
        <v>11</v>
      </c>
      <c r="D342" s="8">
        <v>5.34</v>
      </c>
      <c r="E342" s="4">
        <v>5</v>
      </c>
      <c r="F342" s="8">
        <v>3.94</v>
      </c>
      <c r="G342" s="4">
        <v>6</v>
      </c>
      <c r="H342" s="8">
        <v>7.89</v>
      </c>
      <c r="I342" s="4">
        <v>0</v>
      </c>
    </row>
    <row r="343" spans="1:9" x14ac:dyDescent="0.2">
      <c r="A343" s="2">
        <v>7</v>
      </c>
      <c r="B343" s="1" t="s">
        <v>72</v>
      </c>
      <c r="C343" s="4">
        <v>10</v>
      </c>
      <c r="D343" s="8">
        <v>4.8499999999999996</v>
      </c>
      <c r="E343" s="4">
        <v>10</v>
      </c>
      <c r="F343" s="8">
        <v>7.87</v>
      </c>
      <c r="G343" s="4">
        <v>0</v>
      </c>
      <c r="H343" s="8">
        <v>0</v>
      </c>
      <c r="I343" s="4">
        <v>0</v>
      </c>
    </row>
    <row r="344" spans="1:9" x14ac:dyDescent="0.2">
      <c r="A344" s="2">
        <v>8</v>
      </c>
      <c r="B344" s="1" t="s">
        <v>85</v>
      </c>
      <c r="C344" s="4">
        <v>7</v>
      </c>
      <c r="D344" s="8">
        <v>3.4</v>
      </c>
      <c r="E344" s="4">
        <v>2</v>
      </c>
      <c r="F344" s="8">
        <v>1.57</v>
      </c>
      <c r="G344" s="4">
        <v>5</v>
      </c>
      <c r="H344" s="8">
        <v>6.58</v>
      </c>
      <c r="I344" s="4">
        <v>0</v>
      </c>
    </row>
    <row r="345" spans="1:9" x14ac:dyDescent="0.2">
      <c r="A345" s="2">
        <v>9</v>
      </c>
      <c r="B345" s="1" t="s">
        <v>76</v>
      </c>
      <c r="C345" s="4">
        <v>6</v>
      </c>
      <c r="D345" s="8">
        <v>2.91</v>
      </c>
      <c r="E345" s="4">
        <v>6</v>
      </c>
      <c r="F345" s="8">
        <v>4.72</v>
      </c>
      <c r="G345" s="4">
        <v>0</v>
      </c>
      <c r="H345" s="8">
        <v>0</v>
      </c>
      <c r="I345" s="4">
        <v>0</v>
      </c>
    </row>
    <row r="346" spans="1:9" x14ac:dyDescent="0.2">
      <c r="A346" s="2">
        <v>10</v>
      </c>
      <c r="B346" s="1" t="s">
        <v>81</v>
      </c>
      <c r="C346" s="4">
        <v>5</v>
      </c>
      <c r="D346" s="8">
        <v>2.4300000000000002</v>
      </c>
      <c r="E346" s="4">
        <v>2</v>
      </c>
      <c r="F346" s="8">
        <v>1.57</v>
      </c>
      <c r="G346" s="4">
        <v>3</v>
      </c>
      <c r="H346" s="8">
        <v>3.95</v>
      </c>
      <c r="I346" s="4">
        <v>0</v>
      </c>
    </row>
    <row r="347" spans="1:9" x14ac:dyDescent="0.2">
      <c r="A347" s="2">
        <v>10</v>
      </c>
      <c r="B347" s="1" t="s">
        <v>67</v>
      </c>
      <c r="C347" s="4">
        <v>5</v>
      </c>
      <c r="D347" s="8">
        <v>2.4300000000000002</v>
      </c>
      <c r="E347" s="4">
        <v>2</v>
      </c>
      <c r="F347" s="8">
        <v>1.57</v>
      </c>
      <c r="G347" s="4">
        <v>3</v>
      </c>
      <c r="H347" s="8">
        <v>3.95</v>
      </c>
      <c r="I347" s="4">
        <v>0</v>
      </c>
    </row>
    <row r="348" spans="1:9" x14ac:dyDescent="0.2">
      <c r="A348" s="2">
        <v>10</v>
      </c>
      <c r="B348" s="1" t="s">
        <v>70</v>
      </c>
      <c r="C348" s="4">
        <v>5</v>
      </c>
      <c r="D348" s="8">
        <v>2.4300000000000002</v>
      </c>
      <c r="E348" s="4">
        <v>4</v>
      </c>
      <c r="F348" s="8">
        <v>3.15</v>
      </c>
      <c r="G348" s="4">
        <v>1</v>
      </c>
      <c r="H348" s="8">
        <v>1.32</v>
      </c>
      <c r="I348" s="4">
        <v>0</v>
      </c>
    </row>
    <row r="349" spans="1:9" x14ac:dyDescent="0.2">
      <c r="A349" s="2">
        <v>10</v>
      </c>
      <c r="B349" s="1" t="s">
        <v>71</v>
      </c>
      <c r="C349" s="4">
        <v>5</v>
      </c>
      <c r="D349" s="8">
        <v>2.4300000000000002</v>
      </c>
      <c r="E349" s="4">
        <v>3</v>
      </c>
      <c r="F349" s="8">
        <v>2.36</v>
      </c>
      <c r="G349" s="4">
        <v>2</v>
      </c>
      <c r="H349" s="8">
        <v>2.63</v>
      </c>
      <c r="I349" s="4">
        <v>0</v>
      </c>
    </row>
    <row r="350" spans="1:9" x14ac:dyDescent="0.2">
      <c r="A350" s="2">
        <v>10</v>
      </c>
      <c r="B350" s="1" t="s">
        <v>78</v>
      </c>
      <c r="C350" s="4">
        <v>5</v>
      </c>
      <c r="D350" s="8">
        <v>2.4300000000000002</v>
      </c>
      <c r="E350" s="4">
        <v>4</v>
      </c>
      <c r="F350" s="8">
        <v>3.15</v>
      </c>
      <c r="G350" s="4">
        <v>1</v>
      </c>
      <c r="H350" s="8">
        <v>1.32</v>
      </c>
      <c r="I350" s="4">
        <v>0</v>
      </c>
    </row>
    <row r="351" spans="1:9" x14ac:dyDescent="0.2">
      <c r="A351" s="2">
        <v>15</v>
      </c>
      <c r="B351" s="1" t="s">
        <v>84</v>
      </c>
      <c r="C351" s="4">
        <v>4</v>
      </c>
      <c r="D351" s="8">
        <v>1.94</v>
      </c>
      <c r="E351" s="4">
        <v>3</v>
      </c>
      <c r="F351" s="8">
        <v>2.36</v>
      </c>
      <c r="G351" s="4">
        <v>1</v>
      </c>
      <c r="H351" s="8">
        <v>1.32</v>
      </c>
      <c r="I351" s="4">
        <v>0</v>
      </c>
    </row>
    <row r="352" spans="1:9" x14ac:dyDescent="0.2">
      <c r="A352" s="2">
        <v>15</v>
      </c>
      <c r="B352" s="1" t="s">
        <v>96</v>
      </c>
      <c r="C352" s="4">
        <v>4</v>
      </c>
      <c r="D352" s="8">
        <v>1.94</v>
      </c>
      <c r="E352" s="4">
        <v>2</v>
      </c>
      <c r="F352" s="8">
        <v>1.57</v>
      </c>
      <c r="G352" s="4">
        <v>2</v>
      </c>
      <c r="H352" s="8">
        <v>2.63</v>
      </c>
      <c r="I352" s="4">
        <v>0</v>
      </c>
    </row>
    <row r="353" spans="1:9" x14ac:dyDescent="0.2">
      <c r="A353" s="2">
        <v>15</v>
      </c>
      <c r="B353" s="1" t="s">
        <v>69</v>
      </c>
      <c r="C353" s="4">
        <v>4</v>
      </c>
      <c r="D353" s="8">
        <v>1.94</v>
      </c>
      <c r="E353" s="4">
        <v>2</v>
      </c>
      <c r="F353" s="8">
        <v>1.57</v>
      </c>
      <c r="G353" s="4">
        <v>2</v>
      </c>
      <c r="H353" s="8">
        <v>2.63</v>
      </c>
      <c r="I353" s="4">
        <v>0</v>
      </c>
    </row>
    <row r="354" spans="1:9" x14ac:dyDescent="0.2">
      <c r="A354" s="2">
        <v>18</v>
      </c>
      <c r="B354" s="1" t="s">
        <v>94</v>
      </c>
      <c r="C354" s="4">
        <v>3</v>
      </c>
      <c r="D354" s="8">
        <v>1.46</v>
      </c>
      <c r="E354" s="4">
        <v>1</v>
      </c>
      <c r="F354" s="8">
        <v>0.79</v>
      </c>
      <c r="G354" s="4">
        <v>2</v>
      </c>
      <c r="H354" s="8">
        <v>2.63</v>
      </c>
      <c r="I354" s="4">
        <v>0</v>
      </c>
    </row>
    <row r="355" spans="1:9" x14ac:dyDescent="0.2">
      <c r="A355" s="2">
        <v>18</v>
      </c>
      <c r="B355" s="1" t="s">
        <v>95</v>
      </c>
      <c r="C355" s="4">
        <v>3</v>
      </c>
      <c r="D355" s="8">
        <v>1.46</v>
      </c>
      <c r="E355" s="4">
        <v>3</v>
      </c>
      <c r="F355" s="8">
        <v>2.36</v>
      </c>
      <c r="G355" s="4">
        <v>0</v>
      </c>
      <c r="H355" s="8">
        <v>0</v>
      </c>
      <c r="I355" s="4">
        <v>0</v>
      </c>
    </row>
    <row r="356" spans="1:9" x14ac:dyDescent="0.2">
      <c r="A356" s="2">
        <v>18</v>
      </c>
      <c r="B356" s="1" t="s">
        <v>88</v>
      </c>
      <c r="C356" s="4">
        <v>3</v>
      </c>
      <c r="D356" s="8">
        <v>1.46</v>
      </c>
      <c r="E356" s="4">
        <v>0</v>
      </c>
      <c r="F356" s="8">
        <v>0</v>
      </c>
      <c r="G356" s="4">
        <v>2</v>
      </c>
      <c r="H356" s="8">
        <v>2.63</v>
      </c>
      <c r="I356" s="4">
        <v>0</v>
      </c>
    </row>
    <row r="357" spans="1:9" x14ac:dyDescent="0.2">
      <c r="A357" s="2">
        <v>18</v>
      </c>
      <c r="B357" s="1" t="s">
        <v>75</v>
      </c>
      <c r="C357" s="4">
        <v>3</v>
      </c>
      <c r="D357" s="8">
        <v>1.46</v>
      </c>
      <c r="E357" s="4">
        <v>2</v>
      </c>
      <c r="F357" s="8">
        <v>1.57</v>
      </c>
      <c r="G357" s="4">
        <v>0</v>
      </c>
      <c r="H357" s="8">
        <v>0</v>
      </c>
      <c r="I357" s="4">
        <v>0</v>
      </c>
    </row>
    <row r="358" spans="1:9" x14ac:dyDescent="0.2">
      <c r="A358" s="2">
        <v>18</v>
      </c>
      <c r="B358" s="1" t="s">
        <v>97</v>
      </c>
      <c r="C358" s="4">
        <v>3</v>
      </c>
      <c r="D358" s="8">
        <v>1.46</v>
      </c>
      <c r="E358" s="4">
        <v>1</v>
      </c>
      <c r="F358" s="8">
        <v>0.79</v>
      </c>
      <c r="G358" s="4">
        <v>2</v>
      </c>
      <c r="H358" s="8">
        <v>2.63</v>
      </c>
      <c r="I358" s="4">
        <v>0</v>
      </c>
    </row>
    <row r="359" spans="1:9" x14ac:dyDescent="0.2">
      <c r="A359" s="1"/>
      <c r="C359" s="4"/>
      <c r="D359" s="8"/>
      <c r="E359" s="4"/>
      <c r="F359" s="8"/>
      <c r="G359" s="4"/>
      <c r="H359" s="8"/>
      <c r="I359" s="4"/>
    </row>
    <row r="360" spans="1:9" x14ac:dyDescent="0.2">
      <c r="A360" s="1" t="s">
        <v>16</v>
      </c>
      <c r="C360" s="4"/>
      <c r="D360" s="8"/>
      <c r="E360" s="4"/>
      <c r="F360" s="8"/>
      <c r="G360" s="4"/>
      <c r="H360" s="8"/>
      <c r="I360" s="4"/>
    </row>
    <row r="361" spans="1:9" x14ac:dyDescent="0.2">
      <c r="A361" s="2">
        <v>1</v>
      </c>
      <c r="B361" s="1" t="s">
        <v>73</v>
      </c>
      <c r="C361" s="4">
        <v>79</v>
      </c>
      <c r="D361" s="8">
        <v>13.21</v>
      </c>
      <c r="E361" s="4">
        <v>74</v>
      </c>
      <c r="F361" s="8">
        <v>17.87</v>
      </c>
      <c r="G361" s="4">
        <v>5</v>
      </c>
      <c r="H361" s="8">
        <v>2.86</v>
      </c>
      <c r="I361" s="4">
        <v>0</v>
      </c>
    </row>
    <row r="362" spans="1:9" x14ac:dyDescent="0.2">
      <c r="A362" s="2">
        <v>2</v>
      </c>
      <c r="B362" s="1" t="s">
        <v>60</v>
      </c>
      <c r="C362" s="4">
        <v>54</v>
      </c>
      <c r="D362" s="8">
        <v>9.0299999999999994</v>
      </c>
      <c r="E362" s="4">
        <v>37</v>
      </c>
      <c r="F362" s="8">
        <v>8.94</v>
      </c>
      <c r="G362" s="4">
        <v>17</v>
      </c>
      <c r="H362" s="8">
        <v>9.7100000000000009</v>
      </c>
      <c r="I362" s="4">
        <v>0</v>
      </c>
    </row>
    <row r="363" spans="1:9" x14ac:dyDescent="0.2">
      <c r="A363" s="2">
        <v>3</v>
      </c>
      <c r="B363" s="1" t="s">
        <v>59</v>
      </c>
      <c r="C363" s="4">
        <v>50</v>
      </c>
      <c r="D363" s="8">
        <v>8.36</v>
      </c>
      <c r="E363" s="4">
        <v>38</v>
      </c>
      <c r="F363" s="8">
        <v>9.18</v>
      </c>
      <c r="G363" s="4">
        <v>12</v>
      </c>
      <c r="H363" s="8">
        <v>6.86</v>
      </c>
      <c r="I363" s="4">
        <v>0</v>
      </c>
    </row>
    <row r="364" spans="1:9" x14ac:dyDescent="0.2">
      <c r="A364" s="2">
        <v>4</v>
      </c>
      <c r="B364" s="1" t="s">
        <v>66</v>
      </c>
      <c r="C364" s="4">
        <v>43</v>
      </c>
      <c r="D364" s="8">
        <v>7.19</v>
      </c>
      <c r="E364" s="4">
        <v>33</v>
      </c>
      <c r="F364" s="8">
        <v>7.97</v>
      </c>
      <c r="G364" s="4">
        <v>10</v>
      </c>
      <c r="H364" s="8">
        <v>5.71</v>
      </c>
      <c r="I364" s="4">
        <v>0</v>
      </c>
    </row>
    <row r="365" spans="1:9" x14ac:dyDescent="0.2">
      <c r="A365" s="2">
        <v>5</v>
      </c>
      <c r="B365" s="1" t="s">
        <v>72</v>
      </c>
      <c r="C365" s="4">
        <v>42</v>
      </c>
      <c r="D365" s="8">
        <v>7.02</v>
      </c>
      <c r="E365" s="4">
        <v>36</v>
      </c>
      <c r="F365" s="8">
        <v>8.6999999999999993</v>
      </c>
      <c r="G365" s="4">
        <v>6</v>
      </c>
      <c r="H365" s="8">
        <v>3.43</v>
      </c>
      <c r="I365" s="4">
        <v>0</v>
      </c>
    </row>
    <row r="366" spans="1:9" x14ac:dyDescent="0.2">
      <c r="A366" s="2">
        <v>6</v>
      </c>
      <c r="B366" s="1" t="s">
        <v>68</v>
      </c>
      <c r="C366" s="4">
        <v>36</v>
      </c>
      <c r="D366" s="8">
        <v>6.02</v>
      </c>
      <c r="E366" s="4">
        <v>23</v>
      </c>
      <c r="F366" s="8">
        <v>5.56</v>
      </c>
      <c r="G366" s="4">
        <v>13</v>
      </c>
      <c r="H366" s="8">
        <v>7.43</v>
      </c>
      <c r="I366" s="4">
        <v>0</v>
      </c>
    </row>
    <row r="367" spans="1:9" x14ac:dyDescent="0.2">
      <c r="A367" s="2">
        <v>7</v>
      </c>
      <c r="B367" s="1" t="s">
        <v>61</v>
      </c>
      <c r="C367" s="4">
        <v>32</v>
      </c>
      <c r="D367" s="8">
        <v>5.35</v>
      </c>
      <c r="E367" s="4">
        <v>12</v>
      </c>
      <c r="F367" s="8">
        <v>2.9</v>
      </c>
      <c r="G367" s="4">
        <v>20</v>
      </c>
      <c r="H367" s="8">
        <v>11.43</v>
      </c>
      <c r="I367" s="4">
        <v>0</v>
      </c>
    </row>
    <row r="368" spans="1:9" x14ac:dyDescent="0.2">
      <c r="A368" s="2">
        <v>8</v>
      </c>
      <c r="B368" s="1" t="s">
        <v>75</v>
      </c>
      <c r="C368" s="4">
        <v>20</v>
      </c>
      <c r="D368" s="8">
        <v>3.34</v>
      </c>
      <c r="E368" s="4">
        <v>16</v>
      </c>
      <c r="F368" s="8">
        <v>3.86</v>
      </c>
      <c r="G368" s="4">
        <v>2</v>
      </c>
      <c r="H368" s="8">
        <v>1.1399999999999999</v>
      </c>
      <c r="I368" s="4">
        <v>1</v>
      </c>
    </row>
    <row r="369" spans="1:9" x14ac:dyDescent="0.2">
      <c r="A369" s="2">
        <v>9</v>
      </c>
      <c r="B369" s="1" t="s">
        <v>65</v>
      </c>
      <c r="C369" s="4">
        <v>18</v>
      </c>
      <c r="D369" s="8">
        <v>3.01</v>
      </c>
      <c r="E369" s="4">
        <v>14</v>
      </c>
      <c r="F369" s="8">
        <v>3.38</v>
      </c>
      <c r="G369" s="4">
        <v>4</v>
      </c>
      <c r="H369" s="8">
        <v>2.29</v>
      </c>
      <c r="I369" s="4">
        <v>0</v>
      </c>
    </row>
    <row r="370" spans="1:9" x14ac:dyDescent="0.2">
      <c r="A370" s="2">
        <v>10</v>
      </c>
      <c r="B370" s="1" t="s">
        <v>76</v>
      </c>
      <c r="C370" s="4">
        <v>16</v>
      </c>
      <c r="D370" s="8">
        <v>2.68</v>
      </c>
      <c r="E370" s="4">
        <v>16</v>
      </c>
      <c r="F370" s="8">
        <v>3.86</v>
      </c>
      <c r="G370" s="4">
        <v>0</v>
      </c>
      <c r="H370" s="8">
        <v>0</v>
      </c>
      <c r="I370" s="4">
        <v>0</v>
      </c>
    </row>
    <row r="371" spans="1:9" x14ac:dyDescent="0.2">
      <c r="A371" s="2">
        <v>11</v>
      </c>
      <c r="B371" s="1" t="s">
        <v>71</v>
      </c>
      <c r="C371" s="4">
        <v>14</v>
      </c>
      <c r="D371" s="8">
        <v>2.34</v>
      </c>
      <c r="E371" s="4">
        <v>10</v>
      </c>
      <c r="F371" s="8">
        <v>2.42</v>
      </c>
      <c r="G371" s="4">
        <v>4</v>
      </c>
      <c r="H371" s="8">
        <v>2.29</v>
      </c>
      <c r="I371" s="4">
        <v>0</v>
      </c>
    </row>
    <row r="372" spans="1:9" x14ac:dyDescent="0.2">
      <c r="A372" s="2">
        <v>12</v>
      </c>
      <c r="B372" s="1" t="s">
        <v>62</v>
      </c>
      <c r="C372" s="4">
        <v>12</v>
      </c>
      <c r="D372" s="8">
        <v>2.0099999999999998</v>
      </c>
      <c r="E372" s="4">
        <v>5</v>
      </c>
      <c r="F372" s="8">
        <v>1.21</v>
      </c>
      <c r="G372" s="4">
        <v>7</v>
      </c>
      <c r="H372" s="8">
        <v>4</v>
      </c>
      <c r="I372" s="4">
        <v>0</v>
      </c>
    </row>
    <row r="373" spans="1:9" x14ac:dyDescent="0.2">
      <c r="A373" s="2">
        <v>12</v>
      </c>
      <c r="B373" s="1" t="s">
        <v>70</v>
      </c>
      <c r="C373" s="4">
        <v>12</v>
      </c>
      <c r="D373" s="8">
        <v>2.0099999999999998</v>
      </c>
      <c r="E373" s="4">
        <v>11</v>
      </c>
      <c r="F373" s="8">
        <v>2.66</v>
      </c>
      <c r="G373" s="4">
        <v>1</v>
      </c>
      <c r="H373" s="8">
        <v>0.56999999999999995</v>
      </c>
      <c r="I373" s="4">
        <v>0</v>
      </c>
    </row>
    <row r="374" spans="1:9" x14ac:dyDescent="0.2">
      <c r="A374" s="2">
        <v>14</v>
      </c>
      <c r="B374" s="1" t="s">
        <v>81</v>
      </c>
      <c r="C374" s="4">
        <v>11</v>
      </c>
      <c r="D374" s="8">
        <v>1.84</v>
      </c>
      <c r="E374" s="4">
        <v>6</v>
      </c>
      <c r="F374" s="8">
        <v>1.45</v>
      </c>
      <c r="G374" s="4">
        <v>5</v>
      </c>
      <c r="H374" s="8">
        <v>2.86</v>
      </c>
      <c r="I374" s="4">
        <v>0</v>
      </c>
    </row>
    <row r="375" spans="1:9" x14ac:dyDescent="0.2">
      <c r="A375" s="2">
        <v>14</v>
      </c>
      <c r="B375" s="1" t="s">
        <v>67</v>
      </c>
      <c r="C375" s="4">
        <v>11</v>
      </c>
      <c r="D375" s="8">
        <v>1.84</v>
      </c>
      <c r="E375" s="4">
        <v>10</v>
      </c>
      <c r="F375" s="8">
        <v>2.42</v>
      </c>
      <c r="G375" s="4">
        <v>1</v>
      </c>
      <c r="H375" s="8">
        <v>0.56999999999999995</v>
      </c>
      <c r="I375" s="4">
        <v>0</v>
      </c>
    </row>
    <row r="376" spans="1:9" x14ac:dyDescent="0.2">
      <c r="A376" s="2">
        <v>14</v>
      </c>
      <c r="B376" s="1" t="s">
        <v>69</v>
      </c>
      <c r="C376" s="4">
        <v>11</v>
      </c>
      <c r="D376" s="8">
        <v>1.84</v>
      </c>
      <c r="E376" s="4">
        <v>6</v>
      </c>
      <c r="F376" s="8">
        <v>1.45</v>
      </c>
      <c r="G376" s="4">
        <v>5</v>
      </c>
      <c r="H376" s="8">
        <v>2.86</v>
      </c>
      <c r="I376" s="4">
        <v>0</v>
      </c>
    </row>
    <row r="377" spans="1:9" x14ac:dyDescent="0.2">
      <c r="A377" s="2">
        <v>17</v>
      </c>
      <c r="B377" s="1" t="s">
        <v>90</v>
      </c>
      <c r="C377" s="4">
        <v>9</v>
      </c>
      <c r="D377" s="8">
        <v>1.51</v>
      </c>
      <c r="E377" s="4">
        <v>6</v>
      </c>
      <c r="F377" s="8">
        <v>1.45</v>
      </c>
      <c r="G377" s="4">
        <v>3</v>
      </c>
      <c r="H377" s="8">
        <v>1.71</v>
      </c>
      <c r="I377" s="4">
        <v>0</v>
      </c>
    </row>
    <row r="378" spans="1:9" x14ac:dyDescent="0.2">
      <c r="A378" s="2">
        <v>18</v>
      </c>
      <c r="B378" s="1" t="s">
        <v>85</v>
      </c>
      <c r="C378" s="4">
        <v>8</v>
      </c>
      <c r="D378" s="8">
        <v>1.34</v>
      </c>
      <c r="E378" s="4">
        <v>3</v>
      </c>
      <c r="F378" s="8">
        <v>0.72</v>
      </c>
      <c r="G378" s="4">
        <v>5</v>
      </c>
      <c r="H378" s="8">
        <v>2.86</v>
      </c>
      <c r="I378" s="4">
        <v>0</v>
      </c>
    </row>
    <row r="379" spans="1:9" x14ac:dyDescent="0.2">
      <c r="A379" s="2">
        <v>18</v>
      </c>
      <c r="B379" s="1" t="s">
        <v>63</v>
      </c>
      <c r="C379" s="4">
        <v>8</v>
      </c>
      <c r="D379" s="8">
        <v>1.34</v>
      </c>
      <c r="E379" s="4">
        <v>3</v>
      </c>
      <c r="F379" s="8">
        <v>0.72</v>
      </c>
      <c r="G379" s="4">
        <v>5</v>
      </c>
      <c r="H379" s="8">
        <v>2.86</v>
      </c>
      <c r="I379" s="4">
        <v>0</v>
      </c>
    </row>
    <row r="380" spans="1:9" x14ac:dyDescent="0.2">
      <c r="A380" s="2">
        <v>18</v>
      </c>
      <c r="B380" s="1" t="s">
        <v>74</v>
      </c>
      <c r="C380" s="4">
        <v>8</v>
      </c>
      <c r="D380" s="8">
        <v>1.34</v>
      </c>
      <c r="E380" s="4">
        <v>5</v>
      </c>
      <c r="F380" s="8">
        <v>1.21</v>
      </c>
      <c r="G380" s="4">
        <v>2</v>
      </c>
      <c r="H380" s="8">
        <v>1.1399999999999999</v>
      </c>
      <c r="I380" s="4">
        <v>0</v>
      </c>
    </row>
    <row r="381" spans="1:9" x14ac:dyDescent="0.2">
      <c r="A381" s="2">
        <v>18</v>
      </c>
      <c r="B381" s="1" t="s">
        <v>77</v>
      </c>
      <c r="C381" s="4">
        <v>8</v>
      </c>
      <c r="D381" s="8">
        <v>1.34</v>
      </c>
      <c r="E381" s="4">
        <v>0</v>
      </c>
      <c r="F381" s="8">
        <v>0</v>
      </c>
      <c r="G381" s="4">
        <v>7</v>
      </c>
      <c r="H381" s="8">
        <v>4</v>
      </c>
      <c r="I381" s="4">
        <v>0</v>
      </c>
    </row>
    <row r="382" spans="1:9" x14ac:dyDescent="0.2">
      <c r="A382" s="1"/>
      <c r="C382" s="4"/>
      <c r="D382" s="8"/>
      <c r="E382" s="4"/>
      <c r="F382" s="8"/>
      <c r="G382" s="4"/>
      <c r="H382" s="8"/>
      <c r="I382" s="4"/>
    </row>
    <row r="383" spans="1:9" x14ac:dyDescent="0.2">
      <c r="A383" s="1" t="s">
        <v>17</v>
      </c>
      <c r="C383" s="4"/>
      <c r="D383" s="8"/>
      <c r="E383" s="4"/>
      <c r="F383" s="8"/>
      <c r="G383" s="4"/>
      <c r="H383" s="8"/>
      <c r="I383" s="4"/>
    </row>
    <row r="384" spans="1:9" x14ac:dyDescent="0.2">
      <c r="A384" s="2">
        <v>1</v>
      </c>
      <c r="B384" s="1" t="s">
        <v>82</v>
      </c>
      <c r="C384" s="4">
        <v>20</v>
      </c>
      <c r="D384" s="8">
        <v>11.17</v>
      </c>
      <c r="E384" s="4">
        <v>16</v>
      </c>
      <c r="F384" s="8">
        <v>13.68</v>
      </c>
      <c r="G384" s="4">
        <v>4</v>
      </c>
      <c r="H384" s="8">
        <v>7.55</v>
      </c>
      <c r="I384" s="4">
        <v>0</v>
      </c>
    </row>
    <row r="385" spans="1:9" x14ac:dyDescent="0.2">
      <c r="A385" s="2">
        <v>2</v>
      </c>
      <c r="B385" s="1" t="s">
        <v>73</v>
      </c>
      <c r="C385" s="4">
        <v>19</v>
      </c>
      <c r="D385" s="8">
        <v>10.61</v>
      </c>
      <c r="E385" s="4">
        <v>19</v>
      </c>
      <c r="F385" s="8">
        <v>16.239999999999998</v>
      </c>
      <c r="G385" s="4">
        <v>0</v>
      </c>
      <c r="H385" s="8">
        <v>0</v>
      </c>
      <c r="I385" s="4">
        <v>0</v>
      </c>
    </row>
    <row r="386" spans="1:9" x14ac:dyDescent="0.2">
      <c r="A386" s="2">
        <v>3</v>
      </c>
      <c r="B386" s="1" t="s">
        <v>59</v>
      </c>
      <c r="C386" s="4">
        <v>17</v>
      </c>
      <c r="D386" s="8">
        <v>9.5</v>
      </c>
      <c r="E386" s="4">
        <v>12</v>
      </c>
      <c r="F386" s="8">
        <v>10.26</v>
      </c>
      <c r="G386" s="4">
        <v>5</v>
      </c>
      <c r="H386" s="8">
        <v>9.43</v>
      </c>
      <c r="I386" s="4">
        <v>0</v>
      </c>
    </row>
    <row r="387" spans="1:9" x14ac:dyDescent="0.2">
      <c r="A387" s="2">
        <v>4</v>
      </c>
      <c r="B387" s="1" t="s">
        <v>66</v>
      </c>
      <c r="C387" s="4">
        <v>16</v>
      </c>
      <c r="D387" s="8">
        <v>8.94</v>
      </c>
      <c r="E387" s="4">
        <v>11</v>
      </c>
      <c r="F387" s="8">
        <v>9.4</v>
      </c>
      <c r="G387" s="4">
        <v>5</v>
      </c>
      <c r="H387" s="8">
        <v>9.43</v>
      </c>
      <c r="I387" s="4">
        <v>0</v>
      </c>
    </row>
    <row r="388" spans="1:9" x14ac:dyDescent="0.2">
      <c r="A388" s="2">
        <v>5</v>
      </c>
      <c r="B388" s="1" t="s">
        <v>68</v>
      </c>
      <c r="C388" s="4">
        <v>11</v>
      </c>
      <c r="D388" s="8">
        <v>6.15</v>
      </c>
      <c r="E388" s="4">
        <v>5</v>
      </c>
      <c r="F388" s="8">
        <v>4.2699999999999996</v>
      </c>
      <c r="G388" s="4">
        <v>6</v>
      </c>
      <c r="H388" s="8">
        <v>11.32</v>
      </c>
      <c r="I388" s="4">
        <v>0</v>
      </c>
    </row>
    <row r="389" spans="1:9" x14ac:dyDescent="0.2">
      <c r="A389" s="2">
        <v>5</v>
      </c>
      <c r="B389" s="1" t="s">
        <v>72</v>
      </c>
      <c r="C389" s="4">
        <v>11</v>
      </c>
      <c r="D389" s="8">
        <v>6.15</v>
      </c>
      <c r="E389" s="4">
        <v>10</v>
      </c>
      <c r="F389" s="8">
        <v>8.5500000000000007</v>
      </c>
      <c r="G389" s="4">
        <v>1</v>
      </c>
      <c r="H389" s="8">
        <v>1.89</v>
      </c>
      <c r="I389" s="4">
        <v>0</v>
      </c>
    </row>
    <row r="390" spans="1:9" x14ac:dyDescent="0.2">
      <c r="A390" s="2">
        <v>7</v>
      </c>
      <c r="B390" s="1" t="s">
        <v>60</v>
      </c>
      <c r="C390" s="4">
        <v>9</v>
      </c>
      <c r="D390" s="8">
        <v>5.03</v>
      </c>
      <c r="E390" s="4">
        <v>6</v>
      </c>
      <c r="F390" s="8">
        <v>5.13</v>
      </c>
      <c r="G390" s="4">
        <v>3</v>
      </c>
      <c r="H390" s="8">
        <v>5.66</v>
      </c>
      <c r="I390" s="4">
        <v>0</v>
      </c>
    </row>
    <row r="391" spans="1:9" x14ac:dyDescent="0.2">
      <c r="A391" s="2">
        <v>8</v>
      </c>
      <c r="B391" s="1" t="s">
        <v>75</v>
      </c>
      <c r="C391" s="4">
        <v>8</v>
      </c>
      <c r="D391" s="8">
        <v>4.47</v>
      </c>
      <c r="E391" s="4">
        <v>3</v>
      </c>
      <c r="F391" s="8">
        <v>2.56</v>
      </c>
      <c r="G391" s="4">
        <v>1</v>
      </c>
      <c r="H391" s="8">
        <v>1.89</v>
      </c>
      <c r="I391" s="4">
        <v>0</v>
      </c>
    </row>
    <row r="392" spans="1:9" x14ac:dyDescent="0.2">
      <c r="A392" s="2">
        <v>9</v>
      </c>
      <c r="B392" s="1" t="s">
        <v>71</v>
      </c>
      <c r="C392" s="4">
        <v>7</v>
      </c>
      <c r="D392" s="8">
        <v>3.91</v>
      </c>
      <c r="E392" s="4">
        <v>3</v>
      </c>
      <c r="F392" s="8">
        <v>2.56</v>
      </c>
      <c r="G392" s="4">
        <v>3</v>
      </c>
      <c r="H392" s="8">
        <v>5.66</v>
      </c>
      <c r="I392" s="4">
        <v>0</v>
      </c>
    </row>
    <row r="393" spans="1:9" x14ac:dyDescent="0.2">
      <c r="A393" s="2">
        <v>10</v>
      </c>
      <c r="B393" s="1" t="s">
        <v>62</v>
      </c>
      <c r="C393" s="4">
        <v>6</v>
      </c>
      <c r="D393" s="8">
        <v>3.35</v>
      </c>
      <c r="E393" s="4">
        <v>3</v>
      </c>
      <c r="F393" s="8">
        <v>2.56</v>
      </c>
      <c r="G393" s="4">
        <v>3</v>
      </c>
      <c r="H393" s="8">
        <v>5.66</v>
      </c>
      <c r="I393" s="4">
        <v>0</v>
      </c>
    </row>
    <row r="394" spans="1:9" x14ac:dyDescent="0.2">
      <c r="A394" s="2">
        <v>10</v>
      </c>
      <c r="B394" s="1" t="s">
        <v>67</v>
      </c>
      <c r="C394" s="4">
        <v>6</v>
      </c>
      <c r="D394" s="8">
        <v>3.35</v>
      </c>
      <c r="E394" s="4">
        <v>3</v>
      </c>
      <c r="F394" s="8">
        <v>2.56</v>
      </c>
      <c r="G394" s="4">
        <v>3</v>
      </c>
      <c r="H394" s="8">
        <v>5.66</v>
      </c>
      <c r="I394" s="4">
        <v>0</v>
      </c>
    </row>
    <row r="395" spans="1:9" x14ac:dyDescent="0.2">
      <c r="A395" s="2">
        <v>12</v>
      </c>
      <c r="B395" s="1" t="s">
        <v>76</v>
      </c>
      <c r="C395" s="4">
        <v>5</v>
      </c>
      <c r="D395" s="8">
        <v>2.79</v>
      </c>
      <c r="E395" s="4">
        <v>5</v>
      </c>
      <c r="F395" s="8">
        <v>4.2699999999999996</v>
      </c>
      <c r="G395" s="4">
        <v>0</v>
      </c>
      <c r="H395" s="8">
        <v>0</v>
      </c>
      <c r="I395" s="4">
        <v>0</v>
      </c>
    </row>
    <row r="396" spans="1:9" x14ac:dyDescent="0.2">
      <c r="A396" s="2">
        <v>13</v>
      </c>
      <c r="B396" s="1" t="s">
        <v>94</v>
      </c>
      <c r="C396" s="4">
        <v>4</v>
      </c>
      <c r="D396" s="8">
        <v>2.23</v>
      </c>
      <c r="E396" s="4">
        <v>0</v>
      </c>
      <c r="F396" s="8">
        <v>0</v>
      </c>
      <c r="G396" s="4">
        <v>4</v>
      </c>
      <c r="H396" s="8">
        <v>7.55</v>
      </c>
      <c r="I396" s="4">
        <v>0</v>
      </c>
    </row>
    <row r="397" spans="1:9" x14ac:dyDescent="0.2">
      <c r="A397" s="2">
        <v>14</v>
      </c>
      <c r="B397" s="1" t="s">
        <v>90</v>
      </c>
      <c r="C397" s="4">
        <v>3</v>
      </c>
      <c r="D397" s="8">
        <v>1.68</v>
      </c>
      <c r="E397" s="4">
        <v>3</v>
      </c>
      <c r="F397" s="8">
        <v>2.56</v>
      </c>
      <c r="G397" s="4">
        <v>0</v>
      </c>
      <c r="H397" s="8">
        <v>0</v>
      </c>
      <c r="I397" s="4">
        <v>0</v>
      </c>
    </row>
    <row r="398" spans="1:9" x14ac:dyDescent="0.2">
      <c r="A398" s="2">
        <v>14</v>
      </c>
      <c r="B398" s="1" t="s">
        <v>65</v>
      </c>
      <c r="C398" s="4">
        <v>3</v>
      </c>
      <c r="D398" s="8">
        <v>1.68</v>
      </c>
      <c r="E398" s="4">
        <v>2</v>
      </c>
      <c r="F398" s="8">
        <v>1.71</v>
      </c>
      <c r="G398" s="4">
        <v>1</v>
      </c>
      <c r="H398" s="8">
        <v>1.89</v>
      </c>
      <c r="I398" s="4">
        <v>0</v>
      </c>
    </row>
    <row r="399" spans="1:9" x14ac:dyDescent="0.2">
      <c r="A399" s="2">
        <v>14</v>
      </c>
      <c r="B399" s="1" t="s">
        <v>77</v>
      </c>
      <c r="C399" s="4">
        <v>3</v>
      </c>
      <c r="D399" s="8">
        <v>1.68</v>
      </c>
      <c r="E399" s="4">
        <v>0</v>
      </c>
      <c r="F399" s="8">
        <v>0</v>
      </c>
      <c r="G399" s="4">
        <v>2</v>
      </c>
      <c r="H399" s="8">
        <v>3.77</v>
      </c>
      <c r="I399" s="4">
        <v>0</v>
      </c>
    </row>
    <row r="400" spans="1:9" x14ac:dyDescent="0.2">
      <c r="A400" s="2">
        <v>14</v>
      </c>
      <c r="B400" s="1" t="s">
        <v>99</v>
      </c>
      <c r="C400" s="4">
        <v>3</v>
      </c>
      <c r="D400" s="8">
        <v>1.68</v>
      </c>
      <c r="E400" s="4">
        <v>1</v>
      </c>
      <c r="F400" s="8">
        <v>0.85</v>
      </c>
      <c r="G400" s="4">
        <v>2</v>
      </c>
      <c r="H400" s="8">
        <v>3.77</v>
      </c>
      <c r="I400" s="4">
        <v>0</v>
      </c>
    </row>
    <row r="401" spans="1:9" x14ac:dyDescent="0.2">
      <c r="A401" s="2">
        <v>18</v>
      </c>
      <c r="B401" s="1" t="s">
        <v>61</v>
      </c>
      <c r="C401" s="4">
        <v>2</v>
      </c>
      <c r="D401" s="8">
        <v>1.1200000000000001</v>
      </c>
      <c r="E401" s="4">
        <v>1</v>
      </c>
      <c r="F401" s="8">
        <v>0.85</v>
      </c>
      <c r="G401" s="4">
        <v>1</v>
      </c>
      <c r="H401" s="8">
        <v>1.89</v>
      </c>
      <c r="I401" s="4">
        <v>0</v>
      </c>
    </row>
    <row r="402" spans="1:9" x14ac:dyDescent="0.2">
      <c r="A402" s="2">
        <v>18</v>
      </c>
      <c r="B402" s="1" t="s">
        <v>98</v>
      </c>
      <c r="C402" s="4">
        <v>2</v>
      </c>
      <c r="D402" s="8">
        <v>1.1200000000000001</v>
      </c>
      <c r="E402" s="4">
        <v>0</v>
      </c>
      <c r="F402" s="8">
        <v>0</v>
      </c>
      <c r="G402" s="4">
        <v>2</v>
      </c>
      <c r="H402" s="8">
        <v>3.77</v>
      </c>
      <c r="I402" s="4">
        <v>0</v>
      </c>
    </row>
    <row r="403" spans="1:9" x14ac:dyDescent="0.2">
      <c r="A403" s="2">
        <v>18</v>
      </c>
      <c r="B403" s="1" t="s">
        <v>63</v>
      </c>
      <c r="C403" s="4">
        <v>2</v>
      </c>
      <c r="D403" s="8">
        <v>1.1200000000000001</v>
      </c>
      <c r="E403" s="4">
        <v>1</v>
      </c>
      <c r="F403" s="8">
        <v>0.85</v>
      </c>
      <c r="G403" s="4">
        <v>1</v>
      </c>
      <c r="H403" s="8">
        <v>1.89</v>
      </c>
      <c r="I403" s="4">
        <v>0</v>
      </c>
    </row>
    <row r="404" spans="1:9" x14ac:dyDescent="0.2">
      <c r="A404" s="2">
        <v>18</v>
      </c>
      <c r="B404" s="1" t="s">
        <v>64</v>
      </c>
      <c r="C404" s="4">
        <v>2</v>
      </c>
      <c r="D404" s="8">
        <v>1.1200000000000001</v>
      </c>
      <c r="E404" s="4">
        <v>1</v>
      </c>
      <c r="F404" s="8">
        <v>0.85</v>
      </c>
      <c r="G404" s="4">
        <v>1</v>
      </c>
      <c r="H404" s="8">
        <v>1.89</v>
      </c>
      <c r="I404" s="4">
        <v>0</v>
      </c>
    </row>
    <row r="405" spans="1:9" x14ac:dyDescent="0.2">
      <c r="A405" s="2">
        <v>18</v>
      </c>
      <c r="B405" s="1" t="s">
        <v>69</v>
      </c>
      <c r="C405" s="4">
        <v>2</v>
      </c>
      <c r="D405" s="8">
        <v>1.1200000000000001</v>
      </c>
      <c r="E405" s="4">
        <v>0</v>
      </c>
      <c r="F405" s="8">
        <v>0</v>
      </c>
      <c r="G405" s="4">
        <v>2</v>
      </c>
      <c r="H405" s="8">
        <v>3.77</v>
      </c>
      <c r="I405" s="4">
        <v>0</v>
      </c>
    </row>
    <row r="406" spans="1:9" x14ac:dyDescent="0.2">
      <c r="A406" s="2">
        <v>18</v>
      </c>
      <c r="B406" s="1" t="s">
        <v>70</v>
      </c>
      <c r="C406" s="4">
        <v>2</v>
      </c>
      <c r="D406" s="8">
        <v>1.1200000000000001</v>
      </c>
      <c r="E406" s="4">
        <v>2</v>
      </c>
      <c r="F406" s="8">
        <v>1.71</v>
      </c>
      <c r="G406" s="4">
        <v>0</v>
      </c>
      <c r="H406" s="8">
        <v>0</v>
      </c>
      <c r="I406" s="4">
        <v>0</v>
      </c>
    </row>
    <row r="407" spans="1:9" x14ac:dyDescent="0.2">
      <c r="A407" s="2">
        <v>18</v>
      </c>
      <c r="B407" s="1" t="s">
        <v>93</v>
      </c>
      <c r="C407" s="4">
        <v>2</v>
      </c>
      <c r="D407" s="8">
        <v>1.1200000000000001</v>
      </c>
      <c r="E407" s="4">
        <v>0</v>
      </c>
      <c r="F407" s="8">
        <v>0</v>
      </c>
      <c r="G407" s="4">
        <v>0</v>
      </c>
      <c r="H407" s="8">
        <v>0</v>
      </c>
      <c r="I407" s="4">
        <v>1</v>
      </c>
    </row>
    <row r="408" spans="1:9" x14ac:dyDescent="0.2">
      <c r="A408" s="2">
        <v>18</v>
      </c>
      <c r="B408" s="1" t="s">
        <v>78</v>
      </c>
      <c r="C408" s="4">
        <v>2</v>
      </c>
      <c r="D408" s="8">
        <v>1.1200000000000001</v>
      </c>
      <c r="E408" s="4">
        <v>2</v>
      </c>
      <c r="F408" s="8">
        <v>1.71</v>
      </c>
      <c r="G408" s="4">
        <v>0</v>
      </c>
      <c r="H408" s="8">
        <v>0</v>
      </c>
      <c r="I408" s="4">
        <v>0</v>
      </c>
    </row>
    <row r="409" spans="1:9" x14ac:dyDescent="0.2">
      <c r="A409" s="1"/>
      <c r="C409" s="4"/>
      <c r="D409" s="8"/>
      <c r="E409" s="4"/>
      <c r="F409" s="8"/>
      <c r="G409" s="4"/>
      <c r="H409" s="8"/>
      <c r="I409" s="4"/>
    </row>
    <row r="410" spans="1:9" x14ac:dyDescent="0.2">
      <c r="A410" s="1" t="s">
        <v>18</v>
      </c>
      <c r="C410" s="4"/>
      <c r="D410" s="8"/>
      <c r="E410" s="4"/>
      <c r="F410" s="8"/>
      <c r="G410" s="4"/>
      <c r="H410" s="8"/>
      <c r="I410" s="4"/>
    </row>
    <row r="411" spans="1:9" x14ac:dyDescent="0.2">
      <c r="A411" s="2">
        <v>1</v>
      </c>
      <c r="B411" s="1" t="s">
        <v>73</v>
      </c>
      <c r="C411" s="4">
        <v>34</v>
      </c>
      <c r="D411" s="8">
        <v>15.89</v>
      </c>
      <c r="E411" s="4">
        <v>34</v>
      </c>
      <c r="F411" s="8">
        <v>19.88</v>
      </c>
      <c r="G411" s="4">
        <v>0</v>
      </c>
      <c r="H411" s="8">
        <v>0</v>
      </c>
      <c r="I411" s="4">
        <v>0</v>
      </c>
    </row>
    <row r="412" spans="1:9" x14ac:dyDescent="0.2">
      <c r="A412" s="2">
        <v>2</v>
      </c>
      <c r="B412" s="1" t="s">
        <v>59</v>
      </c>
      <c r="C412" s="4">
        <v>21</v>
      </c>
      <c r="D412" s="8">
        <v>9.81</v>
      </c>
      <c r="E412" s="4">
        <v>16</v>
      </c>
      <c r="F412" s="8">
        <v>9.36</v>
      </c>
      <c r="G412" s="4">
        <v>5</v>
      </c>
      <c r="H412" s="8">
        <v>12.82</v>
      </c>
      <c r="I412" s="4">
        <v>0</v>
      </c>
    </row>
    <row r="413" spans="1:9" x14ac:dyDescent="0.2">
      <c r="A413" s="2">
        <v>2</v>
      </c>
      <c r="B413" s="1" t="s">
        <v>66</v>
      </c>
      <c r="C413" s="4">
        <v>21</v>
      </c>
      <c r="D413" s="8">
        <v>9.81</v>
      </c>
      <c r="E413" s="4">
        <v>19</v>
      </c>
      <c r="F413" s="8">
        <v>11.11</v>
      </c>
      <c r="G413" s="4">
        <v>2</v>
      </c>
      <c r="H413" s="8">
        <v>5.13</v>
      </c>
      <c r="I413" s="4">
        <v>0</v>
      </c>
    </row>
    <row r="414" spans="1:9" x14ac:dyDescent="0.2">
      <c r="A414" s="2">
        <v>4</v>
      </c>
      <c r="B414" s="1" t="s">
        <v>60</v>
      </c>
      <c r="C414" s="4">
        <v>18</v>
      </c>
      <c r="D414" s="8">
        <v>8.41</v>
      </c>
      <c r="E414" s="4">
        <v>17</v>
      </c>
      <c r="F414" s="8">
        <v>9.94</v>
      </c>
      <c r="G414" s="4">
        <v>1</v>
      </c>
      <c r="H414" s="8">
        <v>2.56</v>
      </c>
      <c r="I414" s="4">
        <v>0</v>
      </c>
    </row>
    <row r="415" spans="1:9" x14ac:dyDescent="0.2">
      <c r="A415" s="2">
        <v>4</v>
      </c>
      <c r="B415" s="1" t="s">
        <v>68</v>
      </c>
      <c r="C415" s="4">
        <v>18</v>
      </c>
      <c r="D415" s="8">
        <v>8.41</v>
      </c>
      <c r="E415" s="4">
        <v>14</v>
      </c>
      <c r="F415" s="8">
        <v>8.19</v>
      </c>
      <c r="G415" s="4">
        <v>4</v>
      </c>
      <c r="H415" s="8">
        <v>10.26</v>
      </c>
      <c r="I415" s="4">
        <v>0</v>
      </c>
    </row>
    <row r="416" spans="1:9" x14ac:dyDescent="0.2">
      <c r="A416" s="2">
        <v>4</v>
      </c>
      <c r="B416" s="1" t="s">
        <v>72</v>
      </c>
      <c r="C416" s="4">
        <v>18</v>
      </c>
      <c r="D416" s="8">
        <v>8.41</v>
      </c>
      <c r="E416" s="4">
        <v>18</v>
      </c>
      <c r="F416" s="8">
        <v>10.53</v>
      </c>
      <c r="G416" s="4">
        <v>0</v>
      </c>
      <c r="H416" s="8">
        <v>0</v>
      </c>
      <c r="I416" s="4">
        <v>0</v>
      </c>
    </row>
    <row r="417" spans="1:9" x14ac:dyDescent="0.2">
      <c r="A417" s="2">
        <v>7</v>
      </c>
      <c r="B417" s="1" t="s">
        <v>61</v>
      </c>
      <c r="C417" s="4">
        <v>11</v>
      </c>
      <c r="D417" s="8">
        <v>5.14</v>
      </c>
      <c r="E417" s="4">
        <v>5</v>
      </c>
      <c r="F417" s="8">
        <v>2.92</v>
      </c>
      <c r="G417" s="4">
        <v>6</v>
      </c>
      <c r="H417" s="8">
        <v>15.38</v>
      </c>
      <c r="I417" s="4">
        <v>0</v>
      </c>
    </row>
    <row r="418" spans="1:9" x14ac:dyDescent="0.2">
      <c r="A418" s="2">
        <v>8</v>
      </c>
      <c r="B418" s="1" t="s">
        <v>76</v>
      </c>
      <c r="C418" s="4">
        <v>8</v>
      </c>
      <c r="D418" s="8">
        <v>3.74</v>
      </c>
      <c r="E418" s="4">
        <v>8</v>
      </c>
      <c r="F418" s="8">
        <v>4.68</v>
      </c>
      <c r="G418" s="4">
        <v>0</v>
      </c>
      <c r="H418" s="8">
        <v>0</v>
      </c>
      <c r="I418" s="4">
        <v>0</v>
      </c>
    </row>
    <row r="419" spans="1:9" x14ac:dyDescent="0.2">
      <c r="A419" s="2">
        <v>9</v>
      </c>
      <c r="B419" s="1" t="s">
        <v>83</v>
      </c>
      <c r="C419" s="4">
        <v>7</v>
      </c>
      <c r="D419" s="8">
        <v>3.27</v>
      </c>
      <c r="E419" s="4">
        <v>6</v>
      </c>
      <c r="F419" s="8">
        <v>3.51</v>
      </c>
      <c r="G419" s="4">
        <v>1</v>
      </c>
      <c r="H419" s="8">
        <v>2.56</v>
      </c>
      <c r="I419" s="4">
        <v>0</v>
      </c>
    </row>
    <row r="420" spans="1:9" x14ac:dyDescent="0.2">
      <c r="A420" s="2">
        <v>10</v>
      </c>
      <c r="B420" s="1" t="s">
        <v>67</v>
      </c>
      <c r="C420" s="4">
        <v>6</v>
      </c>
      <c r="D420" s="8">
        <v>2.8</v>
      </c>
      <c r="E420" s="4">
        <v>4</v>
      </c>
      <c r="F420" s="8">
        <v>2.34</v>
      </c>
      <c r="G420" s="4">
        <v>2</v>
      </c>
      <c r="H420" s="8">
        <v>5.13</v>
      </c>
      <c r="I420" s="4">
        <v>0</v>
      </c>
    </row>
    <row r="421" spans="1:9" x14ac:dyDescent="0.2">
      <c r="A421" s="2">
        <v>11</v>
      </c>
      <c r="B421" s="1" t="s">
        <v>81</v>
      </c>
      <c r="C421" s="4">
        <v>5</v>
      </c>
      <c r="D421" s="8">
        <v>2.34</v>
      </c>
      <c r="E421" s="4">
        <v>4</v>
      </c>
      <c r="F421" s="8">
        <v>2.34</v>
      </c>
      <c r="G421" s="4">
        <v>1</v>
      </c>
      <c r="H421" s="8">
        <v>2.56</v>
      </c>
      <c r="I421" s="4">
        <v>0</v>
      </c>
    </row>
    <row r="422" spans="1:9" x14ac:dyDescent="0.2">
      <c r="A422" s="2">
        <v>11</v>
      </c>
      <c r="B422" s="1" t="s">
        <v>65</v>
      </c>
      <c r="C422" s="4">
        <v>5</v>
      </c>
      <c r="D422" s="8">
        <v>2.34</v>
      </c>
      <c r="E422" s="4">
        <v>4</v>
      </c>
      <c r="F422" s="8">
        <v>2.34</v>
      </c>
      <c r="G422" s="4">
        <v>1</v>
      </c>
      <c r="H422" s="8">
        <v>2.56</v>
      </c>
      <c r="I422" s="4">
        <v>0</v>
      </c>
    </row>
    <row r="423" spans="1:9" x14ac:dyDescent="0.2">
      <c r="A423" s="2">
        <v>13</v>
      </c>
      <c r="B423" s="1" t="s">
        <v>70</v>
      </c>
      <c r="C423" s="4">
        <v>3</v>
      </c>
      <c r="D423" s="8">
        <v>1.4</v>
      </c>
      <c r="E423" s="4">
        <v>3</v>
      </c>
      <c r="F423" s="8">
        <v>1.75</v>
      </c>
      <c r="G423" s="4">
        <v>0</v>
      </c>
      <c r="H423" s="8">
        <v>0</v>
      </c>
      <c r="I423" s="4">
        <v>0</v>
      </c>
    </row>
    <row r="424" spans="1:9" x14ac:dyDescent="0.2">
      <c r="A424" s="2">
        <v>13</v>
      </c>
      <c r="B424" s="1" t="s">
        <v>71</v>
      </c>
      <c r="C424" s="4">
        <v>3</v>
      </c>
      <c r="D424" s="8">
        <v>1.4</v>
      </c>
      <c r="E424" s="4">
        <v>3</v>
      </c>
      <c r="F424" s="8">
        <v>1.75</v>
      </c>
      <c r="G424" s="4">
        <v>0</v>
      </c>
      <c r="H424" s="8">
        <v>0</v>
      </c>
      <c r="I424" s="4">
        <v>0</v>
      </c>
    </row>
    <row r="425" spans="1:9" x14ac:dyDescent="0.2">
      <c r="A425" s="2">
        <v>13</v>
      </c>
      <c r="B425" s="1" t="s">
        <v>82</v>
      </c>
      <c r="C425" s="4">
        <v>3</v>
      </c>
      <c r="D425" s="8">
        <v>1.4</v>
      </c>
      <c r="E425" s="4">
        <v>3</v>
      </c>
      <c r="F425" s="8">
        <v>1.75</v>
      </c>
      <c r="G425" s="4">
        <v>0</v>
      </c>
      <c r="H425" s="8">
        <v>0</v>
      </c>
      <c r="I425" s="4">
        <v>0</v>
      </c>
    </row>
    <row r="426" spans="1:9" x14ac:dyDescent="0.2">
      <c r="A426" s="2">
        <v>13</v>
      </c>
      <c r="B426" s="1" t="s">
        <v>78</v>
      </c>
      <c r="C426" s="4">
        <v>3</v>
      </c>
      <c r="D426" s="8">
        <v>1.4</v>
      </c>
      <c r="E426" s="4">
        <v>3</v>
      </c>
      <c r="F426" s="8">
        <v>1.75</v>
      </c>
      <c r="G426" s="4">
        <v>0</v>
      </c>
      <c r="H426" s="8">
        <v>0</v>
      </c>
      <c r="I426" s="4">
        <v>0</v>
      </c>
    </row>
    <row r="427" spans="1:9" x14ac:dyDescent="0.2">
      <c r="A427" s="2">
        <v>17</v>
      </c>
      <c r="B427" s="1" t="s">
        <v>84</v>
      </c>
      <c r="C427" s="4">
        <v>2</v>
      </c>
      <c r="D427" s="8">
        <v>0.93</v>
      </c>
      <c r="E427" s="4">
        <v>0</v>
      </c>
      <c r="F427" s="8">
        <v>0</v>
      </c>
      <c r="G427" s="4">
        <v>2</v>
      </c>
      <c r="H427" s="8">
        <v>5.13</v>
      </c>
      <c r="I427" s="4">
        <v>0</v>
      </c>
    </row>
    <row r="428" spans="1:9" x14ac:dyDescent="0.2">
      <c r="A428" s="2">
        <v>17</v>
      </c>
      <c r="B428" s="1" t="s">
        <v>100</v>
      </c>
      <c r="C428" s="4">
        <v>2</v>
      </c>
      <c r="D428" s="8">
        <v>0.93</v>
      </c>
      <c r="E428" s="4">
        <v>0</v>
      </c>
      <c r="F428" s="8">
        <v>0</v>
      </c>
      <c r="G428" s="4">
        <v>2</v>
      </c>
      <c r="H428" s="8">
        <v>5.13</v>
      </c>
      <c r="I428" s="4">
        <v>0</v>
      </c>
    </row>
    <row r="429" spans="1:9" x14ac:dyDescent="0.2">
      <c r="A429" s="2">
        <v>17</v>
      </c>
      <c r="B429" s="1" t="s">
        <v>69</v>
      </c>
      <c r="C429" s="4">
        <v>2</v>
      </c>
      <c r="D429" s="8">
        <v>0.93</v>
      </c>
      <c r="E429" s="4">
        <v>1</v>
      </c>
      <c r="F429" s="8">
        <v>0.57999999999999996</v>
      </c>
      <c r="G429" s="4">
        <v>1</v>
      </c>
      <c r="H429" s="8">
        <v>2.56</v>
      </c>
      <c r="I429" s="4">
        <v>0</v>
      </c>
    </row>
    <row r="430" spans="1:9" x14ac:dyDescent="0.2">
      <c r="A430" s="2">
        <v>17</v>
      </c>
      <c r="B430" s="1" t="s">
        <v>74</v>
      </c>
      <c r="C430" s="4">
        <v>2</v>
      </c>
      <c r="D430" s="8">
        <v>0.93</v>
      </c>
      <c r="E430" s="4">
        <v>2</v>
      </c>
      <c r="F430" s="8">
        <v>1.17</v>
      </c>
      <c r="G430" s="4">
        <v>0</v>
      </c>
      <c r="H430" s="8">
        <v>0</v>
      </c>
      <c r="I430" s="4">
        <v>0</v>
      </c>
    </row>
    <row r="431" spans="1:9" x14ac:dyDescent="0.2">
      <c r="A431" s="2">
        <v>17</v>
      </c>
      <c r="B431" s="1" t="s">
        <v>93</v>
      </c>
      <c r="C431" s="4">
        <v>2</v>
      </c>
      <c r="D431" s="8">
        <v>0.93</v>
      </c>
      <c r="E431" s="4">
        <v>1</v>
      </c>
      <c r="F431" s="8">
        <v>0.57999999999999996</v>
      </c>
      <c r="G431" s="4">
        <v>1</v>
      </c>
      <c r="H431" s="8">
        <v>2.56</v>
      </c>
      <c r="I431" s="4">
        <v>0</v>
      </c>
    </row>
    <row r="432" spans="1:9" x14ac:dyDescent="0.2">
      <c r="A432" s="2">
        <v>17</v>
      </c>
      <c r="B432" s="1" t="s">
        <v>75</v>
      </c>
      <c r="C432" s="4">
        <v>2</v>
      </c>
      <c r="D432" s="8">
        <v>0.93</v>
      </c>
      <c r="E432" s="4">
        <v>0</v>
      </c>
      <c r="F432" s="8">
        <v>0</v>
      </c>
      <c r="G432" s="4">
        <v>0</v>
      </c>
      <c r="H432" s="8">
        <v>0</v>
      </c>
      <c r="I432" s="4">
        <v>0</v>
      </c>
    </row>
    <row r="433" spans="1:9" x14ac:dyDescent="0.2">
      <c r="A433" s="2">
        <v>17</v>
      </c>
      <c r="B433" s="1" t="s">
        <v>99</v>
      </c>
      <c r="C433" s="4">
        <v>2</v>
      </c>
      <c r="D433" s="8">
        <v>0.93</v>
      </c>
      <c r="E433" s="4">
        <v>2</v>
      </c>
      <c r="F433" s="8">
        <v>1.17</v>
      </c>
      <c r="G433" s="4">
        <v>0</v>
      </c>
      <c r="H433" s="8">
        <v>0</v>
      </c>
      <c r="I433" s="4">
        <v>0</v>
      </c>
    </row>
    <row r="434" spans="1:9" x14ac:dyDescent="0.2">
      <c r="A434" s="2">
        <v>17</v>
      </c>
      <c r="B434" s="1" t="s">
        <v>101</v>
      </c>
      <c r="C434" s="4">
        <v>2</v>
      </c>
      <c r="D434" s="8">
        <v>0.93</v>
      </c>
      <c r="E434" s="4">
        <v>0</v>
      </c>
      <c r="F434" s="8">
        <v>0</v>
      </c>
      <c r="G434" s="4">
        <v>2</v>
      </c>
      <c r="H434" s="8">
        <v>5.13</v>
      </c>
      <c r="I434" s="4">
        <v>0</v>
      </c>
    </row>
    <row r="435" spans="1:9" x14ac:dyDescent="0.2">
      <c r="A435" s="1"/>
      <c r="C435" s="4"/>
      <c r="D435" s="8"/>
      <c r="E435" s="4"/>
      <c r="F435" s="8"/>
      <c r="G435" s="4"/>
      <c r="H435" s="8"/>
      <c r="I435" s="4"/>
    </row>
    <row r="436" spans="1:9" x14ac:dyDescent="0.2">
      <c r="A436" s="1" t="s">
        <v>19</v>
      </c>
      <c r="C436" s="4"/>
      <c r="D436" s="8"/>
      <c r="E436" s="4"/>
      <c r="F436" s="8"/>
      <c r="G436" s="4"/>
      <c r="H436" s="8"/>
      <c r="I436" s="4"/>
    </row>
    <row r="437" spans="1:9" x14ac:dyDescent="0.2">
      <c r="A437" s="2">
        <v>1</v>
      </c>
      <c r="B437" s="1" t="s">
        <v>73</v>
      </c>
      <c r="C437" s="4">
        <v>37</v>
      </c>
      <c r="D437" s="8">
        <v>15.42</v>
      </c>
      <c r="E437" s="4">
        <v>36</v>
      </c>
      <c r="F437" s="8">
        <v>21.43</v>
      </c>
      <c r="G437" s="4">
        <v>1</v>
      </c>
      <c r="H437" s="8">
        <v>1.61</v>
      </c>
      <c r="I437" s="4">
        <v>0</v>
      </c>
    </row>
    <row r="438" spans="1:9" x14ac:dyDescent="0.2">
      <c r="A438" s="2">
        <v>2</v>
      </c>
      <c r="B438" s="1" t="s">
        <v>72</v>
      </c>
      <c r="C438" s="4">
        <v>30</v>
      </c>
      <c r="D438" s="8">
        <v>12.5</v>
      </c>
      <c r="E438" s="4">
        <v>27</v>
      </c>
      <c r="F438" s="8">
        <v>16.07</v>
      </c>
      <c r="G438" s="4">
        <v>2</v>
      </c>
      <c r="H438" s="8">
        <v>3.23</v>
      </c>
      <c r="I438" s="4">
        <v>1</v>
      </c>
    </row>
    <row r="439" spans="1:9" x14ac:dyDescent="0.2">
      <c r="A439" s="2">
        <v>3</v>
      </c>
      <c r="B439" s="1" t="s">
        <v>66</v>
      </c>
      <c r="C439" s="4">
        <v>25</v>
      </c>
      <c r="D439" s="8">
        <v>10.42</v>
      </c>
      <c r="E439" s="4">
        <v>20</v>
      </c>
      <c r="F439" s="8">
        <v>11.9</v>
      </c>
      <c r="G439" s="4">
        <v>4</v>
      </c>
      <c r="H439" s="8">
        <v>6.45</v>
      </c>
      <c r="I439" s="4">
        <v>1</v>
      </c>
    </row>
    <row r="440" spans="1:9" x14ac:dyDescent="0.2">
      <c r="A440" s="2">
        <v>4</v>
      </c>
      <c r="B440" s="1" t="s">
        <v>59</v>
      </c>
      <c r="C440" s="4">
        <v>19</v>
      </c>
      <c r="D440" s="8">
        <v>7.92</v>
      </c>
      <c r="E440" s="4">
        <v>9</v>
      </c>
      <c r="F440" s="8">
        <v>5.36</v>
      </c>
      <c r="G440" s="4">
        <v>10</v>
      </c>
      <c r="H440" s="8">
        <v>16.13</v>
      </c>
      <c r="I440" s="4">
        <v>0</v>
      </c>
    </row>
    <row r="441" spans="1:9" x14ac:dyDescent="0.2">
      <c r="A441" s="2">
        <v>5</v>
      </c>
      <c r="B441" s="1" t="s">
        <v>60</v>
      </c>
      <c r="C441" s="4">
        <v>16</v>
      </c>
      <c r="D441" s="8">
        <v>6.67</v>
      </c>
      <c r="E441" s="4">
        <v>9</v>
      </c>
      <c r="F441" s="8">
        <v>5.36</v>
      </c>
      <c r="G441" s="4">
        <v>7</v>
      </c>
      <c r="H441" s="8">
        <v>11.29</v>
      </c>
      <c r="I441" s="4">
        <v>0</v>
      </c>
    </row>
    <row r="442" spans="1:9" x14ac:dyDescent="0.2">
      <c r="A442" s="2">
        <v>5</v>
      </c>
      <c r="B442" s="1" t="s">
        <v>68</v>
      </c>
      <c r="C442" s="4">
        <v>16</v>
      </c>
      <c r="D442" s="8">
        <v>6.67</v>
      </c>
      <c r="E442" s="4">
        <v>11</v>
      </c>
      <c r="F442" s="8">
        <v>6.55</v>
      </c>
      <c r="G442" s="4">
        <v>5</v>
      </c>
      <c r="H442" s="8">
        <v>8.06</v>
      </c>
      <c r="I442" s="4">
        <v>0</v>
      </c>
    </row>
    <row r="443" spans="1:9" x14ac:dyDescent="0.2">
      <c r="A443" s="2">
        <v>7</v>
      </c>
      <c r="B443" s="1" t="s">
        <v>67</v>
      </c>
      <c r="C443" s="4">
        <v>10</v>
      </c>
      <c r="D443" s="8">
        <v>4.17</v>
      </c>
      <c r="E443" s="4">
        <v>5</v>
      </c>
      <c r="F443" s="8">
        <v>2.98</v>
      </c>
      <c r="G443" s="4">
        <v>5</v>
      </c>
      <c r="H443" s="8">
        <v>8.06</v>
      </c>
      <c r="I443" s="4">
        <v>0</v>
      </c>
    </row>
    <row r="444" spans="1:9" x14ac:dyDescent="0.2">
      <c r="A444" s="2">
        <v>8</v>
      </c>
      <c r="B444" s="1" t="s">
        <v>76</v>
      </c>
      <c r="C444" s="4">
        <v>8</v>
      </c>
      <c r="D444" s="8">
        <v>3.33</v>
      </c>
      <c r="E444" s="4">
        <v>8</v>
      </c>
      <c r="F444" s="8">
        <v>4.76</v>
      </c>
      <c r="G444" s="4">
        <v>0</v>
      </c>
      <c r="H444" s="8">
        <v>0</v>
      </c>
      <c r="I444" s="4">
        <v>0</v>
      </c>
    </row>
    <row r="445" spans="1:9" x14ac:dyDescent="0.2">
      <c r="A445" s="2">
        <v>9</v>
      </c>
      <c r="B445" s="1" t="s">
        <v>65</v>
      </c>
      <c r="C445" s="4">
        <v>7</v>
      </c>
      <c r="D445" s="8">
        <v>2.92</v>
      </c>
      <c r="E445" s="4">
        <v>5</v>
      </c>
      <c r="F445" s="8">
        <v>2.98</v>
      </c>
      <c r="G445" s="4">
        <v>2</v>
      </c>
      <c r="H445" s="8">
        <v>3.23</v>
      </c>
      <c r="I445" s="4">
        <v>0</v>
      </c>
    </row>
    <row r="446" spans="1:9" x14ac:dyDescent="0.2">
      <c r="A446" s="2">
        <v>10</v>
      </c>
      <c r="B446" s="1" t="s">
        <v>62</v>
      </c>
      <c r="C446" s="4">
        <v>6</v>
      </c>
      <c r="D446" s="8">
        <v>2.5</v>
      </c>
      <c r="E446" s="4">
        <v>4</v>
      </c>
      <c r="F446" s="8">
        <v>2.38</v>
      </c>
      <c r="G446" s="4">
        <v>2</v>
      </c>
      <c r="H446" s="8">
        <v>3.23</v>
      </c>
      <c r="I446" s="4">
        <v>0</v>
      </c>
    </row>
    <row r="447" spans="1:9" x14ac:dyDescent="0.2">
      <c r="A447" s="2">
        <v>10</v>
      </c>
      <c r="B447" s="1" t="s">
        <v>81</v>
      </c>
      <c r="C447" s="4">
        <v>6</v>
      </c>
      <c r="D447" s="8">
        <v>2.5</v>
      </c>
      <c r="E447" s="4">
        <v>5</v>
      </c>
      <c r="F447" s="8">
        <v>2.98</v>
      </c>
      <c r="G447" s="4">
        <v>1</v>
      </c>
      <c r="H447" s="8">
        <v>1.61</v>
      </c>
      <c r="I447" s="4">
        <v>0</v>
      </c>
    </row>
    <row r="448" spans="1:9" x14ac:dyDescent="0.2">
      <c r="A448" s="2">
        <v>12</v>
      </c>
      <c r="B448" s="1" t="s">
        <v>94</v>
      </c>
      <c r="C448" s="4">
        <v>5</v>
      </c>
      <c r="D448" s="8">
        <v>2.08</v>
      </c>
      <c r="E448" s="4">
        <v>3</v>
      </c>
      <c r="F448" s="8">
        <v>1.79</v>
      </c>
      <c r="G448" s="4">
        <v>2</v>
      </c>
      <c r="H448" s="8">
        <v>3.23</v>
      </c>
      <c r="I448" s="4">
        <v>0</v>
      </c>
    </row>
    <row r="449" spans="1:9" x14ac:dyDescent="0.2">
      <c r="A449" s="2">
        <v>12</v>
      </c>
      <c r="B449" s="1" t="s">
        <v>84</v>
      </c>
      <c r="C449" s="4">
        <v>5</v>
      </c>
      <c r="D449" s="8">
        <v>2.08</v>
      </c>
      <c r="E449" s="4">
        <v>4</v>
      </c>
      <c r="F449" s="8">
        <v>2.38</v>
      </c>
      <c r="G449" s="4">
        <v>1</v>
      </c>
      <c r="H449" s="8">
        <v>1.61</v>
      </c>
      <c r="I449" s="4">
        <v>0</v>
      </c>
    </row>
    <row r="450" spans="1:9" x14ac:dyDescent="0.2">
      <c r="A450" s="2">
        <v>12</v>
      </c>
      <c r="B450" s="1" t="s">
        <v>77</v>
      </c>
      <c r="C450" s="4">
        <v>5</v>
      </c>
      <c r="D450" s="8">
        <v>2.08</v>
      </c>
      <c r="E450" s="4">
        <v>0</v>
      </c>
      <c r="F450" s="8">
        <v>0</v>
      </c>
      <c r="G450" s="4">
        <v>3</v>
      </c>
      <c r="H450" s="8">
        <v>4.84</v>
      </c>
      <c r="I450" s="4">
        <v>0</v>
      </c>
    </row>
    <row r="451" spans="1:9" x14ac:dyDescent="0.2">
      <c r="A451" s="2">
        <v>15</v>
      </c>
      <c r="B451" s="1" t="s">
        <v>78</v>
      </c>
      <c r="C451" s="4">
        <v>4</v>
      </c>
      <c r="D451" s="8">
        <v>1.67</v>
      </c>
      <c r="E451" s="4">
        <v>3</v>
      </c>
      <c r="F451" s="8">
        <v>1.79</v>
      </c>
      <c r="G451" s="4">
        <v>1</v>
      </c>
      <c r="H451" s="8">
        <v>1.61</v>
      </c>
      <c r="I451" s="4">
        <v>0</v>
      </c>
    </row>
    <row r="452" spans="1:9" x14ac:dyDescent="0.2">
      <c r="A452" s="2">
        <v>16</v>
      </c>
      <c r="B452" s="1" t="s">
        <v>91</v>
      </c>
      <c r="C452" s="4">
        <v>3</v>
      </c>
      <c r="D452" s="8">
        <v>1.25</v>
      </c>
      <c r="E452" s="4">
        <v>2</v>
      </c>
      <c r="F452" s="8">
        <v>1.19</v>
      </c>
      <c r="G452" s="4">
        <v>1</v>
      </c>
      <c r="H452" s="8">
        <v>1.61</v>
      </c>
      <c r="I452" s="4">
        <v>0</v>
      </c>
    </row>
    <row r="453" spans="1:9" x14ac:dyDescent="0.2">
      <c r="A453" s="2">
        <v>16</v>
      </c>
      <c r="B453" s="1" t="s">
        <v>74</v>
      </c>
      <c r="C453" s="4">
        <v>3</v>
      </c>
      <c r="D453" s="8">
        <v>1.25</v>
      </c>
      <c r="E453" s="4">
        <v>1</v>
      </c>
      <c r="F453" s="8">
        <v>0.6</v>
      </c>
      <c r="G453" s="4">
        <v>1</v>
      </c>
      <c r="H453" s="8">
        <v>1.61</v>
      </c>
      <c r="I453" s="4">
        <v>1</v>
      </c>
    </row>
    <row r="454" spans="1:9" x14ac:dyDescent="0.2">
      <c r="A454" s="2">
        <v>18</v>
      </c>
      <c r="B454" s="1" t="s">
        <v>83</v>
      </c>
      <c r="C454" s="4">
        <v>2</v>
      </c>
      <c r="D454" s="8">
        <v>0.83</v>
      </c>
      <c r="E454" s="4">
        <v>1</v>
      </c>
      <c r="F454" s="8">
        <v>0.6</v>
      </c>
      <c r="G454" s="4">
        <v>1</v>
      </c>
      <c r="H454" s="8">
        <v>1.61</v>
      </c>
      <c r="I454" s="4">
        <v>0</v>
      </c>
    </row>
    <row r="455" spans="1:9" x14ac:dyDescent="0.2">
      <c r="A455" s="2">
        <v>18</v>
      </c>
      <c r="B455" s="1" t="s">
        <v>87</v>
      </c>
      <c r="C455" s="4">
        <v>2</v>
      </c>
      <c r="D455" s="8">
        <v>0.83</v>
      </c>
      <c r="E455" s="4">
        <v>1</v>
      </c>
      <c r="F455" s="8">
        <v>0.6</v>
      </c>
      <c r="G455" s="4">
        <v>1</v>
      </c>
      <c r="H455" s="8">
        <v>1.61</v>
      </c>
      <c r="I455" s="4">
        <v>0</v>
      </c>
    </row>
    <row r="456" spans="1:9" x14ac:dyDescent="0.2">
      <c r="A456" s="2">
        <v>18</v>
      </c>
      <c r="B456" s="1" t="s">
        <v>102</v>
      </c>
      <c r="C456" s="4">
        <v>2</v>
      </c>
      <c r="D456" s="8">
        <v>0.83</v>
      </c>
      <c r="E456" s="4">
        <v>0</v>
      </c>
      <c r="F456" s="8">
        <v>0</v>
      </c>
      <c r="G456" s="4">
        <v>0</v>
      </c>
      <c r="H456" s="8">
        <v>0</v>
      </c>
      <c r="I456" s="4">
        <v>0</v>
      </c>
    </row>
    <row r="457" spans="1:9" x14ac:dyDescent="0.2">
      <c r="A457" s="2">
        <v>18</v>
      </c>
      <c r="B457" s="1" t="s">
        <v>80</v>
      </c>
      <c r="C457" s="4">
        <v>2</v>
      </c>
      <c r="D457" s="8">
        <v>0.83</v>
      </c>
      <c r="E457" s="4">
        <v>2</v>
      </c>
      <c r="F457" s="8">
        <v>1.19</v>
      </c>
      <c r="G457" s="4">
        <v>0</v>
      </c>
      <c r="H457" s="8">
        <v>0</v>
      </c>
      <c r="I457" s="4">
        <v>0</v>
      </c>
    </row>
    <row r="458" spans="1:9" x14ac:dyDescent="0.2">
      <c r="A458" s="2">
        <v>18</v>
      </c>
      <c r="B458" s="1" t="s">
        <v>69</v>
      </c>
      <c r="C458" s="4">
        <v>2</v>
      </c>
      <c r="D458" s="8">
        <v>0.83</v>
      </c>
      <c r="E458" s="4">
        <v>1</v>
      </c>
      <c r="F458" s="8">
        <v>0.6</v>
      </c>
      <c r="G458" s="4">
        <v>1</v>
      </c>
      <c r="H458" s="8">
        <v>1.61</v>
      </c>
      <c r="I458" s="4">
        <v>0</v>
      </c>
    </row>
    <row r="459" spans="1:9" x14ac:dyDescent="0.2">
      <c r="A459" s="2">
        <v>18</v>
      </c>
      <c r="B459" s="1" t="s">
        <v>70</v>
      </c>
      <c r="C459" s="4">
        <v>2</v>
      </c>
      <c r="D459" s="8">
        <v>0.83</v>
      </c>
      <c r="E459" s="4">
        <v>1</v>
      </c>
      <c r="F459" s="8">
        <v>0.6</v>
      </c>
      <c r="G459" s="4">
        <v>1</v>
      </c>
      <c r="H459" s="8">
        <v>1.61</v>
      </c>
      <c r="I459" s="4">
        <v>0</v>
      </c>
    </row>
    <row r="460" spans="1:9" x14ac:dyDescent="0.2">
      <c r="A460" s="2">
        <v>18</v>
      </c>
      <c r="B460" s="1" t="s">
        <v>71</v>
      </c>
      <c r="C460" s="4">
        <v>2</v>
      </c>
      <c r="D460" s="8">
        <v>0.83</v>
      </c>
      <c r="E460" s="4">
        <v>2</v>
      </c>
      <c r="F460" s="8">
        <v>1.19</v>
      </c>
      <c r="G460" s="4">
        <v>0</v>
      </c>
      <c r="H460" s="8">
        <v>0</v>
      </c>
      <c r="I460" s="4">
        <v>0</v>
      </c>
    </row>
    <row r="461" spans="1:9" x14ac:dyDescent="0.2">
      <c r="A461" s="2">
        <v>18</v>
      </c>
      <c r="B461" s="1" t="s">
        <v>82</v>
      </c>
      <c r="C461" s="4">
        <v>2</v>
      </c>
      <c r="D461" s="8">
        <v>0.83</v>
      </c>
      <c r="E461" s="4">
        <v>1</v>
      </c>
      <c r="F461" s="8">
        <v>0.6</v>
      </c>
      <c r="G461" s="4">
        <v>1</v>
      </c>
      <c r="H461" s="8">
        <v>1.61</v>
      </c>
      <c r="I461" s="4">
        <v>0</v>
      </c>
    </row>
    <row r="462" spans="1:9" x14ac:dyDescent="0.2">
      <c r="A462" s="2">
        <v>18</v>
      </c>
      <c r="B462" s="1" t="s">
        <v>88</v>
      </c>
      <c r="C462" s="4">
        <v>2</v>
      </c>
      <c r="D462" s="8">
        <v>0.83</v>
      </c>
      <c r="E462" s="4">
        <v>1</v>
      </c>
      <c r="F462" s="8">
        <v>0.6</v>
      </c>
      <c r="G462" s="4">
        <v>1</v>
      </c>
      <c r="H462" s="8">
        <v>1.61</v>
      </c>
      <c r="I462" s="4">
        <v>0</v>
      </c>
    </row>
    <row r="463" spans="1:9" x14ac:dyDescent="0.2">
      <c r="A463" s="2">
        <v>18</v>
      </c>
      <c r="B463" s="1" t="s">
        <v>75</v>
      </c>
      <c r="C463" s="4">
        <v>2</v>
      </c>
      <c r="D463" s="8">
        <v>0.83</v>
      </c>
      <c r="E463" s="4">
        <v>1</v>
      </c>
      <c r="F463" s="8">
        <v>0.6</v>
      </c>
      <c r="G463" s="4">
        <v>0</v>
      </c>
      <c r="H463" s="8">
        <v>0</v>
      </c>
      <c r="I463" s="4">
        <v>0</v>
      </c>
    </row>
    <row r="464" spans="1:9" x14ac:dyDescent="0.2">
      <c r="A464" s="2">
        <v>18</v>
      </c>
      <c r="B464" s="1" t="s">
        <v>101</v>
      </c>
      <c r="C464" s="4">
        <v>2</v>
      </c>
      <c r="D464" s="8">
        <v>0.83</v>
      </c>
      <c r="E464" s="4">
        <v>0</v>
      </c>
      <c r="F464" s="8">
        <v>0</v>
      </c>
      <c r="G464" s="4">
        <v>1</v>
      </c>
      <c r="H464" s="8">
        <v>1.61</v>
      </c>
      <c r="I464" s="4">
        <v>1</v>
      </c>
    </row>
    <row r="465" spans="1:9" x14ac:dyDescent="0.2">
      <c r="A465" s="1"/>
      <c r="C465" s="4"/>
      <c r="D465" s="8"/>
      <c r="E465" s="4"/>
      <c r="F465" s="8"/>
      <c r="G465" s="4"/>
      <c r="H465" s="8"/>
      <c r="I465" s="4"/>
    </row>
    <row r="466" spans="1:9" x14ac:dyDescent="0.2">
      <c r="A466" s="1" t="s">
        <v>20</v>
      </c>
      <c r="C466" s="4"/>
      <c r="D466" s="8"/>
      <c r="E466" s="4"/>
      <c r="F466" s="8"/>
      <c r="G466" s="4"/>
      <c r="H466" s="8"/>
      <c r="I466" s="4"/>
    </row>
    <row r="467" spans="1:9" x14ac:dyDescent="0.2">
      <c r="A467" s="2">
        <v>1</v>
      </c>
      <c r="B467" s="1" t="s">
        <v>73</v>
      </c>
      <c r="C467" s="4">
        <v>31</v>
      </c>
      <c r="D467" s="8">
        <v>13.14</v>
      </c>
      <c r="E467" s="4">
        <v>31</v>
      </c>
      <c r="F467" s="8">
        <v>16.670000000000002</v>
      </c>
      <c r="G467" s="4">
        <v>0</v>
      </c>
      <c r="H467" s="8">
        <v>0</v>
      </c>
      <c r="I467" s="4">
        <v>0</v>
      </c>
    </row>
    <row r="468" spans="1:9" x14ac:dyDescent="0.2">
      <c r="A468" s="2">
        <v>2</v>
      </c>
      <c r="B468" s="1" t="s">
        <v>60</v>
      </c>
      <c r="C468" s="4">
        <v>29</v>
      </c>
      <c r="D468" s="8">
        <v>12.29</v>
      </c>
      <c r="E468" s="4">
        <v>22</v>
      </c>
      <c r="F468" s="8">
        <v>11.83</v>
      </c>
      <c r="G468" s="4">
        <v>7</v>
      </c>
      <c r="H468" s="8">
        <v>15.22</v>
      </c>
      <c r="I468" s="4">
        <v>0</v>
      </c>
    </row>
    <row r="469" spans="1:9" x14ac:dyDescent="0.2">
      <c r="A469" s="2">
        <v>3</v>
      </c>
      <c r="B469" s="1" t="s">
        <v>59</v>
      </c>
      <c r="C469" s="4">
        <v>28</v>
      </c>
      <c r="D469" s="8">
        <v>11.86</v>
      </c>
      <c r="E469" s="4">
        <v>22</v>
      </c>
      <c r="F469" s="8">
        <v>11.83</v>
      </c>
      <c r="G469" s="4">
        <v>6</v>
      </c>
      <c r="H469" s="8">
        <v>13.04</v>
      </c>
      <c r="I469" s="4">
        <v>0</v>
      </c>
    </row>
    <row r="470" spans="1:9" x14ac:dyDescent="0.2">
      <c r="A470" s="2">
        <v>4</v>
      </c>
      <c r="B470" s="1" t="s">
        <v>72</v>
      </c>
      <c r="C470" s="4">
        <v>23</v>
      </c>
      <c r="D470" s="8">
        <v>9.75</v>
      </c>
      <c r="E470" s="4">
        <v>21</v>
      </c>
      <c r="F470" s="8">
        <v>11.29</v>
      </c>
      <c r="G470" s="4">
        <v>2</v>
      </c>
      <c r="H470" s="8">
        <v>4.3499999999999996</v>
      </c>
      <c r="I470" s="4">
        <v>0</v>
      </c>
    </row>
    <row r="471" spans="1:9" x14ac:dyDescent="0.2">
      <c r="A471" s="2">
        <v>5</v>
      </c>
      <c r="B471" s="1" t="s">
        <v>68</v>
      </c>
      <c r="C471" s="4">
        <v>19</v>
      </c>
      <c r="D471" s="8">
        <v>8.0500000000000007</v>
      </c>
      <c r="E471" s="4">
        <v>14</v>
      </c>
      <c r="F471" s="8">
        <v>7.53</v>
      </c>
      <c r="G471" s="4">
        <v>5</v>
      </c>
      <c r="H471" s="8">
        <v>10.87</v>
      </c>
      <c r="I471" s="4">
        <v>0</v>
      </c>
    </row>
    <row r="472" spans="1:9" x14ac:dyDescent="0.2">
      <c r="A472" s="2">
        <v>6</v>
      </c>
      <c r="B472" s="1" t="s">
        <v>66</v>
      </c>
      <c r="C472" s="4">
        <v>17</v>
      </c>
      <c r="D472" s="8">
        <v>7.2</v>
      </c>
      <c r="E472" s="4">
        <v>13</v>
      </c>
      <c r="F472" s="8">
        <v>6.99</v>
      </c>
      <c r="G472" s="4">
        <v>4</v>
      </c>
      <c r="H472" s="8">
        <v>8.6999999999999993</v>
      </c>
      <c r="I472" s="4">
        <v>0</v>
      </c>
    </row>
    <row r="473" spans="1:9" x14ac:dyDescent="0.2">
      <c r="A473" s="2">
        <v>7</v>
      </c>
      <c r="B473" s="1" t="s">
        <v>67</v>
      </c>
      <c r="C473" s="4">
        <v>11</v>
      </c>
      <c r="D473" s="8">
        <v>4.66</v>
      </c>
      <c r="E473" s="4">
        <v>10</v>
      </c>
      <c r="F473" s="8">
        <v>5.38</v>
      </c>
      <c r="G473" s="4">
        <v>1</v>
      </c>
      <c r="H473" s="8">
        <v>2.17</v>
      </c>
      <c r="I473" s="4">
        <v>0</v>
      </c>
    </row>
    <row r="474" spans="1:9" x14ac:dyDescent="0.2">
      <c r="A474" s="2">
        <v>8</v>
      </c>
      <c r="B474" s="1" t="s">
        <v>61</v>
      </c>
      <c r="C474" s="4">
        <v>9</v>
      </c>
      <c r="D474" s="8">
        <v>3.81</v>
      </c>
      <c r="E474" s="4">
        <v>8</v>
      </c>
      <c r="F474" s="8">
        <v>4.3</v>
      </c>
      <c r="G474" s="4">
        <v>1</v>
      </c>
      <c r="H474" s="8">
        <v>2.17</v>
      </c>
      <c r="I474" s="4">
        <v>0</v>
      </c>
    </row>
    <row r="475" spans="1:9" x14ac:dyDescent="0.2">
      <c r="A475" s="2">
        <v>9</v>
      </c>
      <c r="B475" s="1" t="s">
        <v>84</v>
      </c>
      <c r="C475" s="4">
        <v>6</v>
      </c>
      <c r="D475" s="8">
        <v>2.54</v>
      </c>
      <c r="E475" s="4">
        <v>4</v>
      </c>
      <c r="F475" s="8">
        <v>2.15</v>
      </c>
      <c r="G475" s="4">
        <v>2</v>
      </c>
      <c r="H475" s="8">
        <v>4.3499999999999996</v>
      </c>
      <c r="I475" s="4">
        <v>0</v>
      </c>
    </row>
    <row r="476" spans="1:9" x14ac:dyDescent="0.2">
      <c r="A476" s="2">
        <v>9</v>
      </c>
      <c r="B476" s="1" t="s">
        <v>78</v>
      </c>
      <c r="C476" s="4">
        <v>6</v>
      </c>
      <c r="D476" s="8">
        <v>2.54</v>
      </c>
      <c r="E476" s="4">
        <v>5</v>
      </c>
      <c r="F476" s="8">
        <v>2.69</v>
      </c>
      <c r="G476" s="4">
        <v>1</v>
      </c>
      <c r="H476" s="8">
        <v>2.17</v>
      </c>
      <c r="I476" s="4">
        <v>0</v>
      </c>
    </row>
    <row r="477" spans="1:9" x14ac:dyDescent="0.2">
      <c r="A477" s="2">
        <v>11</v>
      </c>
      <c r="B477" s="1" t="s">
        <v>65</v>
      </c>
      <c r="C477" s="4">
        <v>5</v>
      </c>
      <c r="D477" s="8">
        <v>2.12</v>
      </c>
      <c r="E477" s="4">
        <v>4</v>
      </c>
      <c r="F477" s="8">
        <v>2.15</v>
      </c>
      <c r="G477" s="4">
        <v>1</v>
      </c>
      <c r="H477" s="8">
        <v>2.17</v>
      </c>
      <c r="I477" s="4">
        <v>0</v>
      </c>
    </row>
    <row r="478" spans="1:9" x14ac:dyDescent="0.2">
      <c r="A478" s="2">
        <v>11</v>
      </c>
      <c r="B478" s="1" t="s">
        <v>76</v>
      </c>
      <c r="C478" s="4">
        <v>5</v>
      </c>
      <c r="D478" s="8">
        <v>2.12</v>
      </c>
      <c r="E478" s="4">
        <v>5</v>
      </c>
      <c r="F478" s="8">
        <v>2.69</v>
      </c>
      <c r="G478" s="4">
        <v>0</v>
      </c>
      <c r="H478" s="8">
        <v>0</v>
      </c>
      <c r="I478" s="4">
        <v>0</v>
      </c>
    </row>
    <row r="479" spans="1:9" x14ac:dyDescent="0.2">
      <c r="A479" s="2">
        <v>13</v>
      </c>
      <c r="B479" s="1" t="s">
        <v>71</v>
      </c>
      <c r="C479" s="4">
        <v>4</v>
      </c>
      <c r="D479" s="8">
        <v>1.69</v>
      </c>
      <c r="E479" s="4">
        <v>2</v>
      </c>
      <c r="F479" s="8">
        <v>1.08</v>
      </c>
      <c r="G479" s="4">
        <v>1</v>
      </c>
      <c r="H479" s="8">
        <v>2.17</v>
      </c>
      <c r="I479" s="4">
        <v>0</v>
      </c>
    </row>
    <row r="480" spans="1:9" x14ac:dyDescent="0.2">
      <c r="A480" s="2">
        <v>14</v>
      </c>
      <c r="B480" s="1" t="s">
        <v>104</v>
      </c>
      <c r="C480" s="4">
        <v>3</v>
      </c>
      <c r="D480" s="8">
        <v>1.27</v>
      </c>
      <c r="E480" s="4">
        <v>1</v>
      </c>
      <c r="F480" s="8">
        <v>0.54</v>
      </c>
      <c r="G480" s="4">
        <v>2</v>
      </c>
      <c r="H480" s="8">
        <v>4.3499999999999996</v>
      </c>
      <c r="I480" s="4">
        <v>0</v>
      </c>
    </row>
    <row r="481" spans="1:9" x14ac:dyDescent="0.2">
      <c r="A481" s="2">
        <v>14</v>
      </c>
      <c r="B481" s="1" t="s">
        <v>69</v>
      </c>
      <c r="C481" s="4">
        <v>3</v>
      </c>
      <c r="D481" s="8">
        <v>1.27</v>
      </c>
      <c r="E481" s="4">
        <v>2</v>
      </c>
      <c r="F481" s="8">
        <v>1.08</v>
      </c>
      <c r="G481" s="4">
        <v>1</v>
      </c>
      <c r="H481" s="8">
        <v>2.17</v>
      </c>
      <c r="I481" s="4">
        <v>0</v>
      </c>
    </row>
    <row r="482" spans="1:9" x14ac:dyDescent="0.2">
      <c r="A482" s="2">
        <v>14</v>
      </c>
      <c r="B482" s="1" t="s">
        <v>75</v>
      </c>
      <c r="C482" s="4">
        <v>3</v>
      </c>
      <c r="D482" s="8">
        <v>1.27</v>
      </c>
      <c r="E482" s="4">
        <v>2</v>
      </c>
      <c r="F482" s="8">
        <v>1.08</v>
      </c>
      <c r="G482" s="4">
        <v>0</v>
      </c>
      <c r="H482" s="8">
        <v>0</v>
      </c>
      <c r="I482" s="4">
        <v>0</v>
      </c>
    </row>
    <row r="483" spans="1:9" x14ac:dyDescent="0.2">
      <c r="A483" s="2">
        <v>17</v>
      </c>
      <c r="B483" s="1" t="s">
        <v>62</v>
      </c>
      <c r="C483" s="4">
        <v>2</v>
      </c>
      <c r="D483" s="8">
        <v>0.85</v>
      </c>
      <c r="E483" s="4">
        <v>0</v>
      </c>
      <c r="F483" s="8">
        <v>0</v>
      </c>
      <c r="G483" s="4">
        <v>2</v>
      </c>
      <c r="H483" s="8">
        <v>4.3499999999999996</v>
      </c>
      <c r="I483" s="4">
        <v>0</v>
      </c>
    </row>
    <row r="484" spans="1:9" x14ac:dyDescent="0.2">
      <c r="A484" s="2">
        <v>17</v>
      </c>
      <c r="B484" s="1" t="s">
        <v>81</v>
      </c>
      <c r="C484" s="4">
        <v>2</v>
      </c>
      <c r="D484" s="8">
        <v>0.85</v>
      </c>
      <c r="E484" s="4">
        <v>1</v>
      </c>
      <c r="F484" s="8">
        <v>0.54</v>
      </c>
      <c r="G484" s="4">
        <v>1</v>
      </c>
      <c r="H484" s="8">
        <v>2.17</v>
      </c>
      <c r="I484" s="4">
        <v>0</v>
      </c>
    </row>
    <row r="485" spans="1:9" x14ac:dyDescent="0.2">
      <c r="A485" s="2">
        <v>17</v>
      </c>
      <c r="B485" s="1" t="s">
        <v>94</v>
      </c>
      <c r="C485" s="4">
        <v>2</v>
      </c>
      <c r="D485" s="8">
        <v>0.85</v>
      </c>
      <c r="E485" s="4">
        <v>2</v>
      </c>
      <c r="F485" s="8">
        <v>1.08</v>
      </c>
      <c r="G485" s="4">
        <v>0</v>
      </c>
      <c r="H485" s="8">
        <v>0</v>
      </c>
      <c r="I485" s="4">
        <v>0</v>
      </c>
    </row>
    <row r="486" spans="1:9" x14ac:dyDescent="0.2">
      <c r="A486" s="2">
        <v>17</v>
      </c>
      <c r="B486" s="1" t="s">
        <v>83</v>
      </c>
      <c r="C486" s="4">
        <v>2</v>
      </c>
      <c r="D486" s="8">
        <v>0.85</v>
      </c>
      <c r="E486" s="4">
        <v>2</v>
      </c>
      <c r="F486" s="8">
        <v>1.08</v>
      </c>
      <c r="G486" s="4">
        <v>0</v>
      </c>
      <c r="H486" s="8">
        <v>0</v>
      </c>
      <c r="I486" s="4">
        <v>0</v>
      </c>
    </row>
    <row r="487" spans="1:9" x14ac:dyDescent="0.2">
      <c r="A487" s="2">
        <v>17</v>
      </c>
      <c r="B487" s="1" t="s">
        <v>103</v>
      </c>
      <c r="C487" s="4">
        <v>2</v>
      </c>
      <c r="D487" s="8">
        <v>0.85</v>
      </c>
      <c r="E487" s="4">
        <v>1</v>
      </c>
      <c r="F487" s="8">
        <v>0.54</v>
      </c>
      <c r="G487" s="4">
        <v>1</v>
      </c>
      <c r="H487" s="8">
        <v>2.17</v>
      </c>
      <c r="I487" s="4">
        <v>0</v>
      </c>
    </row>
    <row r="488" spans="1:9" x14ac:dyDescent="0.2">
      <c r="A488" s="2">
        <v>17</v>
      </c>
      <c r="B488" s="1" t="s">
        <v>87</v>
      </c>
      <c r="C488" s="4">
        <v>2</v>
      </c>
      <c r="D488" s="8">
        <v>0.85</v>
      </c>
      <c r="E488" s="4">
        <v>1</v>
      </c>
      <c r="F488" s="8">
        <v>0.54</v>
      </c>
      <c r="G488" s="4">
        <v>1</v>
      </c>
      <c r="H488" s="8">
        <v>2.17</v>
      </c>
      <c r="I488" s="4">
        <v>0</v>
      </c>
    </row>
    <row r="489" spans="1:9" x14ac:dyDescent="0.2">
      <c r="A489" s="2">
        <v>17</v>
      </c>
      <c r="B489" s="1" t="s">
        <v>70</v>
      </c>
      <c r="C489" s="4">
        <v>2</v>
      </c>
      <c r="D489" s="8">
        <v>0.85</v>
      </c>
      <c r="E489" s="4">
        <v>2</v>
      </c>
      <c r="F489" s="8">
        <v>1.08</v>
      </c>
      <c r="G489" s="4">
        <v>0</v>
      </c>
      <c r="H489" s="8">
        <v>0</v>
      </c>
      <c r="I489" s="4">
        <v>0</v>
      </c>
    </row>
    <row r="490" spans="1:9" x14ac:dyDescent="0.2">
      <c r="A490" s="2">
        <v>17</v>
      </c>
      <c r="B490" s="1" t="s">
        <v>74</v>
      </c>
      <c r="C490" s="4">
        <v>2</v>
      </c>
      <c r="D490" s="8">
        <v>0.85</v>
      </c>
      <c r="E490" s="4">
        <v>1</v>
      </c>
      <c r="F490" s="8">
        <v>0.54</v>
      </c>
      <c r="G490" s="4">
        <v>1</v>
      </c>
      <c r="H490" s="8">
        <v>2.17</v>
      </c>
      <c r="I490" s="4">
        <v>0</v>
      </c>
    </row>
    <row r="491" spans="1:9" x14ac:dyDescent="0.2">
      <c r="A491" s="2">
        <v>17</v>
      </c>
      <c r="B491" s="1" t="s">
        <v>77</v>
      </c>
      <c r="C491" s="4">
        <v>2</v>
      </c>
      <c r="D491" s="8">
        <v>0.85</v>
      </c>
      <c r="E491" s="4">
        <v>0</v>
      </c>
      <c r="F491" s="8">
        <v>0</v>
      </c>
      <c r="G491" s="4">
        <v>1</v>
      </c>
      <c r="H491" s="8">
        <v>2.17</v>
      </c>
      <c r="I491" s="4">
        <v>0</v>
      </c>
    </row>
    <row r="492" spans="1:9" x14ac:dyDescent="0.2">
      <c r="A492" s="1"/>
      <c r="C492" s="4"/>
      <c r="D492" s="8"/>
      <c r="E492" s="4"/>
      <c r="F492" s="8"/>
      <c r="G492" s="4"/>
      <c r="H492" s="8"/>
      <c r="I492" s="4"/>
    </row>
    <row r="493" spans="1:9" x14ac:dyDescent="0.2">
      <c r="A493" s="1" t="s">
        <v>21</v>
      </c>
      <c r="C493" s="4"/>
      <c r="D493" s="8"/>
      <c r="E493" s="4"/>
      <c r="F493" s="8"/>
      <c r="G493" s="4"/>
      <c r="H493" s="8"/>
      <c r="I493" s="4"/>
    </row>
    <row r="494" spans="1:9" x14ac:dyDescent="0.2">
      <c r="A494" s="2">
        <v>1</v>
      </c>
      <c r="B494" s="1" t="s">
        <v>59</v>
      </c>
      <c r="C494" s="4">
        <v>26</v>
      </c>
      <c r="D494" s="8">
        <v>16.350000000000001</v>
      </c>
      <c r="E494" s="4">
        <v>18</v>
      </c>
      <c r="F494" s="8">
        <v>14.06</v>
      </c>
      <c r="G494" s="4">
        <v>8</v>
      </c>
      <c r="H494" s="8">
        <v>27.59</v>
      </c>
      <c r="I494" s="4">
        <v>0</v>
      </c>
    </row>
    <row r="495" spans="1:9" x14ac:dyDescent="0.2">
      <c r="A495" s="2">
        <v>2</v>
      </c>
      <c r="B495" s="1" t="s">
        <v>66</v>
      </c>
      <c r="C495" s="4">
        <v>24</v>
      </c>
      <c r="D495" s="8">
        <v>15.09</v>
      </c>
      <c r="E495" s="4">
        <v>23</v>
      </c>
      <c r="F495" s="8">
        <v>17.97</v>
      </c>
      <c r="G495" s="4">
        <v>0</v>
      </c>
      <c r="H495" s="8">
        <v>0</v>
      </c>
      <c r="I495" s="4">
        <v>1</v>
      </c>
    </row>
    <row r="496" spans="1:9" x14ac:dyDescent="0.2">
      <c r="A496" s="2">
        <v>2</v>
      </c>
      <c r="B496" s="1" t="s">
        <v>73</v>
      </c>
      <c r="C496" s="4">
        <v>24</v>
      </c>
      <c r="D496" s="8">
        <v>15.09</v>
      </c>
      <c r="E496" s="4">
        <v>23</v>
      </c>
      <c r="F496" s="8">
        <v>17.97</v>
      </c>
      <c r="G496" s="4">
        <v>1</v>
      </c>
      <c r="H496" s="8">
        <v>3.45</v>
      </c>
      <c r="I496" s="4">
        <v>0</v>
      </c>
    </row>
    <row r="497" spans="1:9" x14ac:dyDescent="0.2">
      <c r="A497" s="2">
        <v>4</v>
      </c>
      <c r="B497" s="1" t="s">
        <v>72</v>
      </c>
      <c r="C497" s="4">
        <v>16</v>
      </c>
      <c r="D497" s="8">
        <v>10.06</v>
      </c>
      <c r="E497" s="4">
        <v>14</v>
      </c>
      <c r="F497" s="8">
        <v>10.94</v>
      </c>
      <c r="G497" s="4">
        <v>2</v>
      </c>
      <c r="H497" s="8">
        <v>6.9</v>
      </c>
      <c r="I497" s="4">
        <v>0</v>
      </c>
    </row>
    <row r="498" spans="1:9" x14ac:dyDescent="0.2">
      <c r="A498" s="2">
        <v>5</v>
      </c>
      <c r="B498" s="1" t="s">
        <v>68</v>
      </c>
      <c r="C498" s="4">
        <v>14</v>
      </c>
      <c r="D498" s="8">
        <v>8.81</v>
      </c>
      <c r="E498" s="4">
        <v>11</v>
      </c>
      <c r="F498" s="8">
        <v>8.59</v>
      </c>
      <c r="G498" s="4">
        <v>3</v>
      </c>
      <c r="H498" s="8">
        <v>10.34</v>
      </c>
      <c r="I498" s="4">
        <v>0</v>
      </c>
    </row>
    <row r="499" spans="1:9" x14ac:dyDescent="0.2">
      <c r="A499" s="2">
        <v>6</v>
      </c>
      <c r="B499" s="1" t="s">
        <v>60</v>
      </c>
      <c r="C499" s="4">
        <v>11</v>
      </c>
      <c r="D499" s="8">
        <v>6.92</v>
      </c>
      <c r="E499" s="4">
        <v>11</v>
      </c>
      <c r="F499" s="8">
        <v>8.59</v>
      </c>
      <c r="G499" s="4">
        <v>0</v>
      </c>
      <c r="H499" s="8">
        <v>0</v>
      </c>
      <c r="I499" s="4">
        <v>0</v>
      </c>
    </row>
    <row r="500" spans="1:9" x14ac:dyDescent="0.2">
      <c r="A500" s="2">
        <v>7</v>
      </c>
      <c r="B500" s="1" t="s">
        <v>61</v>
      </c>
      <c r="C500" s="4">
        <v>6</v>
      </c>
      <c r="D500" s="8">
        <v>3.77</v>
      </c>
      <c r="E500" s="4">
        <v>4</v>
      </c>
      <c r="F500" s="8">
        <v>3.13</v>
      </c>
      <c r="G500" s="4">
        <v>2</v>
      </c>
      <c r="H500" s="8">
        <v>6.9</v>
      </c>
      <c r="I500" s="4">
        <v>0</v>
      </c>
    </row>
    <row r="501" spans="1:9" x14ac:dyDescent="0.2">
      <c r="A501" s="2">
        <v>8</v>
      </c>
      <c r="B501" s="1" t="s">
        <v>75</v>
      </c>
      <c r="C501" s="4">
        <v>5</v>
      </c>
      <c r="D501" s="8">
        <v>3.14</v>
      </c>
      <c r="E501" s="4">
        <v>2</v>
      </c>
      <c r="F501" s="8">
        <v>1.56</v>
      </c>
      <c r="G501" s="4">
        <v>2</v>
      </c>
      <c r="H501" s="8">
        <v>6.9</v>
      </c>
      <c r="I501" s="4">
        <v>0</v>
      </c>
    </row>
    <row r="502" spans="1:9" x14ac:dyDescent="0.2">
      <c r="A502" s="2">
        <v>9</v>
      </c>
      <c r="B502" s="1" t="s">
        <v>67</v>
      </c>
      <c r="C502" s="4">
        <v>4</v>
      </c>
      <c r="D502" s="8">
        <v>2.52</v>
      </c>
      <c r="E502" s="4">
        <v>4</v>
      </c>
      <c r="F502" s="8">
        <v>3.13</v>
      </c>
      <c r="G502" s="4">
        <v>0</v>
      </c>
      <c r="H502" s="8">
        <v>0</v>
      </c>
      <c r="I502" s="4">
        <v>0</v>
      </c>
    </row>
    <row r="503" spans="1:9" x14ac:dyDescent="0.2">
      <c r="A503" s="2">
        <v>10</v>
      </c>
      <c r="B503" s="1" t="s">
        <v>74</v>
      </c>
      <c r="C503" s="4">
        <v>3</v>
      </c>
      <c r="D503" s="8">
        <v>1.89</v>
      </c>
      <c r="E503" s="4">
        <v>1</v>
      </c>
      <c r="F503" s="8">
        <v>0.78</v>
      </c>
      <c r="G503" s="4">
        <v>2</v>
      </c>
      <c r="H503" s="8">
        <v>6.9</v>
      </c>
      <c r="I503" s="4">
        <v>0</v>
      </c>
    </row>
    <row r="504" spans="1:9" x14ac:dyDescent="0.2">
      <c r="A504" s="2">
        <v>10</v>
      </c>
      <c r="B504" s="1" t="s">
        <v>101</v>
      </c>
      <c r="C504" s="4">
        <v>3</v>
      </c>
      <c r="D504" s="8">
        <v>1.89</v>
      </c>
      <c r="E504" s="4">
        <v>2</v>
      </c>
      <c r="F504" s="8">
        <v>1.56</v>
      </c>
      <c r="G504" s="4">
        <v>1</v>
      </c>
      <c r="H504" s="8">
        <v>3.45</v>
      </c>
      <c r="I504" s="4">
        <v>0</v>
      </c>
    </row>
    <row r="505" spans="1:9" x14ac:dyDescent="0.2">
      <c r="A505" s="2">
        <v>12</v>
      </c>
      <c r="B505" s="1" t="s">
        <v>62</v>
      </c>
      <c r="C505" s="4">
        <v>2</v>
      </c>
      <c r="D505" s="8">
        <v>1.26</v>
      </c>
      <c r="E505" s="4">
        <v>1</v>
      </c>
      <c r="F505" s="8">
        <v>0.78</v>
      </c>
      <c r="G505" s="4">
        <v>1</v>
      </c>
      <c r="H505" s="8">
        <v>3.45</v>
      </c>
      <c r="I505" s="4">
        <v>0</v>
      </c>
    </row>
    <row r="506" spans="1:9" x14ac:dyDescent="0.2">
      <c r="A506" s="2">
        <v>12</v>
      </c>
      <c r="B506" s="1" t="s">
        <v>63</v>
      </c>
      <c r="C506" s="4">
        <v>2</v>
      </c>
      <c r="D506" s="8">
        <v>1.26</v>
      </c>
      <c r="E506" s="4">
        <v>2</v>
      </c>
      <c r="F506" s="8">
        <v>1.56</v>
      </c>
      <c r="G506" s="4">
        <v>0</v>
      </c>
      <c r="H506" s="8">
        <v>0</v>
      </c>
      <c r="I506" s="4">
        <v>0</v>
      </c>
    </row>
    <row r="507" spans="1:9" x14ac:dyDescent="0.2">
      <c r="A507" s="2">
        <v>12</v>
      </c>
      <c r="B507" s="1" t="s">
        <v>65</v>
      </c>
      <c r="C507" s="4">
        <v>2</v>
      </c>
      <c r="D507" s="8">
        <v>1.26</v>
      </c>
      <c r="E507" s="4">
        <v>2</v>
      </c>
      <c r="F507" s="8">
        <v>1.56</v>
      </c>
      <c r="G507" s="4">
        <v>0</v>
      </c>
      <c r="H507" s="8">
        <v>0</v>
      </c>
      <c r="I507" s="4">
        <v>0</v>
      </c>
    </row>
    <row r="508" spans="1:9" x14ac:dyDescent="0.2">
      <c r="A508" s="2">
        <v>12</v>
      </c>
      <c r="B508" s="1" t="s">
        <v>70</v>
      </c>
      <c r="C508" s="4">
        <v>2</v>
      </c>
      <c r="D508" s="8">
        <v>1.26</v>
      </c>
      <c r="E508" s="4">
        <v>2</v>
      </c>
      <c r="F508" s="8">
        <v>1.56</v>
      </c>
      <c r="G508" s="4">
        <v>0</v>
      </c>
      <c r="H508" s="8">
        <v>0</v>
      </c>
      <c r="I508" s="4">
        <v>0</v>
      </c>
    </row>
    <row r="509" spans="1:9" x14ac:dyDescent="0.2">
      <c r="A509" s="2">
        <v>12</v>
      </c>
      <c r="B509" s="1" t="s">
        <v>76</v>
      </c>
      <c r="C509" s="4">
        <v>2</v>
      </c>
      <c r="D509" s="8">
        <v>1.26</v>
      </c>
      <c r="E509" s="4">
        <v>2</v>
      </c>
      <c r="F509" s="8">
        <v>1.56</v>
      </c>
      <c r="G509" s="4">
        <v>0</v>
      </c>
      <c r="H509" s="8">
        <v>0</v>
      </c>
      <c r="I509" s="4">
        <v>0</v>
      </c>
    </row>
    <row r="510" spans="1:9" x14ac:dyDescent="0.2">
      <c r="A510" s="2">
        <v>17</v>
      </c>
      <c r="B510" s="1" t="s">
        <v>105</v>
      </c>
      <c r="C510" s="4">
        <v>1</v>
      </c>
      <c r="D510" s="8">
        <v>0.63</v>
      </c>
      <c r="E510" s="4">
        <v>0</v>
      </c>
      <c r="F510" s="8">
        <v>0</v>
      </c>
      <c r="G510" s="4">
        <v>1</v>
      </c>
      <c r="H510" s="8">
        <v>3.45</v>
      </c>
      <c r="I510" s="4">
        <v>0</v>
      </c>
    </row>
    <row r="511" spans="1:9" x14ac:dyDescent="0.2">
      <c r="A511" s="2">
        <v>17</v>
      </c>
      <c r="B511" s="1" t="s">
        <v>81</v>
      </c>
      <c r="C511" s="4">
        <v>1</v>
      </c>
      <c r="D511" s="8">
        <v>0.63</v>
      </c>
      <c r="E511" s="4">
        <v>0</v>
      </c>
      <c r="F511" s="8">
        <v>0</v>
      </c>
      <c r="G511" s="4">
        <v>1</v>
      </c>
      <c r="H511" s="8">
        <v>3.45</v>
      </c>
      <c r="I511" s="4">
        <v>0</v>
      </c>
    </row>
    <row r="512" spans="1:9" x14ac:dyDescent="0.2">
      <c r="A512" s="2">
        <v>17</v>
      </c>
      <c r="B512" s="1" t="s">
        <v>94</v>
      </c>
      <c r="C512" s="4">
        <v>1</v>
      </c>
      <c r="D512" s="8">
        <v>0.63</v>
      </c>
      <c r="E512" s="4">
        <v>1</v>
      </c>
      <c r="F512" s="8">
        <v>0.78</v>
      </c>
      <c r="G512" s="4">
        <v>0</v>
      </c>
      <c r="H512" s="8">
        <v>0</v>
      </c>
      <c r="I512" s="4">
        <v>0</v>
      </c>
    </row>
    <row r="513" spans="1:9" x14ac:dyDescent="0.2">
      <c r="A513" s="2">
        <v>17</v>
      </c>
      <c r="B513" s="1" t="s">
        <v>83</v>
      </c>
      <c r="C513" s="4">
        <v>1</v>
      </c>
      <c r="D513" s="8">
        <v>0.63</v>
      </c>
      <c r="E513" s="4">
        <v>0</v>
      </c>
      <c r="F513" s="8">
        <v>0</v>
      </c>
      <c r="G513" s="4">
        <v>1</v>
      </c>
      <c r="H513" s="8">
        <v>3.45</v>
      </c>
      <c r="I513" s="4">
        <v>0</v>
      </c>
    </row>
    <row r="514" spans="1:9" x14ac:dyDescent="0.2">
      <c r="A514" s="2">
        <v>17</v>
      </c>
      <c r="B514" s="1" t="s">
        <v>106</v>
      </c>
      <c r="C514" s="4">
        <v>1</v>
      </c>
      <c r="D514" s="8">
        <v>0.63</v>
      </c>
      <c r="E514" s="4">
        <v>1</v>
      </c>
      <c r="F514" s="8">
        <v>0.78</v>
      </c>
      <c r="G514" s="4">
        <v>0</v>
      </c>
      <c r="H514" s="8">
        <v>0</v>
      </c>
      <c r="I514" s="4">
        <v>0</v>
      </c>
    </row>
    <row r="515" spans="1:9" x14ac:dyDescent="0.2">
      <c r="A515" s="2">
        <v>17</v>
      </c>
      <c r="B515" s="1" t="s">
        <v>107</v>
      </c>
      <c r="C515" s="4">
        <v>1</v>
      </c>
      <c r="D515" s="8">
        <v>0.63</v>
      </c>
      <c r="E515" s="4">
        <v>1</v>
      </c>
      <c r="F515" s="8">
        <v>0.78</v>
      </c>
      <c r="G515" s="4">
        <v>0</v>
      </c>
      <c r="H515" s="8">
        <v>0</v>
      </c>
      <c r="I515" s="4">
        <v>0</v>
      </c>
    </row>
    <row r="516" spans="1:9" x14ac:dyDescent="0.2">
      <c r="A516" s="2">
        <v>17</v>
      </c>
      <c r="B516" s="1" t="s">
        <v>108</v>
      </c>
      <c r="C516" s="4">
        <v>1</v>
      </c>
      <c r="D516" s="8">
        <v>0.63</v>
      </c>
      <c r="E516" s="4">
        <v>1</v>
      </c>
      <c r="F516" s="8">
        <v>0.78</v>
      </c>
      <c r="G516" s="4">
        <v>0</v>
      </c>
      <c r="H516" s="8">
        <v>0</v>
      </c>
      <c r="I516" s="4">
        <v>0</v>
      </c>
    </row>
    <row r="517" spans="1:9" x14ac:dyDescent="0.2">
      <c r="A517" s="2">
        <v>17</v>
      </c>
      <c r="B517" s="1" t="s">
        <v>109</v>
      </c>
      <c r="C517" s="4">
        <v>1</v>
      </c>
      <c r="D517" s="8">
        <v>0.63</v>
      </c>
      <c r="E517" s="4">
        <v>1</v>
      </c>
      <c r="F517" s="8">
        <v>0.78</v>
      </c>
      <c r="G517" s="4">
        <v>0</v>
      </c>
      <c r="H517" s="8">
        <v>0</v>
      </c>
      <c r="I517" s="4">
        <v>0</v>
      </c>
    </row>
    <row r="518" spans="1:9" x14ac:dyDescent="0.2">
      <c r="A518" s="2">
        <v>17</v>
      </c>
      <c r="B518" s="1" t="s">
        <v>95</v>
      </c>
      <c r="C518" s="4">
        <v>1</v>
      </c>
      <c r="D518" s="8">
        <v>0.63</v>
      </c>
      <c r="E518" s="4">
        <v>0</v>
      </c>
      <c r="F518" s="8">
        <v>0</v>
      </c>
      <c r="G518" s="4">
        <v>1</v>
      </c>
      <c r="H518" s="8">
        <v>3.45</v>
      </c>
      <c r="I518" s="4">
        <v>0</v>
      </c>
    </row>
    <row r="519" spans="1:9" x14ac:dyDescent="0.2">
      <c r="A519" s="2">
        <v>17</v>
      </c>
      <c r="B519" s="1" t="s">
        <v>91</v>
      </c>
      <c r="C519" s="4">
        <v>1</v>
      </c>
      <c r="D519" s="8">
        <v>0.63</v>
      </c>
      <c r="E519" s="4">
        <v>0</v>
      </c>
      <c r="F519" s="8">
        <v>0</v>
      </c>
      <c r="G519" s="4">
        <v>1</v>
      </c>
      <c r="H519" s="8">
        <v>3.45</v>
      </c>
      <c r="I519" s="4">
        <v>0</v>
      </c>
    </row>
    <row r="520" spans="1:9" x14ac:dyDescent="0.2">
      <c r="A520" s="2">
        <v>17</v>
      </c>
      <c r="B520" s="1" t="s">
        <v>71</v>
      </c>
      <c r="C520" s="4">
        <v>1</v>
      </c>
      <c r="D520" s="8">
        <v>0.63</v>
      </c>
      <c r="E520" s="4">
        <v>1</v>
      </c>
      <c r="F520" s="8">
        <v>0.78</v>
      </c>
      <c r="G520" s="4">
        <v>0</v>
      </c>
      <c r="H520" s="8">
        <v>0</v>
      </c>
      <c r="I520" s="4">
        <v>0</v>
      </c>
    </row>
    <row r="521" spans="1:9" x14ac:dyDescent="0.2">
      <c r="A521" s="2">
        <v>17</v>
      </c>
      <c r="B521" s="1" t="s">
        <v>93</v>
      </c>
      <c r="C521" s="4">
        <v>1</v>
      </c>
      <c r="D521" s="8">
        <v>0.63</v>
      </c>
      <c r="E521" s="4">
        <v>0</v>
      </c>
      <c r="F521" s="8">
        <v>0</v>
      </c>
      <c r="G521" s="4">
        <v>1</v>
      </c>
      <c r="H521" s="8">
        <v>3.45</v>
      </c>
      <c r="I521" s="4">
        <v>0</v>
      </c>
    </row>
    <row r="522" spans="1:9" x14ac:dyDescent="0.2">
      <c r="A522" s="2">
        <v>17</v>
      </c>
      <c r="B522" s="1" t="s">
        <v>97</v>
      </c>
      <c r="C522" s="4">
        <v>1</v>
      </c>
      <c r="D522" s="8">
        <v>0.63</v>
      </c>
      <c r="E522" s="4">
        <v>0</v>
      </c>
      <c r="F522" s="8">
        <v>0</v>
      </c>
      <c r="G522" s="4">
        <v>1</v>
      </c>
      <c r="H522" s="8">
        <v>3.45</v>
      </c>
      <c r="I522" s="4">
        <v>0</v>
      </c>
    </row>
    <row r="523" spans="1:9" x14ac:dyDescent="0.2">
      <c r="A523" s="1"/>
      <c r="C523" s="4"/>
      <c r="D523" s="8"/>
      <c r="E523" s="4"/>
      <c r="F523" s="8"/>
      <c r="G523" s="4"/>
      <c r="H523" s="8"/>
      <c r="I523" s="4"/>
    </row>
    <row r="524" spans="1:9" x14ac:dyDescent="0.2">
      <c r="A524" s="1" t="s">
        <v>22</v>
      </c>
      <c r="C524" s="4"/>
      <c r="D524" s="8"/>
      <c r="E524" s="4"/>
      <c r="F524" s="8"/>
      <c r="G524" s="4"/>
      <c r="H524" s="8"/>
      <c r="I524" s="4"/>
    </row>
    <row r="525" spans="1:9" x14ac:dyDescent="0.2">
      <c r="A525" s="2">
        <v>1</v>
      </c>
      <c r="B525" s="1" t="s">
        <v>73</v>
      </c>
      <c r="C525" s="4">
        <v>36</v>
      </c>
      <c r="D525" s="8">
        <v>14.23</v>
      </c>
      <c r="E525" s="4">
        <v>35</v>
      </c>
      <c r="F525" s="8">
        <v>20.11</v>
      </c>
      <c r="G525" s="4">
        <v>0</v>
      </c>
      <c r="H525" s="8">
        <v>0</v>
      </c>
      <c r="I525" s="4">
        <v>1</v>
      </c>
    </row>
    <row r="526" spans="1:9" x14ac:dyDescent="0.2">
      <c r="A526" s="2">
        <v>2</v>
      </c>
      <c r="B526" s="1" t="s">
        <v>59</v>
      </c>
      <c r="C526" s="4">
        <v>27</v>
      </c>
      <c r="D526" s="8">
        <v>10.67</v>
      </c>
      <c r="E526" s="4">
        <v>16</v>
      </c>
      <c r="F526" s="8">
        <v>9.1999999999999993</v>
      </c>
      <c r="G526" s="4">
        <v>11</v>
      </c>
      <c r="H526" s="8">
        <v>15.49</v>
      </c>
      <c r="I526" s="4">
        <v>0</v>
      </c>
    </row>
    <row r="527" spans="1:9" x14ac:dyDescent="0.2">
      <c r="A527" s="2">
        <v>3</v>
      </c>
      <c r="B527" s="1" t="s">
        <v>66</v>
      </c>
      <c r="C527" s="4">
        <v>22</v>
      </c>
      <c r="D527" s="8">
        <v>8.6999999999999993</v>
      </c>
      <c r="E527" s="4">
        <v>18</v>
      </c>
      <c r="F527" s="8">
        <v>10.34</v>
      </c>
      <c r="G527" s="4">
        <v>4</v>
      </c>
      <c r="H527" s="8">
        <v>5.63</v>
      </c>
      <c r="I527" s="4">
        <v>0</v>
      </c>
    </row>
    <row r="528" spans="1:9" x14ac:dyDescent="0.2">
      <c r="A528" s="2">
        <v>3</v>
      </c>
      <c r="B528" s="1" t="s">
        <v>68</v>
      </c>
      <c r="C528" s="4">
        <v>22</v>
      </c>
      <c r="D528" s="8">
        <v>8.6999999999999993</v>
      </c>
      <c r="E528" s="4">
        <v>19</v>
      </c>
      <c r="F528" s="8">
        <v>10.92</v>
      </c>
      <c r="G528" s="4">
        <v>3</v>
      </c>
      <c r="H528" s="8">
        <v>4.2300000000000004</v>
      </c>
      <c r="I528" s="4">
        <v>0</v>
      </c>
    </row>
    <row r="529" spans="1:9" x14ac:dyDescent="0.2">
      <c r="A529" s="2">
        <v>3</v>
      </c>
      <c r="B529" s="1" t="s">
        <v>72</v>
      </c>
      <c r="C529" s="4">
        <v>22</v>
      </c>
      <c r="D529" s="8">
        <v>8.6999999999999993</v>
      </c>
      <c r="E529" s="4">
        <v>21</v>
      </c>
      <c r="F529" s="8">
        <v>12.07</v>
      </c>
      <c r="G529" s="4">
        <v>1</v>
      </c>
      <c r="H529" s="8">
        <v>1.41</v>
      </c>
      <c r="I529" s="4">
        <v>0</v>
      </c>
    </row>
    <row r="530" spans="1:9" x14ac:dyDescent="0.2">
      <c r="A530" s="2">
        <v>6</v>
      </c>
      <c r="B530" s="1" t="s">
        <v>60</v>
      </c>
      <c r="C530" s="4">
        <v>21</v>
      </c>
      <c r="D530" s="8">
        <v>8.3000000000000007</v>
      </c>
      <c r="E530" s="4">
        <v>14</v>
      </c>
      <c r="F530" s="8">
        <v>8.0500000000000007</v>
      </c>
      <c r="G530" s="4">
        <v>7</v>
      </c>
      <c r="H530" s="8">
        <v>9.86</v>
      </c>
      <c r="I530" s="4">
        <v>0</v>
      </c>
    </row>
    <row r="531" spans="1:9" x14ac:dyDescent="0.2">
      <c r="A531" s="2">
        <v>7</v>
      </c>
      <c r="B531" s="1" t="s">
        <v>75</v>
      </c>
      <c r="C531" s="4">
        <v>10</v>
      </c>
      <c r="D531" s="8">
        <v>3.95</v>
      </c>
      <c r="E531" s="4">
        <v>7</v>
      </c>
      <c r="F531" s="8">
        <v>4.0199999999999996</v>
      </c>
      <c r="G531" s="4">
        <v>0</v>
      </c>
      <c r="H531" s="8">
        <v>0</v>
      </c>
      <c r="I531" s="4">
        <v>0</v>
      </c>
    </row>
    <row r="532" spans="1:9" x14ac:dyDescent="0.2">
      <c r="A532" s="2">
        <v>8</v>
      </c>
      <c r="B532" s="1" t="s">
        <v>61</v>
      </c>
      <c r="C532" s="4">
        <v>8</v>
      </c>
      <c r="D532" s="8">
        <v>3.16</v>
      </c>
      <c r="E532" s="4">
        <v>4</v>
      </c>
      <c r="F532" s="8">
        <v>2.2999999999999998</v>
      </c>
      <c r="G532" s="4">
        <v>4</v>
      </c>
      <c r="H532" s="8">
        <v>5.63</v>
      </c>
      <c r="I532" s="4">
        <v>0</v>
      </c>
    </row>
    <row r="533" spans="1:9" x14ac:dyDescent="0.2">
      <c r="A533" s="2">
        <v>9</v>
      </c>
      <c r="B533" s="1" t="s">
        <v>67</v>
      </c>
      <c r="C533" s="4">
        <v>7</v>
      </c>
      <c r="D533" s="8">
        <v>2.77</v>
      </c>
      <c r="E533" s="4">
        <v>5</v>
      </c>
      <c r="F533" s="8">
        <v>2.87</v>
      </c>
      <c r="G533" s="4">
        <v>2</v>
      </c>
      <c r="H533" s="8">
        <v>2.82</v>
      </c>
      <c r="I533" s="4">
        <v>0</v>
      </c>
    </row>
    <row r="534" spans="1:9" x14ac:dyDescent="0.2">
      <c r="A534" s="2">
        <v>9</v>
      </c>
      <c r="B534" s="1" t="s">
        <v>76</v>
      </c>
      <c r="C534" s="4">
        <v>7</v>
      </c>
      <c r="D534" s="8">
        <v>2.77</v>
      </c>
      <c r="E534" s="4">
        <v>5</v>
      </c>
      <c r="F534" s="8">
        <v>2.87</v>
      </c>
      <c r="G534" s="4">
        <v>2</v>
      </c>
      <c r="H534" s="8">
        <v>2.82</v>
      </c>
      <c r="I534" s="4">
        <v>0</v>
      </c>
    </row>
    <row r="535" spans="1:9" x14ac:dyDescent="0.2">
      <c r="A535" s="2">
        <v>11</v>
      </c>
      <c r="B535" s="1" t="s">
        <v>78</v>
      </c>
      <c r="C535" s="4">
        <v>6</v>
      </c>
      <c r="D535" s="8">
        <v>2.37</v>
      </c>
      <c r="E535" s="4">
        <v>3</v>
      </c>
      <c r="F535" s="8">
        <v>1.72</v>
      </c>
      <c r="G535" s="4">
        <v>3</v>
      </c>
      <c r="H535" s="8">
        <v>4.2300000000000004</v>
      </c>
      <c r="I535" s="4">
        <v>0</v>
      </c>
    </row>
    <row r="536" spans="1:9" x14ac:dyDescent="0.2">
      <c r="A536" s="2">
        <v>12</v>
      </c>
      <c r="B536" s="1" t="s">
        <v>94</v>
      </c>
      <c r="C536" s="4">
        <v>5</v>
      </c>
      <c r="D536" s="8">
        <v>1.98</v>
      </c>
      <c r="E536" s="4">
        <v>1</v>
      </c>
      <c r="F536" s="8">
        <v>0.56999999999999995</v>
      </c>
      <c r="G536" s="4">
        <v>4</v>
      </c>
      <c r="H536" s="8">
        <v>5.63</v>
      </c>
      <c r="I536" s="4">
        <v>0</v>
      </c>
    </row>
    <row r="537" spans="1:9" x14ac:dyDescent="0.2">
      <c r="A537" s="2">
        <v>12</v>
      </c>
      <c r="B537" s="1" t="s">
        <v>65</v>
      </c>
      <c r="C537" s="4">
        <v>5</v>
      </c>
      <c r="D537" s="8">
        <v>1.98</v>
      </c>
      <c r="E537" s="4">
        <v>3</v>
      </c>
      <c r="F537" s="8">
        <v>1.72</v>
      </c>
      <c r="G537" s="4">
        <v>2</v>
      </c>
      <c r="H537" s="8">
        <v>2.82</v>
      </c>
      <c r="I537" s="4">
        <v>0</v>
      </c>
    </row>
    <row r="538" spans="1:9" x14ac:dyDescent="0.2">
      <c r="A538" s="2">
        <v>12</v>
      </c>
      <c r="B538" s="1" t="s">
        <v>71</v>
      </c>
      <c r="C538" s="4">
        <v>5</v>
      </c>
      <c r="D538" s="8">
        <v>1.98</v>
      </c>
      <c r="E538" s="4">
        <v>4</v>
      </c>
      <c r="F538" s="8">
        <v>2.2999999999999998</v>
      </c>
      <c r="G538" s="4">
        <v>1</v>
      </c>
      <c r="H538" s="8">
        <v>1.41</v>
      </c>
      <c r="I538" s="4">
        <v>0</v>
      </c>
    </row>
    <row r="539" spans="1:9" x14ac:dyDescent="0.2">
      <c r="A539" s="2">
        <v>12</v>
      </c>
      <c r="B539" s="1" t="s">
        <v>82</v>
      </c>
      <c r="C539" s="4">
        <v>5</v>
      </c>
      <c r="D539" s="8">
        <v>1.98</v>
      </c>
      <c r="E539" s="4">
        <v>3</v>
      </c>
      <c r="F539" s="8">
        <v>1.72</v>
      </c>
      <c r="G539" s="4">
        <v>2</v>
      </c>
      <c r="H539" s="8">
        <v>2.82</v>
      </c>
      <c r="I539" s="4">
        <v>0</v>
      </c>
    </row>
    <row r="540" spans="1:9" x14ac:dyDescent="0.2">
      <c r="A540" s="2">
        <v>16</v>
      </c>
      <c r="B540" s="1" t="s">
        <v>101</v>
      </c>
      <c r="C540" s="4">
        <v>4</v>
      </c>
      <c r="D540" s="8">
        <v>1.58</v>
      </c>
      <c r="E540" s="4">
        <v>1</v>
      </c>
      <c r="F540" s="8">
        <v>0.56999999999999995</v>
      </c>
      <c r="G540" s="4">
        <v>3</v>
      </c>
      <c r="H540" s="8">
        <v>4.2300000000000004</v>
      </c>
      <c r="I540" s="4">
        <v>0</v>
      </c>
    </row>
    <row r="541" spans="1:9" x14ac:dyDescent="0.2">
      <c r="A541" s="2">
        <v>17</v>
      </c>
      <c r="B541" s="1" t="s">
        <v>62</v>
      </c>
      <c r="C541" s="4">
        <v>3</v>
      </c>
      <c r="D541" s="8">
        <v>1.19</v>
      </c>
      <c r="E541" s="4">
        <v>3</v>
      </c>
      <c r="F541" s="8">
        <v>1.72</v>
      </c>
      <c r="G541" s="4">
        <v>0</v>
      </c>
      <c r="H541" s="8">
        <v>0</v>
      </c>
      <c r="I541" s="4">
        <v>0</v>
      </c>
    </row>
    <row r="542" spans="1:9" x14ac:dyDescent="0.2">
      <c r="A542" s="2">
        <v>17</v>
      </c>
      <c r="B542" s="1" t="s">
        <v>83</v>
      </c>
      <c r="C542" s="4">
        <v>3</v>
      </c>
      <c r="D542" s="8">
        <v>1.19</v>
      </c>
      <c r="E542" s="4">
        <v>2</v>
      </c>
      <c r="F542" s="8">
        <v>1.1499999999999999</v>
      </c>
      <c r="G542" s="4">
        <v>1</v>
      </c>
      <c r="H542" s="8">
        <v>1.41</v>
      </c>
      <c r="I542" s="4">
        <v>0</v>
      </c>
    </row>
    <row r="543" spans="1:9" x14ac:dyDescent="0.2">
      <c r="A543" s="2">
        <v>17</v>
      </c>
      <c r="B543" s="1" t="s">
        <v>90</v>
      </c>
      <c r="C543" s="4">
        <v>3</v>
      </c>
      <c r="D543" s="8">
        <v>1.19</v>
      </c>
      <c r="E543" s="4">
        <v>0</v>
      </c>
      <c r="F543" s="8">
        <v>0</v>
      </c>
      <c r="G543" s="4">
        <v>3</v>
      </c>
      <c r="H543" s="8">
        <v>4.2300000000000004</v>
      </c>
      <c r="I543" s="4">
        <v>0</v>
      </c>
    </row>
    <row r="544" spans="1:9" x14ac:dyDescent="0.2">
      <c r="A544" s="2">
        <v>17</v>
      </c>
      <c r="B544" s="1" t="s">
        <v>70</v>
      </c>
      <c r="C544" s="4">
        <v>3</v>
      </c>
      <c r="D544" s="8">
        <v>1.19</v>
      </c>
      <c r="E544" s="4">
        <v>3</v>
      </c>
      <c r="F544" s="8">
        <v>1.72</v>
      </c>
      <c r="G544" s="4">
        <v>0</v>
      </c>
      <c r="H544" s="8">
        <v>0</v>
      </c>
      <c r="I544" s="4">
        <v>0</v>
      </c>
    </row>
    <row r="545" spans="1:9" x14ac:dyDescent="0.2">
      <c r="A545" s="2">
        <v>17</v>
      </c>
      <c r="B545" s="1" t="s">
        <v>74</v>
      </c>
      <c r="C545" s="4">
        <v>3</v>
      </c>
      <c r="D545" s="8">
        <v>1.19</v>
      </c>
      <c r="E545" s="4">
        <v>2</v>
      </c>
      <c r="F545" s="8">
        <v>1.1499999999999999</v>
      </c>
      <c r="G545" s="4">
        <v>1</v>
      </c>
      <c r="H545" s="8">
        <v>1.41</v>
      </c>
      <c r="I545" s="4">
        <v>0</v>
      </c>
    </row>
    <row r="546" spans="1:9" x14ac:dyDescent="0.2">
      <c r="A546" s="2">
        <v>17</v>
      </c>
      <c r="B546" s="1" t="s">
        <v>77</v>
      </c>
      <c r="C546" s="4">
        <v>3</v>
      </c>
      <c r="D546" s="8">
        <v>1.19</v>
      </c>
      <c r="E546" s="4">
        <v>0</v>
      </c>
      <c r="F546" s="8">
        <v>0</v>
      </c>
      <c r="G546" s="4">
        <v>2</v>
      </c>
      <c r="H546" s="8">
        <v>2.82</v>
      </c>
      <c r="I546" s="4">
        <v>0</v>
      </c>
    </row>
    <row r="547" spans="1:9" x14ac:dyDescent="0.2">
      <c r="A547" s="1"/>
      <c r="C547" s="4"/>
      <c r="D547" s="8"/>
      <c r="E547" s="4"/>
      <c r="F547" s="8"/>
      <c r="G547" s="4"/>
      <c r="H547" s="8"/>
      <c r="I547" s="4"/>
    </row>
    <row r="548" spans="1:9" x14ac:dyDescent="0.2">
      <c r="A548" s="1" t="s">
        <v>23</v>
      </c>
      <c r="C548" s="4"/>
      <c r="D548" s="8"/>
      <c r="E548" s="4"/>
      <c r="F548" s="8"/>
      <c r="G548" s="4"/>
      <c r="H548" s="8"/>
      <c r="I548" s="4"/>
    </row>
    <row r="549" spans="1:9" x14ac:dyDescent="0.2">
      <c r="A549" s="2">
        <v>1</v>
      </c>
      <c r="B549" s="1" t="s">
        <v>60</v>
      </c>
      <c r="C549" s="4">
        <v>21</v>
      </c>
      <c r="D549" s="8">
        <v>16.670000000000002</v>
      </c>
      <c r="E549" s="4">
        <v>17</v>
      </c>
      <c r="F549" s="8">
        <v>17.89</v>
      </c>
      <c r="G549" s="4">
        <v>4</v>
      </c>
      <c r="H549" s="8">
        <v>15.38</v>
      </c>
      <c r="I549" s="4">
        <v>0</v>
      </c>
    </row>
    <row r="550" spans="1:9" x14ac:dyDescent="0.2">
      <c r="A550" s="2">
        <v>2</v>
      </c>
      <c r="B550" s="1" t="s">
        <v>73</v>
      </c>
      <c r="C550" s="4">
        <v>18</v>
      </c>
      <c r="D550" s="8">
        <v>14.29</v>
      </c>
      <c r="E550" s="4">
        <v>18</v>
      </c>
      <c r="F550" s="8">
        <v>18.95</v>
      </c>
      <c r="G550" s="4">
        <v>0</v>
      </c>
      <c r="H550" s="8">
        <v>0</v>
      </c>
      <c r="I550" s="4">
        <v>0</v>
      </c>
    </row>
    <row r="551" spans="1:9" x14ac:dyDescent="0.2">
      <c r="A551" s="2">
        <v>3</v>
      </c>
      <c r="B551" s="1" t="s">
        <v>59</v>
      </c>
      <c r="C551" s="4">
        <v>15</v>
      </c>
      <c r="D551" s="8">
        <v>11.9</v>
      </c>
      <c r="E551" s="4">
        <v>8</v>
      </c>
      <c r="F551" s="8">
        <v>8.42</v>
      </c>
      <c r="G551" s="4">
        <v>7</v>
      </c>
      <c r="H551" s="8">
        <v>26.92</v>
      </c>
      <c r="I551" s="4">
        <v>0</v>
      </c>
    </row>
    <row r="552" spans="1:9" x14ac:dyDescent="0.2">
      <c r="A552" s="2">
        <v>4</v>
      </c>
      <c r="B552" s="1" t="s">
        <v>66</v>
      </c>
      <c r="C552" s="4">
        <v>11</v>
      </c>
      <c r="D552" s="8">
        <v>8.73</v>
      </c>
      <c r="E552" s="4">
        <v>10</v>
      </c>
      <c r="F552" s="8">
        <v>10.53</v>
      </c>
      <c r="G552" s="4">
        <v>1</v>
      </c>
      <c r="H552" s="8">
        <v>3.85</v>
      </c>
      <c r="I552" s="4">
        <v>0</v>
      </c>
    </row>
    <row r="553" spans="1:9" x14ac:dyDescent="0.2">
      <c r="A553" s="2">
        <v>5</v>
      </c>
      <c r="B553" s="1" t="s">
        <v>72</v>
      </c>
      <c r="C553" s="4">
        <v>10</v>
      </c>
      <c r="D553" s="8">
        <v>7.94</v>
      </c>
      <c r="E553" s="4">
        <v>10</v>
      </c>
      <c r="F553" s="8">
        <v>10.53</v>
      </c>
      <c r="G553" s="4">
        <v>0</v>
      </c>
      <c r="H553" s="8">
        <v>0</v>
      </c>
      <c r="I553" s="4">
        <v>0</v>
      </c>
    </row>
    <row r="554" spans="1:9" x14ac:dyDescent="0.2">
      <c r="A554" s="2">
        <v>6</v>
      </c>
      <c r="B554" s="1" t="s">
        <v>71</v>
      </c>
      <c r="C554" s="4">
        <v>4</v>
      </c>
      <c r="D554" s="8">
        <v>3.17</v>
      </c>
      <c r="E554" s="4">
        <v>3</v>
      </c>
      <c r="F554" s="8">
        <v>3.16</v>
      </c>
      <c r="G554" s="4">
        <v>1</v>
      </c>
      <c r="H554" s="8">
        <v>3.85</v>
      </c>
      <c r="I554" s="4">
        <v>0</v>
      </c>
    </row>
    <row r="555" spans="1:9" x14ac:dyDescent="0.2">
      <c r="A555" s="2">
        <v>6</v>
      </c>
      <c r="B555" s="1" t="s">
        <v>77</v>
      </c>
      <c r="C555" s="4">
        <v>4</v>
      </c>
      <c r="D555" s="8">
        <v>3.17</v>
      </c>
      <c r="E555" s="4">
        <v>0</v>
      </c>
      <c r="F555" s="8">
        <v>0</v>
      </c>
      <c r="G555" s="4">
        <v>1</v>
      </c>
      <c r="H555" s="8">
        <v>3.85</v>
      </c>
      <c r="I555" s="4">
        <v>0</v>
      </c>
    </row>
    <row r="556" spans="1:9" x14ac:dyDescent="0.2">
      <c r="A556" s="2">
        <v>6</v>
      </c>
      <c r="B556" s="1" t="s">
        <v>78</v>
      </c>
      <c r="C556" s="4">
        <v>4</v>
      </c>
      <c r="D556" s="8">
        <v>3.17</v>
      </c>
      <c r="E556" s="4">
        <v>4</v>
      </c>
      <c r="F556" s="8">
        <v>4.21</v>
      </c>
      <c r="G556" s="4">
        <v>0</v>
      </c>
      <c r="H556" s="8">
        <v>0</v>
      </c>
      <c r="I556" s="4">
        <v>0</v>
      </c>
    </row>
    <row r="557" spans="1:9" x14ac:dyDescent="0.2">
      <c r="A557" s="2">
        <v>9</v>
      </c>
      <c r="B557" s="1" t="s">
        <v>61</v>
      </c>
      <c r="C557" s="4">
        <v>3</v>
      </c>
      <c r="D557" s="8">
        <v>2.38</v>
      </c>
      <c r="E557" s="4">
        <v>2</v>
      </c>
      <c r="F557" s="8">
        <v>2.11</v>
      </c>
      <c r="G557" s="4">
        <v>1</v>
      </c>
      <c r="H557" s="8">
        <v>3.85</v>
      </c>
      <c r="I557" s="4">
        <v>0</v>
      </c>
    </row>
    <row r="558" spans="1:9" x14ac:dyDescent="0.2">
      <c r="A558" s="2">
        <v>9</v>
      </c>
      <c r="B558" s="1" t="s">
        <v>62</v>
      </c>
      <c r="C558" s="4">
        <v>3</v>
      </c>
      <c r="D558" s="8">
        <v>2.38</v>
      </c>
      <c r="E558" s="4">
        <v>2</v>
      </c>
      <c r="F558" s="8">
        <v>2.11</v>
      </c>
      <c r="G558" s="4">
        <v>1</v>
      </c>
      <c r="H558" s="8">
        <v>3.85</v>
      </c>
      <c r="I558" s="4">
        <v>0</v>
      </c>
    </row>
    <row r="559" spans="1:9" x14ac:dyDescent="0.2">
      <c r="A559" s="2">
        <v>9</v>
      </c>
      <c r="B559" s="1" t="s">
        <v>67</v>
      </c>
      <c r="C559" s="4">
        <v>3</v>
      </c>
      <c r="D559" s="8">
        <v>2.38</v>
      </c>
      <c r="E559" s="4">
        <v>3</v>
      </c>
      <c r="F559" s="8">
        <v>3.16</v>
      </c>
      <c r="G559" s="4">
        <v>0</v>
      </c>
      <c r="H559" s="8">
        <v>0</v>
      </c>
      <c r="I559" s="4">
        <v>0</v>
      </c>
    </row>
    <row r="560" spans="1:9" x14ac:dyDescent="0.2">
      <c r="A560" s="2">
        <v>12</v>
      </c>
      <c r="B560" s="1" t="s">
        <v>83</v>
      </c>
      <c r="C560" s="4">
        <v>2</v>
      </c>
      <c r="D560" s="8">
        <v>1.59</v>
      </c>
      <c r="E560" s="4">
        <v>1</v>
      </c>
      <c r="F560" s="8">
        <v>1.05</v>
      </c>
      <c r="G560" s="4">
        <v>1</v>
      </c>
      <c r="H560" s="8">
        <v>3.85</v>
      </c>
      <c r="I560" s="4">
        <v>0</v>
      </c>
    </row>
    <row r="561" spans="1:9" x14ac:dyDescent="0.2">
      <c r="A561" s="2">
        <v>12</v>
      </c>
      <c r="B561" s="1" t="s">
        <v>104</v>
      </c>
      <c r="C561" s="4">
        <v>2</v>
      </c>
      <c r="D561" s="8">
        <v>1.59</v>
      </c>
      <c r="E561" s="4">
        <v>0</v>
      </c>
      <c r="F561" s="8">
        <v>0</v>
      </c>
      <c r="G561" s="4">
        <v>2</v>
      </c>
      <c r="H561" s="8">
        <v>7.69</v>
      </c>
      <c r="I561" s="4">
        <v>0</v>
      </c>
    </row>
    <row r="562" spans="1:9" x14ac:dyDescent="0.2">
      <c r="A562" s="2">
        <v>12</v>
      </c>
      <c r="B562" s="1" t="s">
        <v>95</v>
      </c>
      <c r="C562" s="4">
        <v>2</v>
      </c>
      <c r="D562" s="8">
        <v>1.59</v>
      </c>
      <c r="E562" s="4">
        <v>2</v>
      </c>
      <c r="F562" s="8">
        <v>2.11</v>
      </c>
      <c r="G562" s="4">
        <v>0</v>
      </c>
      <c r="H562" s="8">
        <v>0</v>
      </c>
      <c r="I562" s="4">
        <v>0</v>
      </c>
    </row>
    <row r="563" spans="1:9" x14ac:dyDescent="0.2">
      <c r="A563" s="2">
        <v>12</v>
      </c>
      <c r="B563" s="1" t="s">
        <v>63</v>
      </c>
      <c r="C563" s="4">
        <v>2</v>
      </c>
      <c r="D563" s="8">
        <v>1.59</v>
      </c>
      <c r="E563" s="4">
        <v>2</v>
      </c>
      <c r="F563" s="8">
        <v>2.11</v>
      </c>
      <c r="G563" s="4">
        <v>0</v>
      </c>
      <c r="H563" s="8">
        <v>0</v>
      </c>
      <c r="I563" s="4">
        <v>0</v>
      </c>
    </row>
    <row r="564" spans="1:9" x14ac:dyDescent="0.2">
      <c r="A564" s="2">
        <v>12</v>
      </c>
      <c r="B564" s="1" t="s">
        <v>65</v>
      </c>
      <c r="C564" s="4">
        <v>2</v>
      </c>
      <c r="D564" s="8">
        <v>1.59</v>
      </c>
      <c r="E564" s="4">
        <v>1</v>
      </c>
      <c r="F564" s="8">
        <v>1.05</v>
      </c>
      <c r="G564" s="4">
        <v>1</v>
      </c>
      <c r="H564" s="8">
        <v>3.85</v>
      </c>
      <c r="I564" s="4">
        <v>0</v>
      </c>
    </row>
    <row r="565" spans="1:9" x14ac:dyDescent="0.2">
      <c r="A565" s="2">
        <v>12</v>
      </c>
      <c r="B565" s="1" t="s">
        <v>68</v>
      </c>
      <c r="C565" s="4">
        <v>2</v>
      </c>
      <c r="D565" s="8">
        <v>1.59</v>
      </c>
      <c r="E565" s="4">
        <v>2</v>
      </c>
      <c r="F565" s="8">
        <v>2.11</v>
      </c>
      <c r="G565" s="4">
        <v>0</v>
      </c>
      <c r="H565" s="8">
        <v>0</v>
      </c>
      <c r="I565" s="4">
        <v>0</v>
      </c>
    </row>
    <row r="566" spans="1:9" x14ac:dyDescent="0.2">
      <c r="A566" s="2">
        <v>12</v>
      </c>
      <c r="B566" s="1" t="s">
        <v>69</v>
      </c>
      <c r="C566" s="4">
        <v>2</v>
      </c>
      <c r="D566" s="8">
        <v>1.59</v>
      </c>
      <c r="E566" s="4">
        <v>0</v>
      </c>
      <c r="F566" s="8">
        <v>0</v>
      </c>
      <c r="G566" s="4">
        <v>2</v>
      </c>
      <c r="H566" s="8">
        <v>7.69</v>
      </c>
      <c r="I566" s="4">
        <v>0</v>
      </c>
    </row>
    <row r="567" spans="1:9" x14ac:dyDescent="0.2">
      <c r="A567" s="2">
        <v>12</v>
      </c>
      <c r="B567" s="1" t="s">
        <v>110</v>
      </c>
      <c r="C567" s="4">
        <v>2</v>
      </c>
      <c r="D567" s="8">
        <v>1.59</v>
      </c>
      <c r="E567" s="4">
        <v>2</v>
      </c>
      <c r="F567" s="8">
        <v>2.11</v>
      </c>
      <c r="G567" s="4">
        <v>0</v>
      </c>
      <c r="H567" s="8">
        <v>0</v>
      </c>
      <c r="I567" s="4">
        <v>0</v>
      </c>
    </row>
    <row r="568" spans="1:9" x14ac:dyDescent="0.2">
      <c r="A568" s="2">
        <v>12</v>
      </c>
      <c r="B568" s="1" t="s">
        <v>70</v>
      </c>
      <c r="C568" s="4">
        <v>2</v>
      </c>
      <c r="D568" s="8">
        <v>1.59</v>
      </c>
      <c r="E568" s="4">
        <v>0</v>
      </c>
      <c r="F568" s="8">
        <v>0</v>
      </c>
      <c r="G568" s="4">
        <v>2</v>
      </c>
      <c r="H568" s="8">
        <v>7.69</v>
      </c>
      <c r="I568" s="4">
        <v>0</v>
      </c>
    </row>
    <row r="569" spans="1:9" x14ac:dyDescent="0.2">
      <c r="A569" s="2">
        <v>12</v>
      </c>
      <c r="B569" s="1" t="s">
        <v>76</v>
      </c>
      <c r="C569" s="4">
        <v>2</v>
      </c>
      <c r="D569" s="8">
        <v>1.59</v>
      </c>
      <c r="E569" s="4">
        <v>2</v>
      </c>
      <c r="F569" s="8">
        <v>2.11</v>
      </c>
      <c r="G569" s="4">
        <v>0</v>
      </c>
      <c r="H569" s="8">
        <v>0</v>
      </c>
      <c r="I569" s="4">
        <v>0</v>
      </c>
    </row>
    <row r="570" spans="1:9" x14ac:dyDescent="0.2">
      <c r="A570" s="1"/>
      <c r="C570" s="4"/>
      <c r="D570" s="8"/>
      <c r="E570" s="4"/>
      <c r="F570" s="8"/>
      <c r="G570" s="4"/>
      <c r="H570" s="8"/>
      <c r="I570" s="4"/>
    </row>
    <row r="571" spans="1:9" x14ac:dyDescent="0.2">
      <c r="A571" s="1" t="s">
        <v>24</v>
      </c>
      <c r="C571" s="4"/>
      <c r="D571" s="8"/>
      <c r="E571" s="4"/>
      <c r="F571" s="8"/>
      <c r="G571" s="4"/>
      <c r="H571" s="8"/>
      <c r="I571" s="4"/>
    </row>
    <row r="572" spans="1:9" x14ac:dyDescent="0.2">
      <c r="A572" s="2">
        <v>1</v>
      </c>
      <c r="B572" s="1" t="s">
        <v>73</v>
      </c>
      <c r="C572" s="4">
        <v>41</v>
      </c>
      <c r="D572" s="8">
        <v>22.16</v>
      </c>
      <c r="E572" s="4">
        <v>41</v>
      </c>
      <c r="F572" s="8">
        <v>29.71</v>
      </c>
      <c r="G572" s="4">
        <v>0</v>
      </c>
      <c r="H572" s="8">
        <v>0</v>
      </c>
      <c r="I572" s="4">
        <v>0</v>
      </c>
    </row>
    <row r="573" spans="1:9" x14ac:dyDescent="0.2">
      <c r="A573" s="2">
        <v>2</v>
      </c>
      <c r="B573" s="1" t="s">
        <v>60</v>
      </c>
      <c r="C573" s="4">
        <v>20</v>
      </c>
      <c r="D573" s="8">
        <v>10.81</v>
      </c>
      <c r="E573" s="4">
        <v>19</v>
      </c>
      <c r="F573" s="8">
        <v>13.77</v>
      </c>
      <c r="G573" s="4">
        <v>1</v>
      </c>
      <c r="H573" s="8">
        <v>2.44</v>
      </c>
      <c r="I573" s="4">
        <v>0</v>
      </c>
    </row>
    <row r="574" spans="1:9" x14ac:dyDescent="0.2">
      <c r="A574" s="2">
        <v>2</v>
      </c>
      <c r="B574" s="1" t="s">
        <v>66</v>
      </c>
      <c r="C574" s="4">
        <v>20</v>
      </c>
      <c r="D574" s="8">
        <v>10.81</v>
      </c>
      <c r="E574" s="4">
        <v>17</v>
      </c>
      <c r="F574" s="8">
        <v>12.32</v>
      </c>
      <c r="G574" s="4">
        <v>2</v>
      </c>
      <c r="H574" s="8">
        <v>4.88</v>
      </c>
      <c r="I574" s="4">
        <v>0</v>
      </c>
    </row>
    <row r="575" spans="1:9" x14ac:dyDescent="0.2">
      <c r="A575" s="2">
        <v>4</v>
      </c>
      <c r="B575" s="1" t="s">
        <v>59</v>
      </c>
      <c r="C575" s="4">
        <v>17</v>
      </c>
      <c r="D575" s="8">
        <v>9.19</v>
      </c>
      <c r="E575" s="4">
        <v>9</v>
      </c>
      <c r="F575" s="8">
        <v>6.52</v>
      </c>
      <c r="G575" s="4">
        <v>8</v>
      </c>
      <c r="H575" s="8">
        <v>19.510000000000002</v>
      </c>
      <c r="I575" s="4">
        <v>0</v>
      </c>
    </row>
    <row r="576" spans="1:9" x14ac:dyDescent="0.2">
      <c r="A576" s="2">
        <v>5</v>
      </c>
      <c r="B576" s="1" t="s">
        <v>68</v>
      </c>
      <c r="C576" s="4">
        <v>16</v>
      </c>
      <c r="D576" s="8">
        <v>8.65</v>
      </c>
      <c r="E576" s="4">
        <v>10</v>
      </c>
      <c r="F576" s="8">
        <v>7.25</v>
      </c>
      <c r="G576" s="4">
        <v>6</v>
      </c>
      <c r="H576" s="8">
        <v>14.63</v>
      </c>
      <c r="I576" s="4">
        <v>0</v>
      </c>
    </row>
    <row r="577" spans="1:9" x14ac:dyDescent="0.2">
      <c r="A577" s="2">
        <v>6</v>
      </c>
      <c r="B577" s="1" t="s">
        <v>72</v>
      </c>
      <c r="C577" s="4">
        <v>15</v>
      </c>
      <c r="D577" s="8">
        <v>8.11</v>
      </c>
      <c r="E577" s="4">
        <v>15</v>
      </c>
      <c r="F577" s="8">
        <v>10.87</v>
      </c>
      <c r="G577" s="4">
        <v>0</v>
      </c>
      <c r="H577" s="8">
        <v>0</v>
      </c>
      <c r="I577" s="4">
        <v>0</v>
      </c>
    </row>
    <row r="578" spans="1:9" x14ac:dyDescent="0.2">
      <c r="A578" s="2">
        <v>7</v>
      </c>
      <c r="B578" s="1" t="s">
        <v>67</v>
      </c>
      <c r="C578" s="4">
        <v>8</v>
      </c>
      <c r="D578" s="8">
        <v>4.32</v>
      </c>
      <c r="E578" s="4">
        <v>4</v>
      </c>
      <c r="F578" s="8">
        <v>2.9</v>
      </c>
      <c r="G578" s="4">
        <v>4</v>
      </c>
      <c r="H578" s="8">
        <v>9.76</v>
      </c>
      <c r="I578" s="4">
        <v>0</v>
      </c>
    </row>
    <row r="579" spans="1:9" x14ac:dyDescent="0.2">
      <c r="A579" s="2">
        <v>8</v>
      </c>
      <c r="B579" s="1" t="s">
        <v>78</v>
      </c>
      <c r="C579" s="4">
        <v>6</v>
      </c>
      <c r="D579" s="8">
        <v>3.24</v>
      </c>
      <c r="E579" s="4">
        <v>4</v>
      </c>
      <c r="F579" s="8">
        <v>2.9</v>
      </c>
      <c r="G579" s="4">
        <v>2</v>
      </c>
      <c r="H579" s="8">
        <v>4.88</v>
      </c>
      <c r="I579" s="4">
        <v>0</v>
      </c>
    </row>
    <row r="580" spans="1:9" x14ac:dyDescent="0.2">
      <c r="A580" s="2">
        <v>9</v>
      </c>
      <c r="B580" s="1" t="s">
        <v>69</v>
      </c>
      <c r="C580" s="4">
        <v>5</v>
      </c>
      <c r="D580" s="8">
        <v>2.7</v>
      </c>
      <c r="E580" s="4">
        <v>3</v>
      </c>
      <c r="F580" s="8">
        <v>2.17</v>
      </c>
      <c r="G580" s="4">
        <v>2</v>
      </c>
      <c r="H580" s="8">
        <v>4.88</v>
      </c>
      <c r="I580" s="4">
        <v>0</v>
      </c>
    </row>
    <row r="581" spans="1:9" x14ac:dyDescent="0.2">
      <c r="A581" s="2">
        <v>10</v>
      </c>
      <c r="B581" s="1" t="s">
        <v>65</v>
      </c>
      <c r="C581" s="4">
        <v>4</v>
      </c>
      <c r="D581" s="8">
        <v>2.16</v>
      </c>
      <c r="E581" s="4">
        <v>2</v>
      </c>
      <c r="F581" s="8">
        <v>1.45</v>
      </c>
      <c r="G581" s="4">
        <v>2</v>
      </c>
      <c r="H581" s="8">
        <v>4.88</v>
      </c>
      <c r="I581" s="4">
        <v>0</v>
      </c>
    </row>
    <row r="582" spans="1:9" x14ac:dyDescent="0.2">
      <c r="A582" s="2">
        <v>11</v>
      </c>
      <c r="B582" s="1" t="s">
        <v>61</v>
      </c>
      <c r="C582" s="4">
        <v>2</v>
      </c>
      <c r="D582" s="8">
        <v>1.08</v>
      </c>
      <c r="E582" s="4">
        <v>2</v>
      </c>
      <c r="F582" s="8">
        <v>1.45</v>
      </c>
      <c r="G582" s="4">
        <v>0</v>
      </c>
      <c r="H582" s="8">
        <v>0</v>
      </c>
      <c r="I582" s="4">
        <v>0</v>
      </c>
    </row>
    <row r="583" spans="1:9" x14ac:dyDescent="0.2">
      <c r="A583" s="2">
        <v>11</v>
      </c>
      <c r="B583" s="1" t="s">
        <v>98</v>
      </c>
      <c r="C583" s="4">
        <v>2</v>
      </c>
      <c r="D583" s="8">
        <v>1.08</v>
      </c>
      <c r="E583" s="4">
        <v>1</v>
      </c>
      <c r="F583" s="8">
        <v>0.72</v>
      </c>
      <c r="G583" s="4">
        <v>1</v>
      </c>
      <c r="H583" s="8">
        <v>2.44</v>
      </c>
      <c r="I583" s="4">
        <v>0</v>
      </c>
    </row>
    <row r="584" spans="1:9" x14ac:dyDescent="0.2">
      <c r="A584" s="2">
        <v>11</v>
      </c>
      <c r="B584" s="1" t="s">
        <v>94</v>
      </c>
      <c r="C584" s="4">
        <v>2</v>
      </c>
      <c r="D584" s="8">
        <v>1.08</v>
      </c>
      <c r="E584" s="4">
        <v>0</v>
      </c>
      <c r="F584" s="8">
        <v>0</v>
      </c>
      <c r="G584" s="4">
        <v>2</v>
      </c>
      <c r="H584" s="8">
        <v>4.88</v>
      </c>
      <c r="I584" s="4">
        <v>0</v>
      </c>
    </row>
    <row r="585" spans="1:9" x14ac:dyDescent="0.2">
      <c r="A585" s="2">
        <v>11</v>
      </c>
      <c r="B585" s="1" t="s">
        <v>83</v>
      </c>
      <c r="C585" s="4">
        <v>2</v>
      </c>
      <c r="D585" s="8">
        <v>1.08</v>
      </c>
      <c r="E585" s="4">
        <v>2</v>
      </c>
      <c r="F585" s="8">
        <v>1.45</v>
      </c>
      <c r="G585" s="4">
        <v>0</v>
      </c>
      <c r="H585" s="8">
        <v>0</v>
      </c>
      <c r="I585" s="4">
        <v>0</v>
      </c>
    </row>
    <row r="586" spans="1:9" x14ac:dyDescent="0.2">
      <c r="A586" s="2">
        <v>11</v>
      </c>
      <c r="B586" s="1" t="s">
        <v>107</v>
      </c>
      <c r="C586" s="4">
        <v>2</v>
      </c>
      <c r="D586" s="8">
        <v>1.08</v>
      </c>
      <c r="E586" s="4">
        <v>2</v>
      </c>
      <c r="F586" s="8">
        <v>1.45</v>
      </c>
      <c r="G586" s="4">
        <v>0</v>
      </c>
      <c r="H586" s="8">
        <v>0</v>
      </c>
      <c r="I586" s="4">
        <v>0</v>
      </c>
    </row>
    <row r="587" spans="1:9" x14ac:dyDescent="0.2">
      <c r="A587" s="2">
        <v>11</v>
      </c>
      <c r="B587" s="1" t="s">
        <v>111</v>
      </c>
      <c r="C587" s="4">
        <v>2</v>
      </c>
      <c r="D587" s="8">
        <v>1.08</v>
      </c>
      <c r="E587" s="4">
        <v>0</v>
      </c>
      <c r="F587" s="8">
        <v>0</v>
      </c>
      <c r="G587" s="4">
        <v>0</v>
      </c>
      <c r="H587" s="8">
        <v>0</v>
      </c>
      <c r="I587" s="4">
        <v>2</v>
      </c>
    </row>
    <row r="588" spans="1:9" x14ac:dyDescent="0.2">
      <c r="A588" s="2">
        <v>11</v>
      </c>
      <c r="B588" s="1" t="s">
        <v>82</v>
      </c>
      <c r="C588" s="4">
        <v>2</v>
      </c>
      <c r="D588" s="8">
        <v>1.08</v>
      </c>
      <c r="E588" s="4">
        <v>2</v>
      </c>
      <c r="F588" s="8">
        <v>1.45</v>
      </c>
      <c r="G588" s="4">
        <v>0</v>
      </c>
      <c r="H588" s="8">
        <v>0</v>
      </c>
      <c r="I588" s="4">
        <v>0</v>
      </c>
    </row>
    <row r="589" spans="1:9" x14ac:dyDescent="0.2">
      <c r="A589" s="2">
        <v>11</v>
      </c>
      <c r="B589" s="1" t="s">
        <v>74</v>
      </c>
      <c r="C589" s="4">
        <v>2</v>
      </c>
      <c r="D589" s="8">
        <v>1.08</v>
      </c>
      <c r="E589" s="4">
        <v>0</v>
      </c>
      <c r="F589" s="8">
        <v>0</v>
      </c>
      <c r="G589" s="4">
        <v>1</v>
      </c>
      <c r="H589" s="8">
        <v>2.44</v>
      </c>
      <c r="I589" s="4">
        <v>0</v>
      </c>
    </row>
    <row r="590" spans="1:9" x14ac:dyDescent="0.2">
      <c r="A590" s="2">
        <v>11</v>
      </c>
      <c r="B590" s="1" t="s">
        <v>75</v>
      </c>
      <c r="C590" s="4">
        <v>2</v>
      </c>
      <c r="D590" s="8">
        <v>1.08</v>
      </c>
      <c r="E590" s="4">
        <v>0</v>
      </c>
      <c r="F590" s="8">
        <v>0</v>
      </c>
      <c r="G590" s="4">
        <v>0</v>
      </c>
      <c r="H590" s="8">
        <v>0</v>
      </c>
      <c r="I590" s="4">
        <v>1</v>
      </c>
    </row>
    <row r="591" spans="1:9" x14ac:dyDescent="0.2">
      <c r="A591" s="2">
        <v>20</v>
      </c>
      <c r="B591" s="1" t="s">
        <v>62</v>
      </c>
      <c r="C591" s="4">
        <v>1</v>
      </c>
      <c r="D591" s="8">
        <v>0.54</v>
      </c>
      <c r="E591" s="4">
        <v>0</v>
      </c>
      <c r="F591" s="8">
        <v>0</v>
      </c>
      <c r="G591" s="4">
        <v>1</v>
      </c>
      <c r="H591" s="8">
        <v>2.44</v>
      </c>
      <c r="I591" s="4">
        <v>0</v>
      </c>
    </row>
    <row r="592" spans="1:9" x14ac:dyDescent="0.2">
      <c r="A592" s="2">
        <v>20</v>
      </c>
      <c r="B592" s="1" t="s">
        <v>81</v>
      </c>
      <c r="C592" s="4">
        <v>1</v>
      </c>
      <c r="D592" s="8">
        <v>0.54</v>
      </c>
      <c r="E592" s="4">
        <v>1</v>
      </c>
      <c r="F592" s="8">
        <v>0.72</v>
      </c>
      <c r="G592" s="4">
        <v>0</v>
      </c>
      <c r="H592" s="8">
        <v>0</v>
      </c>
      <c r="I592" s="4">
        <v>0</v>
      </c>
    </row>
    <row r="593" spans="1:9" x14ac:dyDescent="0.2">
      <c r="A593" s="2">
        <v>20</v>
      </c>
      <c r="B593" s="1" t="s">
        <v>84</v>
      </c>
      <c r="C593" s="4">
        <v>1</v>
      </c>
      <c r="D593" s="8">
        <v>0.54</v>
      </c>
      <c r="E593" s="4">
        <v>0</v>
      </c>
      <c r="F593" s="8">
        <v>0</v>
      </c>
      <c r="G593" s="4">
        <v>1</v>
      </c>
      <c r="H593" s="8">
        <v>2.44</v>
      </c>
      <c r="I593" s="4">
        <v>0</v>
      </c>
    </row>
    <row r="594" spans="1:9" x14ac:dyDescent="0.2">
      <c r="A594" s="2">
        <v>20</v>
      </c>
      <c r="B594" s="1" t="s">
        <v>85</v>
      </c>
      <c r="C594" s="4">
        <v>1</v>
      </c>
      <c r="D594" s="8">
        <v>0.54</v>
      </c>
      <c r="E594" s="4">
        <v>0</v>
      </c>
      <c r="F594" s="8">
        <v>0</v>
      </c>
      <c r="G594" s="4">
        <v>1</v>
      </c>
      <c r="H594" s="8">
        <v>2.44</v>
      </c>
      <c r="I594" s="4">
        <v>0</v>
      </c>
    </row>
    <row r="595" spans="1:9" x14ac:dyDescent="0.2">
      <c r="A595" s="2">
        <v>20</v>
      </c>
      <c r="B595" s="1" t="s">
        <v>86</v>
      </c>
      <c r="C595" s="4">
        <v>1</v>
      </c>
      <c r="D595" s="8">
        <v>0.54</v>
      </c>
      <c r="E595" s="4">
        <v>1</v>
      </c>
      <c r="F595" s="8">
        <v>0.72</v>
      </c>
      <c r="G595" s="4">
        <v>0</v>
      </c>
      <c r="H595" s="8">
        <v>0</v>
      </c>
      <c r="I595" s="4">
        <v>0</v>
      </c>
    </row>
    <row r="596" spans="1:9" x14ac:dyDescent="0.2">
      <c r="A596" s="2">
        <v>20</v>
      </c>
      <c r="B596" s="1" t="s">
        <v>95</v>
      </c>
      <c r="C596" s="4">
        <v>1</v>
      </c>
      <c r="D596" s="8">
        <v>0.54</v>
      </c>
      <c r="E596" s="4">
        <v>0</v>
      </c>
      <c r="F596" s="8">
        <v>0</v>
      </c>
      <c r="G596" s="4">
        <v>1</v>
      </c>
      <c r="H596" s="8">
        <v>2.44</v>
      </c>
      <c r="I596" s="4">
        <v>0</v>
      </c>
    </row>
    <row r="597" spans="1:9" x14ac:dyDescent="0.2">
      <c r="A597" s="2">
        <v>20</v>
      </c>
      <c r="B597" s="1" t="s">
        <v>90</v>
      </c>
      <c r="C597" s="4">
        <v>1</v>
      </c>
      <c r="D597" s="8">
        <v>0.54</v>
      </c>
      <c r="E597" s="4">
        <v>0</v>
      </c>
      <c r="F597" s="8">
        <v>0</v>
      </c>
      <c r="G597" s="4">
        <v>1</v>
      </c>
      <c r="H597" s="8">
        <v>2.44</v>
      </c>
      <c r="I597" s="4">
        <v>0</v>
      </c>
    </row>
    <row r="598" spans="1:9" x14ac:dyDescent="0.2">
      <c r="A598" s="2">
        <v>20</v>
      </c>
      <c r="B598" s="1" t="s">
        <v>91</v>
      </c>
      <c r="C598" s="4">
        <v>1</v>
      </c>
      <c r="D598" s="8">
        <v>0.54</v>
      </c>
      <c r="E598" s="4">
        <v>0</v>
      </c>
      <c r="F598" s="8">
        <v>0</v>
      </c>
      <c r="G598" s="4">
        <v>1</v>
      </c>
      <c r="H598" s="8">
        <v>2.44</v>
      </c>
      <c r="I598" s="4">
        <v>0</v>
      </c>
    </row>
    <row r="599" spans="1:9" x14ac:dyDescent="0.2">
      <c r="A599" s="2">
        <v>20</v>
      </c>
      <c r="B599" s="1" t="s">
        <v>70</v>
      </c>
      <c r="C599" s="4">
        <v>1</v>
      </c>
      <c r="D599" s="8">
        <v>0.54</v>
      </c>
      <c r="E599" s="4">
        <v>1</v>
      </c>
      <c r="F599" s="8">
        <v>0.72</v>
      </c>
      <c r="G599" s="4">
        <v>0</v>
      </c>
      <c r="H599" s="8">
        <v>0</v>
      </c>
      <c r="I599" s="4">
        <v>0</v>
      </c>
    </row>
    <row r="600" spans="1:9" x14ac:dyDescent="0.2">
      <c r="A600" s="2">
        <v>20</v>
      </c>
      <c r="B600" s="1" t="s">
        <v>71</v>
      </c>
      <c r="C600" s="4">
        <v>1</v>
      </c>
      <c r="D600" s="8">
        <v>0.54</v>
      </c>
      <c r="E600" s="4">
        <v>0</v>
      </c>
      <c r="F600" s="8">
        <v>0</v>
      </c>
      <c r="G600" s="4">
        <v>1</v>
      </c>
      <c r="H600" s="8">
        <v>2.44</v>
      </c>
      <c r="I600" s="4">
        <v>0</v>
      </c>
    </row>
    <row r="601" spans="1:9" x14ac:dyDescent="0.2">
      <c r="A601" s="2">
        <v>20</v>
      </c>
      <c r="B601" s="1" t="s">
        <v>88</v>
      </c>
      <c r="C601" s="4">
        <v>1</v>
      </c>
      <c r="D601" s="8">
        <v>0.54</v>
      </c>
      <c r="E601" s="4">
        <v>0</v>
      </c>
      <c r="F601" s="8">
        <v>0</v>
      </c>
      <c r="G601" s="4">
        <v>1</v>
      </c>
      <c r="H601" s="8">
        <v>2.44</v>
      </c>
      <c r="I601" s="4">
        <v>0</v>
      </c>
    </row>
    <row r="602" spans="1:9" x14ac:dyDescent="0.2">
      <c r="A602" s="2">
        <v>20</v>
      </c>
      <c r="B602" s="1" t="s">
        <v>76</v>
      </c>
      <c r="C602" s="4">
        <v>1</v>
      </c>
      <c r="D602" s="8">
        <v>0.54</v>
      </c>
      <c r="E602" s="4">
        <v>1</v>
      </c>
      <c r="F602" s="8">
        <v>0.72</v>
      </c>
      <c r="G602" s="4">
        <v>0</v>
      </c>
      <c r="H602" s="8">
        <v>0</v>
      </c>
      <c r="I602" s="4">
        <v>0</v>
      </c>
    </row>
    <row r="603" spans="1:9" x14ac:dyDescent="0.2">
      <c r="A603" s="2">
        <v>20</v>
      </c>
      <c r="B603" s="1" t="s">
        <v>77</v>
      </c>
      <c r="C603" s="4">
        <v>1</v>
      </c>
      <c r="D603" s="8">
        <v>0.54</v>
      </c>
      <c r="E603" s="4">
        <v>0</v>
      </c>
      <c r="F603" s="8">
        <v>0</v>
      </c>
      <c r="G603" s="4">
        <v>1</v>
      </c>
      <c r="H603" s="8">
        <v>2.44</v>
      </c>
      <c r="I603" s="4">
        <v>0</v>
      </c>
    </row>
    <row r="604" spans="1:9" x14ac:dyDescent="0.2">
      <c r="A604" s="2">
        <v>20</v>
      </c>
      <c r="B604" s="1" t="s">
        <v>97</v>
      </c>
      <c r="C604" s="4">
        <v>1</v>
      </c>
      <c r="D604" s="8">
        <v>0.54</v>
      </c>
      <c r="E604" s="4">
        <v>0</v>
      </c>
      <c r="F604" s="8">
        <v>0</v>
      </c>
      <c r="G604" s="4">
        <v>1</v>
      </c>
      <c r="H604" s="8">
        <v>2.44</v>
      </c>
      <c r="I604" s="4">
        <v>0</v>
      </c>
    </row>
    <row r="605" spans="1:9" x14ac:dyDescent="0.2">
      <c r="A605" s="2">
        <v>20</v>
      </c>
      <c r="B605" s="1" t="s">
        <v>101</v>
      </c>
      <c r="C605" s="4">
        <v>1</v>
      </c>
      <c r="D605" s="8">
        <v>0.54</v>
      </c>
      <c r="E605" s="4">
        <v>1</v>
      </c>
      <c r="F605" s="8">
        <v>0.72</v>
      </c>
      <c r="G605" s="4">
        <v>0</v>
      </c>
      <c r="H605" s="8">
        <v>0</v>
      </c>
      <c r="I605" s="4">
        <v>0</v>
      </c>
    </row>
    <row r="606" spans="1:9" x14ac:dyDescent="0.2">
      <c r="A606" s="1"/>
      <c r="C606" s="4"/>
      <c r="D606" s="8"/>
      <c r="E606" s="4"/>
      <c r="F606" s="8"/>
      <c r="G606" s="4"/>
      <c r="H606" s="8"/>
      <c r="I606" s="4"/>
    </row>
    <row r="607" spans="1:9" x14ac:dyDescent="0.2">
      <c r="A607" s="1" t="s">
        <v>25</v>
      </c>
      <c r="C607" s="4"/>
      <c r="D607" s="8"/>
      <c r="E607" s="4"/>
      <c r="F607" s="8"/>
      <c r="G607" s="4"/>
      <c r="H607" s="8"/>
      <c r="I607" s="4"/>
    </row>
    <row r="608" spans="1:9" x14ac:dyDescent="0.2">
      <c r="A608" s="2">
        <v>1</v>
      </c>
      <c r="B608" s="1" t="s">
        <v>66</v>
      </c>
      <c r="C608" s="4">
        <v>18</v>
      </c>
      <c r="D608" s="8">
        <v>15.93</v>
      </c>
      <c r="E608" s="4">
        <v>14</v>
      </c>
      <c r="F608" s="8">
        <v>17.28</v>
      </c>
      <c r="G608" s="4">
        <v>4</v>
      </c>
      <c r="H608" s="8">
        <v>17.39</v>
      </c>
      <c r="I608" s="4">
        <v>0</v>
      </c>
    </row>
    <row r="609" spans="1:9" x14ac:dyDescent="0.2">
      <c r="A609" s="2">
        <v>2</v>
      </c>
      <c r="B609" s="1" t="s">
        <v>73</v>
      </c>
      <c r="C609" s="4">
        <v>13</v>
      </c>
      <c r="D609" s="8">
        <v>11.5</v>
      </c>
      <c r="E609" s="4">
        <v>12</v>
      </c>
      <c r="F609" s="8">
        <v>14.81</v>
      </c>
      <c r="G609" s="4">
        <v>0</v>
      </c>
      <c r="H609" s="8">
        <v>0</v>
      </c>
      <c r="I609" s="4">
        <v>1</v>
      </c>
    </row>
    <row r="610" spans="1:9" x14ac:dyDescent="0.2">
      <c r="A610" s="2">
        <v>3</v>
      </c>
      <c r="B610" s="1" t="s">
        <v>60</v>
      </c>
      <c r="C610" s="4">
        <v>11</v>
      </c>
      <c r="D610" s="8">
        <v>9.73</v>
      </c>
      <c r="E610" s="4">
        <v>11</v>
      </c>
      <c r="F610" s="8">
        <v>13.58</v>
      </c>
      <c r="G610" s="4">
        <v>0</v>
      </c>
      <c r="H610" s="8">
        <v>0</v>
      </c>
      <c r="I610" s="4">
        <v>0</v>
      </c>
    </row>
    <row r="611" spans="1:9" x14ac:dyDescent="0.2">
      <c r="A611" s="2">
        <v>4</v>
      </c>
      <c r="B611" s="1" t="s">
        <v>82</v>
      </c>
      <c r="C611" s="4">
        <v>10</v>
      </c>
      <c r="D611" s="8">
        <v>8.85</v>
      </c>
      <c r="E611" s="4">
        <v>8</v>
      </c>
      <c r="F611" s="8">
        <v>9.8800000000000008</v>
      </c>
      <c r="G611" s="4">
        <v>2</v>
      </c>
      <c r="H611" s="8">
        <v>8.6999999999999993</v>
      </c>
      <c r="I611" s="4">
        <v>0</v>
      </c>
    </row>
    <row r="612" spans="1:9" x14ac:dyDescent="0.2">
      <c r="A612" s="2">
        <v>5</v>
      </c>
      <c r="B612" s="1" t="s">
        <v>68</v>
      </c>
      <c r="C612" s="4">
        <v>8</v>
      </c>
      <c r="D612" s="8">
        <v>7.08</v>
      </c>
      <c r="E612" s="4">
        <v>8</v>
      </c>
      <c r="F612" s="8">
        <v>9.8800000000000008</v>
      </c>
      <c r="G612" s="4">
        <v>0</v>
      </c>
      <c r="H612" s="8">
        <v>0</v>
      </c>
      <c r="I612" s="4">
        <v>0</v>
      </c>
    </row>
    <row r="613" spans="1:9" x14ac:dyDescent="0.2">
      <c r="A613" s="2">
        <v>6</v>
      </c>
      <c r="B613" s="1" t="s">
        <v>59</v>
      </c>
      <c r="C613" s="4">
        <v>7</v>
      </c>
      <c r="D613" s="8">
        <v>6.19</v>
      </c>
      <c r="E613" s="4">
        <v>6</v>
      </c>
      <c r="F613" s="8">
        <v>7.41</v>
      </c>
      <c r="G613" s="4">
        <v>1</v>
      </c>
      <c r="H613" s="8">
        <v>4.3499999999999996</v>
      </c>
      <c r="I613" s="4">
        <v>0</v>
      </c>
    </row>
    <row r="614" spans="1:9" x14ac:dyDescent="0.2">
      <c r="A614" s="2">
        <v>7</v>
      </c>
      <c r="B614" s="1" t="s">
        <v>72</v>
      </c>
      <c r="C614" s="4">
        <v>6</v>
      </c>
      <c r="D614" s="8">
        <v>5.31</v>
      </c>
      <c r="E614" s="4">
        <v>4</v>
      </c>
      <c r="F614" s="8">
        <v>4.9400000000000004</v>
      </c>
      <c r="G614" s="4">
        <v>1</v>
      </c>
      <c r="H614" s="8">
        <v>4.3499999999999996</v>
      </c>
      <c r="I614" s="4">
        <v>0</v>
      </c>
    </row>
    <row r="615" spans="1:9" x14ac:dyDescent="0.2">
      <c r="A615" s="2">
        <v>8</v>
      </c>
      <c r="B615" s="1" t="s">
        <v>61</v>
      </c>
      <c r="C615" s="4">
        <v>4</v>
      </c>
      <c r="D615" s="8">
        <v>3.54</v>
      </c>
      <c r="E615" s="4">
        <v>3</v>
      </c>
      <c r="F615" s="8">
        <v>3.7</v>
      </c>
      <c r="G615" s="4">
        <v>1</v>
      </c>
      <c r="H615" s="8">
        <v>4.3499999999999996</v>
      </c>
      <c r="I615" s="4">
        <v>0</v>
      </c>
    </row>
    <row r="616" spans="1:9" x14ac:dyDescent="0.2">
      <c r="A616" s="2">
        <v>9</v>
      </c>
      <c r="B616" s="1" t="s">
        <v>79</v>
      </c>
      <c r="C616" s="4">
        <v>3</v>
      </c>
      <c r="D616" s="8">
        <v>2.65</v>
      </c>
      <c r="E616" s="4">
        <v>1</v>
      </c>
      <c r="F616" s="8">
        <v>1.23</v>
      </c>
      <c r="G616" s="4">
        <v>2</v>
      </c>
      <c r="H616" s="8">
        <v>8.6999999999999993</v>
      </c>
      <c r="I616" s="4">
        <v>0</v>
      </c>
    </row>
    <row r="617" spans="1:9" x14ac:dyDescent="0.2">
      <c r="A617" s="2">
        <v>9</v>
      </c>
      <c r="B617" s="1" t="s">
        <v>71</v>
      </c>
      <c r="C617" s="4">
        <v>3</v>
      </c>
      <c r="D617" s="8">
        <v>2.65</v>
      </c>
      <c r="E617" s="4">
        <v>1</v>
      </c>
      <c r="F617" s="8">
        <v>1.23</v>
      </c>
      <c r="G617" s="4">
        <v>0</v>
      </c>
      <c r="H617" s="8">
        <v>0</v>
      </c>
      <c r="I617" s="4">
        <v>0</v>
      </c>
    </row>
    <row r="618" spans="1:9" x14ac:dyDescent="0.2">
      <c r="A618" s="2">
        <v>11</v>
      </c>
      <c r="B618" s="1" t="s">
        <v>62</v>
      </c>
      <c r="C618" s="4">
        <v>2</v>
      </c>
      <c r="D618" s="8">
        <v>1.77</v>
      </c>
      <c r="E618" s="4">
        <v>1</v>
      </c>
      <c r="F618" s="8">
        <v>1.23</v>
      </c>
      <c r="G618" s="4">
        <v>1</v>
      </c>
      <c r="H618" s="8">
        <v>4.3499999999999996</v>
      </c>
      <c r="I618" s="4">
        <v>0</v>
      </c>
    </row>
    <row r="619" spans="1:9" x14ac:dyDescent="0.2">
      <c r="A619" s="2">
        <v>11</v>
      </c>
      <c r="B619" s="1" t="s">
        <v>102</v>
      </c>
      <c r="C619" s="4">
        <v>2</v>
      </c>
      <c r="D619" s="8">
        <v>1.77</v>
      </c>
      <c r="E619" s="4">
        <v>0</v>
      </c>
      <c r="F619" s="8">
        <v>0</v>
      </c>
      <c r="G619" s="4">
        <v>1</v>
      </c>
      <c r="H619" s="8">
        <v>4.3499999999999996</v>
      </c>
      <c r="I619" s="4">
        <v>0</v>
      </c>
    </row>
    <row r="620" spans="1:9" x14ac:dyDescent="0.2">
      <c r="A620" s="2">
        <v>11</v>
      </c>
      <c r="B620" s="1" t="s">
        <v>74</v>
      </c>
      <c r="C620" s="4">
        <v>2</v>
      </c>
      <c r="D620" s="8">
        <v>1.77</v>
      </c>
      <c r="E620" s="4">
        <v>1</v>
      </c>
      <c r="F620" s="8">
        <v>1.23</v>
      </c>
      <c r="G620" s="4">
        <v>1</v>
      </c>
      <c r="H620" s="8">
        <v>4.3499999999999996</v>
      </c>
      <c r="I620" s="4">
        <v>0</v>
      </c>
    </row>
    <row r="621" spans="1:9" x14ac:dyDescent="0.2">
      <c r="A621" s="2">
        <v>11</v>
      </c>
      <c r="B621" s="1" t="s">
        <v>77</v>
      </c>
      <c r="C621" s="4">
        <v>2</v>
      </c>
      <c r="D621" s="8">
        <v>1.77</v>
      </c>
      <c r="E621" s="4">
        <v>0</v>
      </c>
      <c r="F621" s="8">
        <v>0</v>
      </c>
      <c r="G621" s="4">
        <v>0</v>
      </c>
      <c r="H621" s="8">
        <v>0</v>
      </c>
      <c r="I621" s="4">
        <v>0</v>
      </c>
    </row>
    <row r="622" spans="1:9" x14ac:dyDescent="0.2">
      <c r="A622" s="2">
        <v>11</v>
      </c>
      <c r="B622" s="1" t="s">
        <v>78</v>
      </c>
      <c r="C622" s="4">
        <v>2</v>
      </c>
      <c r="D622" s="8">
        <v>1.77</v>
      </c>
      <c r="E622" s="4">
        <v>2</v>
      </c>
      <c r="F622" s="8">
        <v>2.4700000000000002</v>
      </c>
      <c r="G622" s="4">
        <v>0</v>
      </c>
      <c r="H622" s="8">
        <v>0</v>
      </c>
      <c r="I622" s="4">
        <v>0</v>
      </c>
    </row>
    <row r="623" spans="1:9" x14ac:dyDescent="0.2">
      <c r="A623" s="2">
        <v>16</v>
      </c>
      <c r="B623" s="1" t="s">
        <v>98</v>
      </c>
      <c r="C623" s="4">
        <v>1</v>
      </c>
      <c r="D623" s="8">
        <v>0.88</v>
      </c>
      <c r="E623" s="4">
        <v>0</v>
      </c>
      <c r="F623" s="8">
        <v>0</v>
      </c>
      <c r="G623" s="4">
        <v>1</v>
      </c>
      <c r="H623" s="8">
        <v>4.3499999999999996</v>
      </c>
      <c r="I623" s="4">
        <v>0</v>
      </c>
    </row>
    <row r="624" spans="1:9" x14ac:dyDescent="0.2">
      <c r="A624" s="2">
        <v>16</v>
      </c>
      <c r="B624" s="1" t="s">
        <v>94</v>
      </c>
      <c r="C624" s="4">
        <v>1</v>
      </c>
      <c r="D624" s="8">
        <v>0.88</v>
      </c>
      <c r="E624" s="4">
        <v>1</v>
      </c>
      <c r="F624" s="8">
        <v>1.23</v>
      </c>
      <c r="G624" s="4">
        <v>0</v>
      </c>
      <c r="H624" s="8">
        <v>0</v>
      </c>
      <c r="I624" s="4">
        <v>0</v>
      </c>
    </row>
    <row r="625" spans="1:9" x14ac:dyDescent="0.2">
      <c r="A625" s="2">
        <v>16</v>
      </c>
      <c r="B625" s="1" t="s">
        <v>103</v>
      </c>
      <c r="C625" s="4">
        <v>1</v>
      </c>
      <c r="D625" s="8">
        <v>0.88</v>
      </c>
      <c r="E625" s="4">
        <v>0</v>
      </c>
      <c r="F625" s="8">
        <v>0</v>
      </c>
      <c r="G625" s="4">
        <v>1</v>
      </c>
      <c r="H625" s="8">
        <v>4.3499999999999996</v>
      </c>
      <c r="I625" s="4">
        <v>0</v>
      </c>
    </row>
    <row r="626" spans="1:9" x14ac:dyDescent="0.2">
      <c r="A626" s="2">
        <v>16</v>
      </c>
      <c r="B626" s="1" t="s">
        <v>104</v>
      </c>
      <c r="C626" s="4">
        <v>1</v>
      </c>
      <c r="D626" s="8">
        <v>0.88</v>
      </c>
      <c r="E626" s="4">
        <v>0</v>
      </c>
      <c r="F626" s="8">
        <v>0</v>
      </c>
      <c r="G626" s="4">
        <v>1</v>
      </c>
      <c r="H626" s="8">
        <v>4.3499999999999996</v>
      </c>
      <c r="I626" s="4">
        <v>0</v>
      </c>
    </row>
    <row r="627" spans="1:9" x14ac:dyDescent="0.2">
      <c r="A627" s="2">
        <v>16</v>
      </c>
      <c r="B627" s="1" t="s">
        <v>84</v>
      </c>
      <c r="C627" s="4">
        <v>1</v>
      </c>
      <c r="D627" s="8">
        <v>0.88</v>
      </c>
      <c r="E627" s="4">
        <v>0</v>
      </c>
      <c r="F627" s="8">
        <v>0</v>
      </c>
      <c r="G627" s="4">
        <v>1</v>
      </c>
      <c r="H627" s="8">
        <v>4.3499999999999996</v>
      </c>
      <c r="I627" s="4">
        <v>0</v>
      </c>
    </row>
    <row r="628" spans="1:9" x14ac:dyDescent="0.2">
      <c r="A628" s="2">
        <v>16</v>
      </c>
      <c r="B628" s="1" t="s">
        <v>92</v>
      </c>
      <c r="C628" s="4">
        <v>1</v>
      </c>
      <c r="D628" s="8">
        <v>0.88</v>
      </c>
      <c r="E628" s="4">
        <v>0</v>
      </c>
      <c r="F628" s="8">
        <v>0</v>
      </c>
      <c r="G628" s="4">
        <v>1</v>
      </c>
      <c r="H628" s="8">
        <v>4.3499999999999996</v>
      </c>
      <c r="I628" s="4">
        <v>0</v>
      </c>
    </row>
    <row r="629" spans="1:9" x14ac:dyDescent="0.2">
      <c r="A629" s="2">
        <v>16</v>
      </c>
      <c r="B629" s="1" t="s">
        <v>107</v>
      </c>
      <c r="C629" s="4">
        <v>1</v>
      </c>
      <c r="D629" s="8">
        <v>0.88</v>
      </c>
      <c r="E629" s="4">
        <v>1</v>
      </c>
      <c r="F629" s="8">
        <v>1.23</v>
      </c>
      <c r="G629" s="4">
        <v>0</v>
      </c>
      <c r="H629" s="8">
        <v>0</v>
      </c>
      <c r="I629" s="4">
        <v>0</v>
      </c>
    </row>
    <row r="630" spans="1:9" x14ac:dyDescent="0.2">
      <c r="A630" s="2">
        <v>16</v>
      </c>
      <c r="B630" s="1" t="s">
        <v>112</v>
      </c>
      <c r="C630" s="4">
        <v>1</v>
      </c>
      <c r="D630" s="8">
        <v>0.88</v>
      </c>
      <c r="E630" s="4">
        <v>0</v>
      </c>
      <c r="F630" s="8">
        <v>0</v>
      </c>
      <c r="G630" s="4">
        <v>1</v>
      </c>
      <c r="H630" s="8">
        <v>4.3499999999999996</v>
      </c>
      <c r="I630" s="4">
        <v>0</v>
      </c>
    </row>
    <row r="631" spans="1:9" x14ac:dyDescent="0.2">
      <c r="A631" s="2">
        <v>16</v>
      </c>
      <c r="B631" s="1" t="s">
        <v>111</v>
      </c>
      <c r="C631" s="4">
        <v>1</v>
      </c>
      <c r="D631" s="8">
        <v>0.88</v>
      </c>
      <c r="E631" s="4">
        <v>1</v>
      </c>
      <c r="F631" s="8">
        <v>1.23</v>
      </c>
      <c r="G631" s="4">
        <v>0</v>
      </c>
      <c r="H631" s="8">
        <v>0</v>
      </c>
      <c r="I631" s="4">
        <v>0</v>
      </c>
    </row>
    <row r="632" spans="1:9" x14ac:dyDescent="0.2">
      <c r="A632" s="2">
        <v>16</v>
      </c>
      <c r="B632" s="1" t="s">
        <v>63</v>
      </c>
      <c r="C632" s="4">
        <v>1</v>
      </c>
      <c r="D632" s="8">
        <v>0.88</v>
      </c>
      <c r="E632" s="4">
        <v>1</v>
      </c>
      <c r="F632" s="8">
        <v>1.23</v>
      </c>
      <c r="G632" s="4">
        <v>0</v>
      </c>
      <c r="H632" s="8">
        <v>0</v>
      </c>
      <c r="I632" s="4">
        <v>0</v>
      </c>
    </row>
    <row r="633" spans="1:9" x14ac:dyDescent="0.2">
      <c r="A633" s="2">
        <v>16</v>
      </c>
      <c r="B633" s="1" t="s">
        <v>65</v>
      </c>
      <c r="C633" s="4">
        <v>1</v>
      </c>
      <c r="D633" s="8">
        <v>0.88</v>
      </c>
      <c r="E633" s="4">
        <v>1</v>
      </c>
      <c r="F633" s="8">
        <v>1.23</v>
      </c>
      <c r="G633" s="4">
        <v>0</v>
      </c>
      <c r="H633" s="8">
        <v>0</v>
      </c>
      <c r="I633" s="4">
        <v>0</v>
      </c>
    </row>
    <row r="634" spans="1:9" x14ac:dyDescent="0.2">
      <c r="A634" s="2">
        <v>16</v>
      </c>
      <c r="B634" s="1" t="s">
        <v>67</v>
      </c>
      <c r="C634" s="4">
        <v>1</v>
      </c>
      <c r="D634" s="8">
        <v>0.88</v>
      </c>
      <c r="E634" s="4">
        <v>1</v>
      </c>
      <c r="F634" s="8">
        <v>1.23</v>
      </c>
      <c r="G634" s="4">
        <v>0</v>
      </c>
      <c r="H634" s="8">
        <v>0</v>
      </c>
      <c r="I634" s="4">
        <v>0</v>
      </c>
    </row>
    <row r="635" spans="1:9" x14ac:dyDescent="0.2">
      <c r="A635" s="2">
        <v>16</v>
      </c>
      <c r="B635" s="1" t="s">
        <v>80</v>
      </c>
      <c r="C635" s="4">
        <v>1</v>
      </c>
      <c r="D635" s="8">
        <v>0.88</v>
      </c>
      <c r="E635" s="4">
        <v>1</v>
      </c>
      <c r="F635" s="8">
        <v>1.23</v>
      </c>
      <c r="G635" s="4">
        <v>0</v>
      </c>
      <c r="H635" s="8">
        <v>0</v>
      </c>
      <c r="I635" s="4">
        <v>0</v>
      </c>
    </row>
    <row r="636" spans="1:9" x14ac:dyDescent="0.2">
      <c r="A636" s="2">
        <v>16</v>
      </c>
      <c r="B636" s="1" t="s">
        <v>69</v>
      </c>
      <c r="C636" s="4">
        <v>1</v>
      </c>
      <c r="D636" s="8">
        <v>0.88</v>
      </c>
      <c r="E636" s="4">
        <v>0</v>
      </c>
      <c r="F636" s="8">
        <v>0</v>
      </c>
      <c r="G636" s="4">
        <v>1</v>
      </c>
      <c r="H636" s="8">
        <v>4.3499999999999996</v>
      </c>
      <c r="I636" s="4">
        <v>0</v>
      </c>
    </row>
    <row r="637" spans="1:9" x14ac:dyDescent="0.2">
      <c r="A637" s="2">
        <v>16</v>
      </c>
      <c r="B637" s="1" t="s">
        <v>70</v>
      </c>
      <c r="C637" s="4">
        <v>1</v>
      </c>
      <c r="D637" s="8">
        <v>0.88</v>
      </c>
      <c r="E637" s="4">
        <v>0</v>
      </c>
      <c r="F637" s="8">
        <v>0</v>
      </c>
      <c r="G637" s="4">
        <v>1</v>
      </c>
      <c r="H637" s="8">
        <v>4.3499999999999996</v>
      </c>
      <c r="I637" s="4">
        <v>0</v>
      </c>
    </row>
    <row r="638" spans="1:9" x14ac:dyDescent="0.2">
      <c r="A638" s="2">
        <v>16</v>
      </c>
      <c r="B638" s="1" t="s">
        <v>93</v>
      </c>
      <c r="C638" s="4">
        <v>1</v>
      </c>
      <c r="D638" s="8">
        <v>0.88</v>
      </c>
      <c r="E638" s="4">
        <v>0</v>
      </c>
      <c r="F638" s="8">
        <v>0</v>
      </c>
      <c r="G638" s="4">
        <v>0</v>
      </c>
      <c r="H638" s="8">
        <v>0</v>
      </c>
      <c r="I638" s="4">
        <v>1</v>
      </c>
    </row>
    <row r="639" spans="1:9" x14ac:dyDescent="0.2">
      <c r="A639" s="2">
        <v>16</v>
      </c>
      <c r="B639" s="1" t="s">
        <v>75</v>
      </c>
      <c r="C639" s="4">
        <v>1</v>
      </c>
      <c r="D639" s="8">
        <v>0.88</v>
      </c>
      <c r="E639" s="4">
        <v>0</v>
      </c>
      <c r="F639" s="8">
        <v>0</v>
      </c>
      <c r="G639" s="4">
        <v>0</v>
      </c>
      <c r="H639" s="8">
        <v>0</v>
      </c>
      <c r="I639" s="4">
        <v>0</v>
      </c>
    </row>
    <row r="640" spans="1:9" x14ac:dyDescent="0.2">
      <c r="A640" s="2">
        <v>16</v>
      </c>
      <c r="B640" s="1" t="s">
        <v>76</v>
      </c>
      <c r="C640" s="4">
        <v>1</v>
      </c>
      <c r="D640" s="8">
        <v>0.88</v>
      </c>
      <c r="E640" s="4">
        <v>1</v>
      </c>
      <c r="F640" s="8">
        <v>1.23</v>
      </c>
      <c r="G640" s="4">
        <v>0</v>
      </c>
      <c r="H640" s="8">
        <v>0</v>
      </c>
      <c r="I640" s="4">
        <v>0</v>
      </c>
    </row>
    <row r="641" spans="1:9" x14ac:dyDescent="0.2">
      <c r="A641" s="2">
        <v>16</v>
      </c>
      <c r="B641" s="1" t="s">
        <v>97</v>
      </c>
      <c r="C641" s="4">
        <v>1</v>
      </c>
      <c r="D641" s="8">
        <v>0.88</v>
      </c>
      <c r="E641" s="4">
        <v>1</v>
      </c>
      <c r="F641" s="8">
        <v>1.23</v>
      </c>
      <c r="G641" s="4">
        <v>0</v>
      </c>
      <c r="H641" s="8">
        <v>0</v>
      </c>
      <c r="I641" s="4">
        <v>0</v>
      </c>
    </row>
    <row r="642" spans="1:9" x14ac:dyDescent="0.2">
      <c r="A642" s="2">
        <v>16</v>
      </c>
      <c r="B642" s="1" t="s">
        <v>101</v>
      </c>
      <c r="C642" s="4">
        <v>1</v>
      </c>
      <c r="D642" s="8">
        <v>0.88</v>
      </c>
      <c r="E642" s="4">
        <v>0</v>
      </c>
      <c r="F642" s="8">
        <v>0</v>
      </c>
      <c r="G642" s="4">
        <v>1</v>
      </c>
      <c r="H642" s="8">
        <v>4.3499999999999996</v>
      </c>
      <c r="I642" s="4">
        <v>0</v>
      </c>
    </row>
    <row r="643" spans="1:9" x14ac:dyDescent="0.2">
      <c r="A643" s="1"/>
      <c r="C643" s="4"/>
      <c r="D643" s="8"/>
      <c r="E643" s="4"/>
      <c r="F643" s="8"/>
      <c r="G643" s="4"/>
      <c r="H643" s="8"/>
      <c r="I643" s="4"/>
    </row>
    <row r="644" spans="1:9" x14ac:dyDescent="0.2">
      <c r="A644" s="1" t="s">
        <v>26</v>
      </c>
      <c r="C644" s="4"/>
      <c r="D644" s="8"/>
      <c r="E644" s="4"/>
      <c r="F644" s="8"/>
      <c r="G644" s="4"/>
      <c r="H644" s="8"/>
      <c r="I644" s="4"/>
    </row>
    <row r="645" spans="1:9" x14ac:dyDescent="0.2">
      <c r="A645" s="2">
        <v>1</v>
      </c>
      <c r="B645" s="1" t="s">
        <v>73</v>
      </c>
      <c r="C645" s="4">
        <v>15</v>
      </c>
      <c r="D645" s="8">
        <v>15.63</v>
      </c>
      <c r="E645" s="4">
        <v>15</v>
      </c>
      <c r="F645" s="8">
        <v>23.08</v>
      </c>
      <c r="G645" s="4">
        <v>0</v>
      </c>
      <c r="H645" s="8">
        <v>0</v>
      </c>
      <c r="I645" s="4">
        <v>0</v>
      </c>
    </row>
    <row r="646" spans="1:9" x14ac:dyDescent="0.2">
      <c r="A646" s="2">
        <v>2</v>
      </c>
      <c r="B646" s="1" t="s">
        <v>66</v>
      </c>
      <c r="C646" s="4">
        <v>12</v>
      </c>
      <c r="D646" s="8">
        <v>12.5</v>
      </c>
      <c r="E646" s="4">
        <v>12</v>
      </c>
      <c r="F646" s="8">
        <v>18.46</v>
      </c>
      <c r="G646" s="4">
        <v>0</v>
      </c>
      <c r="H646" s="8">
        <v>0</v>
      </c>
      <c r="I646" s="4">
        <v>0</v>
      </c>
    </row>
    <row r="647" spans="1:9" x14ac:dyDescent="0.2">
      <c r="A647" s="2">
        <v>3</v>
      </c>
      <c r="B647" s="1" t="s">
        <v>59</v>
      </c>
      <c r="C647" s="4">
        <v>8</v>
      </c>
      <c r="D647" s="8">
        <v>8.33</v>
      </c>
      <c r="E647" s="4">
        <v>5</v>
      </c>
      <c r="F647" s="8">
        <v>7.69</v>
      </c>
      <c r="G647" s="4">
        <v>3</v>
      </c>
      <c r="H647" s="8">
        <v>10.71</v>
      </c>
      <c r="I647" s="4">
        <v>0</v>
      </c>
    </row>
    <row r="648" spans="1:9" x14ac:dyDescent="0.2">
      <c r="A648" s="2">
        <v>4</v>
      </c>
      <c r="B648" s="1" t="s">
        <v>72</v>
      </c>
      <c r="C648" s="4">
        <v>7</v>
      </c>
      <c r="D648" s="8">
        <v>7.29</v>
      </c>
      <c r="E648" s="4">
        <v>7</v>
      </c>
      <c r="F648" s="8">
        <v>10.77</v>
      </c>
      <c r="G648" s="4">
        <v>0</v>
      </c>
      <c r="H648" s="8">
        <v>0</v>
      </c>
      <c r="I648" s="4">
        <v>0</v>
      </c>
    </row>
    <row r="649" spans="1:9" x14ac:dyDescent="0.2">
      <c r="A649" s="2">
        <v>5</v>
      </c>
      <c r="B649" s="1" t="s">
        <v>60</v>
      </c>
      <c r="C649" s="4">
        <v>6</v>
      </c>
      <c r="D649" s="8">
        <v>6.25</v>
      </c>
      <c r="E649" s="4">
        <v>3</v>
      </c>
      <c r="F649" s="8">
        <v>4.62</v>
      </c>
      <c r="G649" s="4">
        <v>3</v>
      </c>
      <c r="H649" s="8">
        <v>10.71</v>
      </c>
      <c r="I649" s="4">
        <v>0</v>
      </c>
    </row>
    <row r="650" spans="1:9" x14ac:dyDescent="0.2">
      <c r="A650" s="2">
        <v>6</v>
      </c>
      <c r="B650" s="1" t="s">
        <v>61</v>
      </c>
      <c r="C650" s="4">
        <v>4</v>
      </c>
      <c r="D650" s="8">
        <v>4.17</v>
      </c>
      <c r="E650" s="4">
        <v>3</v>
      </c>
      <c r="F650" s="8">
        <v>4.62</v>
      </c>
      <c r="G650" s="4">
        <v>1</v>
      </c>
      <c r="H650" s="8">
        <v>3.57</v>
      </c>
      <c r="I650" s="4">
        <v>0</v>
      </c>
    </row>
    <row r="651" spans="1:9" x14ac:dyDescent="0.2">
      <c r="A651" s="2">
        <v>6</v>
      </c>
      <c r="B651" s="1" t="s">
        <v>62</v>
      </c>
      <c r="C651" s="4">
        <v>4</v>
      </c>
      <c r="D651" s="8">
        <v>4.17</v>
      </c>
      <c r="E651" s="4">
        <v>0</v>
      </c>
      <c r="F651" s="8">
        <v>0</v>
      </c>
      <c r="G651" s="4">
        <v>3</v>
      </c>
      <c r="H651" s="8">
        <v>10.71</v>
      </c>
      <c r="I651" s="4">
        <v>1</v>
      </c>
    </row>
    <row r="652" spans="1:9" x14ac:dyDescent="0.2">
      <c r="A652" s="2">
        <v>6</v>
      </c>
      <c r="B652" s="1" t="s">
        <v>71</v>
      </c>
      <c r="C652" s="4">
        <v>4</v>
      </c>
      <c r="D652" s="8">
        <v>4.17</v>
      </c>
      <c r="E652" s="4">
        <v>0</v>
      </c>
      <c r="F652" s="8">
        <v>0</v>
      </c>
      <c r="G652" s="4">
        <v>3</v>
      </c>
      <c r="H652" s="8">
        <v>10.71</v>
      </c>
      <c r="I652" s="4">
        <v>0</v>
      </c>
    </row>
    <row r="653" spans="1:9" x14ac:dyDescent="0.2">
      <c r="A653" s="2">
        <v>9</v>
      </c>
      <c r="B653" s="1" t="s">
        <v>84</v>
      </c>
      <c r="C653" s="4">
        <v>3</v>
      </c>
      <c r="D653" s="8">
        <v>3.13</v>
      </c>
      <c r="E653" s="4">
        <v>2</v>
      </c>
      <c r="F653" s="8">
        <v>3.08</v>
      </c>
      <c r="G653" s="4">
        <v>1</v>
      </c>
      <c r="H653" s="8">
        <v>3.57</v>
      </c>
      <c r="I653" s="4">
        <v>0</v>
      </c>
    </row>
    <row r="654" spans="1:9" x14ac:dyDescent="0.2">
      <c r="A654" s="2">
        <v>9</v>
      </c>
      <c r="B654" s="1" t="s">
        <v>67</v>
      </c>
      <c r="C654" s="4">
        <v>3</v>
      </c>
      <c r="D654" s="8">
        <v>3.13</v>
      </c>
      <c r="E654" s="4">
        <v>3</v>
      </c>
      <c r="F654" s="8">
        <v>4.62</v>
      </c>
      <c r="G654" s="4">
        <v>0</v>
      </c>
      <c r="H654" s="8">
        <v>0</v>
      </c>
      <c r="I654" s="4">
        <v>0</v>
      </c>
    </row>
    <row r="655" spans="1:9" x14ac:dyDescent="0.2">
      <c r="A655" s="2">
        <v>9</v>
      </c>
      <c r="B655" s="1" t="s">
        <v>68</v>
      </c>
      <c r="C655" s="4">
        <v>3</v>
      </c>
      <c r="D655" s="8">
        <v>3.13</v>
      </c>
      <c r="E655" s="4">
        <v>3</v>
      </c>
      <c r="F655" s="8">
        <v>4.62</v>
      </c>
      <c r="G655" s="4">
        <v>0</v>
      </c>
      <c r="H655" s="8">
        <v>0</v>
      </c>
      <c r="I655" s="4">
        <v>0</v>
      </c>
    </row>
    <row r="656" spans="1:9" x14ac:dyDescent="0.2">
      <c r="A656" s="2">
        <v>9</v>
      </c>
      <c r="B656" s="1" t="s">
        <v>91</v>
      </c>
      <c r="C656" s="4">
        <v>3</v>
      </c>
      <c r="D656" s="8">
        <v>3.13</v>
      </c>
      <c r="E656" s="4">
        <v>2</v>
      </c>
      <c r="F656" s="8">
        <v>3.08</v>
      </c>
      <c r="G656" s="4">
        <v>1</v>
      </c>
      <c r="H656" s="8">
        <v>3.57</v>
      </c>
      <c r="I656" s="4">
        <v>0</v>
      </c>
    </row>
    <row r="657" spans="1:9" x14ac:dyDescent="0.2">
      <c r="A657" s="2">
        <v>9</v>
      </c>
      <c r="B657" s="1" t="s">
        <v>76</v>
      </c>
      <c r="C657" s="4">
        <v>3</v>
      </c>
      <c r="D657" s="8">
        <v>3.13</v>
      </c>
      <c r="E657" s="4">
        <v>2</v>
      </c>
      <c r="F657" s="8">
        <v>3.08</v>
      </c>
      <c r="G657" s="4">
        <v>1</v>
      </c>
      <c r="H657" s="8">
        <v>3.57</v>
      </c>
      <c r="I657" s="4">
        <v>0</v>
      </c>
    </row>
    <row r="658" spans="1:9" x14ac:dyDescent="0.2">
      <c r="A658" s="2">
        <v>14</v>
      </c>
      <c r="B658" s="1" t="s">
        <v>94</v>
      </c>
      <c r="C658" s="4">
        <v>2</v>
      </c>
      <c r="D658" s="8">
        <v>2.08</v>
      </c>
      <c r="E658" s="4">
        <v>2</v>
      </c>
      <c r="F658" s="8">
        <v>3.08</v>
      </c>
      <c r="G658" s="4">
        <v>0</v>
      </c>
      <c r="H658" s="8">
        <v>0</v>
      </c>
      <c r="I658" s="4">
        <v>0</v>
      </c>
    </row>
    <row r="659" spans="1:9" x14ac:dyDescent="0.2">
      <c r="A659" s="2">
        <v>14</v>
      </c>
      <c r="B659" s="1" t="s">
        <v>82</v>
      </c>
      <c r="C659" s="4">
        <v>2</v>
      </c>
      <c r="D659" s="8">
        <v>2.08</v>
      </c>
      <c r="E659" s="4">
        <v>0</v>
      </c>
      <c r="F659" s="8">
        <v>0</v>
      </c>
      <c r="G659" s="4">
        <v>2</v>
      </c>
      <c r="H659" s="8">
        <v>7.14</v>
      </c>
      <c r="I659" s="4">
        <v>0</v>
      </c>
    </row>
    <row r="660" spans="1:9" x14ac:dyDescent="0.2">
      <c r="A660" s="2">
        <v>14</v>
      </c>
      <c r="B660" s="1" t="s">
        <v>88</v>
      </c>
      <c r="C660" s="4">
        <v>2</v>
      </c>
      <c r="D660" s="8">
        <v>2.08</v>
      </c>
      <c r="E660" s="4">
        <v>2</v>
      </c>
      <c r="F660" s="8">
        <v>3.08</v>
      </c>
      <c r="G660" s="4">
        <v>0</v>
      </c>
      <c r="H660" s="8">
        <v>0</v>
      </c>
      <c r="I660" s="4">
        <v>0</v>
      </c>
    </row>
    <row r="661" spans="1:9" x14ac:dyDescent="0.2">
      <c r="A661" s="2">
        <v>17</v>
      </c>
      <c r="B661" s="1" t="s">
        <v>81</v>
      </c>
      <c r="C661" s="4">
        <v>1</v>
      </c>
      <c r="D661" s="8">
        <v>1.04</v>
      </c>
      <c r="E661" s="4">
        <v>0</v>
      </c>
      <c r="F661" s="8">
        <v>0</v>
      </c>
      <c r="G661" s="4">
        <v>1</v>
      </c>
      <c r="H661" s="8">
        <v>3.57</v>
      </c>
      <c r="I661" s="4">
        <v>0</v>
      </c>
    </row>
    <row r="662" spans="1:9" x14ac:dyDescent="0.2">
      <c r="A662" s="2">
        <v>17</v>
      </c>
      <c r="B662" s="1" t="s">
        <v>113</v>
      </c>
      <c r="C662" s="4">
        <v>1</v>
      </c>
      <c r="D662" s="8">
        <v>1.04</v>
      </c>
      <c r="E662" s="4">
        <v>0</v>
      </c>
      <c r="F662" s="8">
        <v>0</v>
      </c>
      <c r="G662" s="4">
        <v>1</v>
      </c>
      <c r="H662" s="8">
        <v>3.57</v>
      </c>
      <c r="I662" s="4">
        <v>0</v>
      </c>
    </row>
    <row r="663" spans="1:9" x14ac:dyDescent="0.2">
      <c r="A663" s="2">
        <v>17</v>
      </c>
      <c r="B663" s="1" t="s">
        <v>114</v>
      </c>
      <c r="C663" s="4">
        <v>1</v>
      </c>
      <c r="D663" s="8">
        <v>1.04</v>
      </c>
      <c r="E663" s="4">
        <v>0</v>
      </c>
      <c r="F663" s="8">
        <v>0</v>
      </c>
      <c r="G663" s="4">
        <v>1</v>
      </c>
      <c r="H663" s="8">
        <v>3.57</v>
      </c>
      <c r="I663" s="4">
        <v>0</v>
      </c>
    </row>
    <row r="664" spans="1:9" x14ac:dyDescent="0.2">
      <c r="A664" s="2">
        <v>17</v>
      </c>
      <c r="B664" s="1" t="s">
        <v>104</v>
      </c>
      <c r="C664" s="4">
        <v>1</v>
      </c>
      <c r="D664" s="8">
        <v>1.04</v>
      </c>
      <c r="E664" s="4">
        <v>1</v>
      </c>
      <c r="F664" s="8">
        <v>1.54</v>
      </c>
      <c r="G664" s="4">
        <v>0</v>
      </c>
      <c r="H664" s="8">
        <v>0</v>
      </c>
      <c r="I664" s="4">
        <v>0</v>
      </c>
    </row>
    <row r="665" spans="1:9" x14ac:dyDescent="0.2">
      <c r="A665" s="2">
        <v>17</v>
      </c>
      <c r="B665" s="1" t="s">
        <v>115</v>
      </c>
      <c r="C665" s="4">
        <v>1</v>
      </c>
      <c r="D665" s="8">
        <v>1.04</v>
      </c>
      <c r="E665" s="4">
        <v>0</v>
      </c>
      <c r="F665" s="8">
        <v>0</v>
      </c>
      <c r="G665" s="4">
        <v>1</v>
      </c>
      <c r="H665" s="8">
        <v>3.57</v>
      </c>
      <c r="I665" s="4">
        <v>0</v>
      </c>
    </row>
    <row r="666" spans="1:9" x14ac:dyDescent="0.2">
      <c r="A666" s="2">
        <v>17</v>
      </c>
      <c r="B666" s="1" t="s">
        <v>116</v>
      </c>
      <c r="C666" s="4">
        <v>1</v>
      </c>
      <c r="D666" s="8">
        <v>1.04</v>
      </c>
      <c r="E666" s="4">
        <v>0</v>
      </c>
      <c r="F666" s="8">
        <v>0</v>
      </c>
      <c r="G666" s="4">
        <v>1</v>
      </c>
      <c r="H666" s="8">
        <v>3.57</v>
      </c>
      <c r="I666" s="4">
        <v>0</v>
      </c>
    </row>
    <row r="667" spans="1:9" x14ac:dyDescent="0.2">
      <c r="A667" s="2">
        <v>17</v>
      </c>
      <c r="B667" s="1" t="s">
        <v>102</v>
      </c>
      <c r="C667" s="4">
        <v>1</v>
      </c>
      <c r="D667" s="8">
        <v>1.04</v>
      </c>
      <c r="E667" s="4">
        <v>0</v>
      </c>
      <c r="F667" s="8">
        <v>0</v>
      </c>
      <c r="G667" s="4">
        <v>0</v>
      </c>
      <c r="H667" s="8">
        <v>0</v>
      </c>
      <c r="I667" s="4">
        <v>0</v>
      </c>
    </row>
    <row r="668" spans="1:9" x14ac:dyDescent="0.2">
      <c r="A668" s="2">
        <v>17</v>
      </c>
      <c r="B668" s="1" t="s">
        <v>100</v>
      </c>
      <c r="C668" s="4">
        <v>1</v>
      </c>
      <c r="D668" s="8">
        <v>1.04</v>
      </c>
      <c r="E668" s="4">
        <v>0</v>
      </c>
      <c r="F668" s="8">
        <v>0</v>
      </c>
      <c r="G668" s="4">
        <v>1</v>
      </c>
      <c r="H668" s="8">
        <v>3.57</v>
      </c>
      <c r="I668" s="4">
        <v>0</v>
      </c>
    </row>
    <row r="669" spans="1:9" x14ac:dyDescent="0.2">
      <c r="A669" s="2">
        <v>17</v>
      </c>
      <c r="B669" s="1" t="s">
        <v>95</v>
      </c>
      <c r="C669" s="4">
        <v>1</v>
      </c>
      <c r="D669" s="8">
        <v>1.04</v>
      </c>
      <c r="E669" s="4">
        <v>1</v>
      </c>
      <c r="F669" s="8">
        <v>1.54</v>
      </c>
      <c r="G669" s="4">
        <v>0</v>
      </c>
      <c r="H669" s="8">
        <v>0</v>
      </c>
      <c r="I669" s="4">
        <v>0</v>
      </c>
    </row>
    <row r="670" spans="1:9" x14ac:dyDescent="0.2">
      <c r="A670" s="2">
        <v>17</v>
      </c>
      <c r="B670" s="1" t="s">
        <v>64</v>
      </c>
      <c r="C670" s="4">
        <v>1</v>
      </c>
      <c r="D670" s="8">
        <v>1.04</v>
      </c>
      <c r="E670" s="4">
        <v>0</v>
      </c>
      <c r="F670" s="8">
        <v>0</v>
      </c>
      <c r="G670" s="4">
        <v>1</v>
      </c>
      <c r="H670" s="8">
        <v>3.57</v>
      </c>
      <c r="I670" s="4">
        <v>0</v>
      </c>
    </row>
    <row r="671" spans="1:9" x14ac:dyDescent="0.2">
      <c r="A671" s="2">
        <v>17</v>
      </c>
      <c r="B671" s="1" t="s">
        <v>69</v>
      </c>
      <c r="C671" s="4">
        <v>1</v>
      </c>
      <c r="D671" s="8">
        <v>1.04</v>
      </c>
      <c r="E671" s="4">
        <v>0</v>
      </c>
      <c r="F671" s="8">
        <v>0</v>
      </c>
      <c r="G671" s="4">
        <v>1</v>
      </c>
      <c r="H671" s="8">
        <v>3.57</v>
      </c>
      <c r="I671" s="4">
        <v>0</v>
      </c>
    </row>
    <row r="672" spans="1:9" x14ac:dyDescent="0.2">
      <c r="A672" s="2">
        <v>17</v>
      </c>
      <c r="B672" s="1" t="s">
        <v>70</v>
      </c>
      <c r="C672" s="4">
        <v>1</v>
      </c>
      <c r="D672" s="8">
        <v>1.04</v>
      </c>
      <c r="E672" s="4">
        <v>0</v>
      </c>
      <c r="F672" s="8">
        <v>0</v>
      </c>
      <c r="G672" s="4">
        <v>1</v>
      </c>
      <c r="H672" s="8">
        <v>3.57</v>
      </c>
      <c r="I672" s="4">
        <v>0</v>
      </c>
    </row>
    <row r="673" spans="1:9" x14ac:dyDescent="0.2">
      <c r="A673" s="2">
        <v>17</v>
      </c>
      <c r="B673" s="1" t="s">
        <v>97</v>
      </c>
      <c r="C673" s="4">
        <v>1</v>
      </c>
      <c r="D673" s="8">
        <v>1.04</v>
      </c>
      <c r="E673" s="4">
        <v>0</v>
      </c>
      <c r="F673" s="8">
        <v>0</v>
      </c>
      <c r="G673" s="4">
        <v>1</v>
      </c>
      <c r="H673" s="8">
        <v>3.57</v>
      </c>
      <c r="I673" s="4">
        <v>0</v>
      </c>
    </row>
    <row r="674" spans="1:9" x14ac:dyDescent="0.2">
      <c r="A674" s="2">
        <v>17</v>
      </c>
      <c r="B674" s="1" t="s">
        <v>78</v>
      </c>
      <c r="C674" s="4">
        <v>1</v>
      </c>
      <c r="D674" s="8">
        <v>1.04</v>
      </c>
      <c r="E674" s="4">
        <v>1</v>
      </c>
      <c r="F674" s="8">
        <v>1.54</v>
      </c>
      <c r="G674" s="4">
        <v>0</v>
      </c>
      <c r="H674" s="8">
        <v>0</v>
      </c>
      <c r="I674" s="4">
        <v>0</v>
      </c>
    </row>
    <row r="675" spans="1:9" x14ac:dyDescent="0.2">
      <c r="A675" s="2">
        <v>17</v>
      </c>
      <c r="B675" s="1" t="s">
        <v>99</v>
      </c>
      <c r="C675" s="4">
        <v>1</v>
      </c>
      <c r="D675" s="8">
        <v>1.04</v>
      </c>
      <c r="E675" s="4">
        <v>1</v>
      </c>
      <c r="F675" s="8">
        <v>1.54</v>
      </c>
      <c r="G675" s="4">
        <v>0</v>
      </c>
      <c r="H675" s="8">
        <v>0</v>
      </c>
      <c r="I675" s="4">
        <v>0</v>
      </c>
    </row>
    <row r="676" spans="1:9" x14ac:dyDescent="0.2">
      <c r="A676" s="1"/>
      <c r="C676" s="4"/>
      <c r="D676" s="8"/>
      <c r="E676" s="4"/>
      <c r="F676" s="8"/>
      <c r="G676" s="4"/>
      <c r="H676" s="8"/>
      <c r="I676" s="4"/>
    </row>
    <row r="677" spans="1:9" x14ac:dyDescent="0.2">
      <c r="A677" s="1" t="s">
        <v>27</v>
      </c>
      <c r="C677" s="4"/>
      <c r="D677" s="8"/>
      <c r="E677" s="4"/>
      <c r="F677" s="8"/>
      <c r="G677" s="4"/>
      <c r="H677" s="8"/>
      <c r="I677" s="4"/>
    </row>
    <row r="678" spans="1:9" x14ac:dyDescent="0.2">
      <c r="A678" s="2">
        <v>1</v>
      </c>
      <c r="B678" s="1" t="s">
        <v>60</v>
      </c>
      <c r="C678" s="4">
        <v>26</v>
      </c>
      <c r="D678" s="8">
        <v>19.55</v>
      </c>
      <c r="E678" s="4">
        <v>25</v>
      </c>
      <c r="F678" s="8">
        <v>25.77</v>
      </c>
      <c r="G678" s="4">
        <v>1</v>
      </c>
      <c r="H678" s="8">
        <v>3.13</v>
      </c>
      <c r="I678" s="4">
        <v>0</v>
      </c>
    </row>
    <row r="679" spans="1:9" x14ac:dyDescent="0.2">
      <c r="A679" s="2">
        <v>2</v>
      </c>
      <c r="B679" s="1" t="s">
        <v>73</v>
      </c>
      <c r="C679" s="4">
        <v>18</v>
      </c>
      <c r="D679" s="8">
        <v>13.53</v>
      </c>
      <c r="E679" s="4">
        <v>18</v>
      </c>
      <c r="F679" s="8">
        <v>18.559999999999999</v>
      </c>
      <c r="G679" s="4">
        <v>0</v>
      </c>
      <c r="H679" s="8">
        <v>0</v>
      </c>
      <c r="I679" s="4">
        <v>0</v>
      </c>
    </row>
    <row r="680" spans="1:9" x14ac:dyDescent="0.2">
      <c r="A680" s="2">
        <v>3</v>
      </c>
      <c r="B680" s="1" t="s">
        <v>66</v>
      </c>
      <c r="C680" s="4">
        <v>15</v>
      </c>
      <c r="D680" s="8">
        <v>11.28</v>
      </c>
      <c r="E680" s="4">
        <v>10</v>
      </c>
      <c r="F680" s="8">
        <v>10.31</v>
      </c>
      <c r="G680" s="4">
        <v>4</v>
      </c>
      <c r="H680" s="8">
        <v>12.5</v>
      </c>
      <c r="I680" s="4">
        <v>1</v>
      </c>
    </row>
    <row r="681" spans="1:9" x14ac:dyDescent="0.2">
      <c r="A681" s="2">
        <v>4</v>
      </c>
      <c r="B681" s="1" t="s">
        <v>72</v>
      </c>
      <c r="C681" s="4">
        <v>13</v>
      </c>
      <c r="D681" s="8">
        <v>9.77</v>
      </c>
      <c r="E681" s="4">
        <v>11</v>
      </c>
      <c r="F681" s="8">
        <v>11.34</v>
      </c>
      <c r="G681" s="4">
        <v>2</v>
      </c>
      <c r="H681" s="8">
        <v>6.25</v>
      </c>
      <c r="I681" s="4">
        <v>0</v>
      </c>
    </row>
    <row r="682" spans="1:9" x14ac:dyDescent="0.2">
      <c r="A682" s="2">
        <v>5</v>
      </c>
      <c r="B682" s="1" t="s">
        <v>59</v>
      </c>
      <c r="C682" s="4">
        <v>8</v>
      </c>
      <c r="D682" s="8">
        <v>6.02</v>
      </c>
      <c r="E682" s="4">
        <v>8</v>
      </c>
      <c r="F682" s="8">
        <v>8.25</v>
      </c>
      <c r="G682" s="4">
        <v>0</v>
      </c>
      <c r="H682" s="8">
        <v>0</v>
      </c>
      <c r="I682" s="4">
        <v>0</v>
      </c>
    </row>
    <row r="683" spans="1:9" x14ac:dyDescent="0.2">
      <c r="A683" s="2">
        <v>6</v>
      </c>
      <c r="B683" s="1" t="s">
        <v>61</v>
      </c>
      <c r="C683" s="4">
        <v>6</v>
      </c>
      <c r="D683" s="8">
        <v>4.51</v>
      </c>
      <c r="E683" s="4">
        <v>4</v>
      </c>
      <c r="F683" s="8">
        <v>4.12</v>
      </c>
      <c r="G683" s="4">
        <v>2</v>
      </c>
      <c r="H683" s="8">
        <v>6.25</v>
      </c>
      <c r="I683" s="4">
        <v>0</v>
      </c>
    </row>
    <row r="684" spans="1:9" x14ac:dyDescent="0.2">
      <c r="A684" s="2">
        <v>6</v>
      </c>
      <c r="B684" s="1" t="s">
        <v>68</v>
      </c>
      <c r="C684" s="4">
        <v>6</v>
      </c>
      <c r="D684" s="8">
        <v>4.51</v>
      </c>
      <c r="E684" s="4">
        <v>3</v>
      </c>
      <c r="F684" s="8">
        <v>3.09</v>
      </c>
      <c r="G684" s="4">
        <v>3</v>
      </c>
      <c r="H684" s="8">
        <v>9.3800000000000008</v>
      </c>
      <c r="I684" s="4">
        <v>0</v>
      </c>
    </row>
    <row r="685" spans="1:9" x14ac:dyDescent="0.2">
      <c r="A685" s="2">
        <v>8</v>
      </c>
      <c r="B685" s="1" t="s">
        <v>78</v>
      </c>
      <c r="C685" s="4">
        <v>5</v>
      </c>
      <c r="D685" s="8">
        <v>3.76</v>
      </c>
      <c r="E685" s="4">
        <v>5</v>
      </c>
      <c r="F685" s="8">
        <v>5.15</v>
      </c>
      <c r="G685" s="4">
        <v>0</v>
      </c>
      <c r="H685" s="8">
        <v>0</v>
      </c>
      <c r="I685" s="4">
        <v>0</v>
      </c>
    </row>
    <row r="686" spans="1:9" x14ac:dyDescent="0.2">
      <c r="A686" s="2">
        <v>9</v>
      </c>
      <c r="B686" s="1" t="s">
        <v>81</v>
      </c>
      <c r="C686" s="4">
        <v>4</v>
      </c>
      <c r="D686" s="8">
        <v>3.01</v>
      </c>
      <c r="E686" s="4">
        <v>2</v>
      </c>
      <c r="F686" s="8">
        <v>2.06</v>
      </c>
      <c r="G686" s="4">
        <v>2</v>
      </c>
      <c r="H686" s="8">
        <v>6.25</v>
      </c>
      <c r="I686" s="4">
        <v>0</v>
      </c>
    </row>
    <row r="687" spans="1:9" x14ac:dyDescent="0.2">
      <c r="A687" s="2">
        <v>9</v>
      </c>
      <c r="B687" s="1" t="s">
        <v>67</v>
      </c>
      <c r="C687" s="4">
        <v>4</v>
      </c>
      <c r="D687" s="8">
        <v>3.01</v>
      </c>
      <c r="E687" s="4">
        <v>2</v>
      </c>
      <c r="F687" s="8">
        <v>2.06</v>
      </c>
      <c r="G687" s="4">
        <v>2</v>
      </c>
      <c r="H687" s="8">
        <v>6.25</v>
      </c>
      <c r="I687" s="4">
        <v>0</v>
      </c>
    </row>
    <row r="688" spans="1:9" x14ac:dyDescent="0.2">
      <c r="A688" s="2">
        <v>11</v>
      </c>
      <c r="B688" s="1" t="s">
        <v>71</v>
      </c>
      <c r="C688" s="4">
        <v>3</v>
      </c>
      <c r="D688" s="8">
        <v>2.2599999999999998</v>
      </c>
      <c r="E688" s="4">
        <v>2</v>
      </c>
      <c r="F688" s="8">
        <v>2.06</v>
      </c>
      <c r="G688" s="4">
        <v>0</v>
      </c>
      <c r="H688" s="8">
        <v>0</v>
      </c>
      <c r="I688" s="4">
        <v>1</v>
      </c>
    </row>
    <row r="689" spans="1:9" x14ac:dyDescent="0.2">
      <c r="A689" s="2">
        <v>11</v>
      </c>
      <c r="B689" s="1" t="s">
        <v>77</v>
      </c>
      <c r="C689" s="4">
        <v>3</v>
      </c>
      <c r="D689" s="8">
        <v>2.2599999999999998</v>
      </c>
      <c r="E689" s="4">
        <v>0</v>
      </c>
      <c r="F689" s="8">
        <v>0</v>
      </c>
      <c r="G689" s="4">
        <v>3</v>
      </c>
      <c r="H689" s="8">
        <v>9.3800000000000008</v>
      </c>
      <c r="I689" s="4">
        <v>0</v>
      </c>
    </row>
    <row r="690" spans="1:9" x14ac:dyDescent="0.2">
      <c r="A690" s="2">
        <v>13</v>
      </c>
      <c r="B690" s="1" t="s">
        <v>83</v>
      </c>
      <c r="C690" s="4">
        <v>2</v>
      </c>
      <c r="D690" s="8">
        <v>1.5</v>
      </c>
      <c r="E690" s="4">
        <v>2</v>
      </c>
      <c r="F690" s="8">
        <v>2.06</v>
      </c>
      <c r="G690" s="4">
        <v>0</v>
      </c>
      <c r="H690" s="8">
        <v>0</v>
      </c>
      <c r="I690" s="4">
        <v>0</v>
      </c>
    </row>
    <row r="691" spans="1:9" x14ac:dyDescent="0.2">
      <c r="A691" s="2">
        <v>13</v>
      </c>
      <c r="B691" s="1" t="s">
        <v>106</v>
      </c>
      <c r="C691" s="4">
        <v>2</v>
      </c>
      <c r="D691" s="8">
        <v>1.5</v>
      </c>
      <c r="E691" s="4">
        <v>0</v>
      </c>
      <c r="F691" s="8">
        <v>0</v>
      </c>
      <c r="G691" s="4">
        <v>2</v>
      </c>
      <c r="H691" s="8">
        <v>6.25</v>
      </c>
      <c r="I691" s="4">
        <v>0</v>
      </c>
    </row>
    <row r="692" spans="1:9" x14ac:dyDescent="0.2">
      <c r="A692" s="2">
        <v>13</v>
      </c>
      <c r="B692" s="1" t="s">
        <v>111</v>
      </c>
      <c r="C692" s="4">
        <v>2</v>
      </c>
      <c r="D692" s="8">
        <v>1.5</v>
      </c>
      <c r="E692" s="4">
        <v>0</v>
      </c>
      <c r="F692" s="8">
        <v>0</v>
      </c>
      <c r="G692" s="4">
        <v>1</v>
      </c>
      <c r="H692" s="8">
        <v>3.13</v>
      </c>
      <c r="I692" s="4">
        <v>1</v>
      </c>
    </row>
    <row r="693" spans="1:9" x14ac:dyDescent="0.2">
      <c r="A693" s="2">
        <v>13</v>
      </c>
      <c r="B693" s="1" t="s">
        <v>90</v>
      </c>
      <c r="C693" s="4">
        <v>2</v>
      </c>
      <c r="D693" s="8">
        <v>1.5</v>
      </c>
      <c r="E693" s="4">
        <v>2</v>
      </c>
      <c r="F693" s="8">
        <v>2.06</v>
      </c>
      <c r="G693" s="4">
        <v>0</v>
      </c>
      <c r="H693" s="8">
        <v>0</v>
      </c>
      <c r="I693" s="4">
        <v>0</v>
      </c>
    </row>
    <row r="694" spans="1:9" x14ac:dyDescent="0.2">
      <c r="A694" s="2">
        <v>13</v>
      </c>
      <c r="B694" s="1" t="s">
        <v>75</v>
      </c>
      <c r="C694" s="4">
        <v>2</v>
      </c>
      <c r="D694" s="8">
        <v>1.5</v>
      </c>
      <c r="E694" s="4">
        <v>1</v>
      </c>
      <c r="F694" s="8">
        <v>1.03</v>
      </c>
      <c r="G694" s="4">
        <v>1</v>
      </c>
      <c r="H694" s="8">
        <v>3.13</v>
      </c>
      <c r="I694" s="4">
        <v>0</v>
      </c>
    </row>
    <row r="695" spans="1:9" x14ac:dyDescent="0.2">
      <c r="A695" s="2">
        <v>13</v>
      </c>
      <c r="B695" s="1" t="s">
        <v>97</v>
      </c>
      <c r="C695" s="4">
        <v>2</v>
      </c>
      <c r="D695" s="8">
        <v>1.5</v>
      </c>
      <c r="E695" s="4">
        <v>0</v>
      </c>
      <c r="F695" s="8">
        <v>0</v>
      </c>
      <c r="G695" s="4">
        <v>2</v>
      </c>
      <c r="H695" s="8">
        <v>6.25</v>
      </c>
      <c r="I695" s="4">
        <v>0</v>
      </c>
    </row>
    <row r="696" spans="1:9" x14ac:dyDescent="0.2">
      <c r="A696" s="2">
        <v>19</v>
      </c>
      <c r="B696" s="1" t="s">
        <v>62</v>
      </c>
      <c r="C696" s="4">
        <v>1</v>
      </c>
      <c r="D696" s="8">
        <v>0.75</v>
      </c>
      <c r="E696" s="4">
        <v>0</v>
      </c>
      <c r="F696" s="8">
        <v>0</v>
      </c>
      <c r="G696" s="4">
        <v>1</v>
      </c>
      <c r="H696" s="8">
        <v>3.13</v>
      </c>
      <c r="I696" s="4">
        <v>0</v>
      </c>
    </row>
    <row r="697" spans="1:9" x14ac:dyDescent="0.2">
      <c r="A697" s="2">
        <v>19</v>
      </c>
      <c r="B697" s="1" t="s">
        <v>117</v>
      </c>
      <c r="C697" s="4">
        <v>1</v>
      </c>
      <c r="D697" s="8">
        <v>0.75</v>
      </c>
      <c r="E697" s="4">
        <v>0</v>
      </c>
      <c r="F697" s="8">
        <v>0</v>
      </c>
      <c r="G697" s="4">
        <v>1</v>
      </c>
      <c r="H697" s="8">
        <v>3.13</v>
      </c>
      <c r="I697" s="4">
        <v>0</v>
      </c>
    </row>
    <row r="698" spans="1:9" x14ac:dyDescent="0.2">
      <c r="A698" s="2">
        <v>19</v>
      </c>
      <c r="B698" s="1" t="s">
        <v>113</v>
      </c>
      <c r="C698" s="4">
        <v>1</v>
      </c>
      <c r="D698" s="8">
        <v>0.75</v>
      </c>
      <c r="E698" s="4">
        <v>1</v>
      </c>
      <c r="F698" s="8">
        <v>1.03</v>
      </c>
      <c r="G698" s="4">
        <v>0</v>
      </c>
      <c r="H698" s="8">
        <v>0</v>
      </c>
      <c r="I698" s="4">
        <v>0</v>
      </c>
    </row>
    <row r="699" spans="1:9" x14ac:dyDescent="0.2">
      <c r="A699" s="2">
        <v>19</v>
      </c>
      <c r="B699" s="1" t="s">
        <v>87</v>
      </c>
      <c r="C699" s="4">
        <v>1</v>
      </c>
      <c r="D699" s="8">
        <v>0.75</v>
      </c>
      <c r="E699" s="4">
        <v>0</v>
      </c>
      <c r="F699" s="8">
        <v>0</v>
      </c>
      <c r="G699" s="4">
        <v>1</v>
      </c>
      <c r="H699" s="8">
        <v>3.13</v>
      </c>
      <c r="I699" s="4">
        <v>0</v>
      </c>
    </row>
    <row r="700" spans="1:9" x14ac:dyDescent="0.2">
      <c r="A700" s="2">
        <v>19</v>
      </c>
      <c r="B700" s="1" t="s">
        <v>107</v>
      </c>
      <c r="C700" s="4">
        <v>1</v>
      </c>
      <c r="D700" s="8">
        <v>0.75</v>
      </c>
      <c r="E700" s="4">
        <v>0</v>
      </c>
      <c r="F700" s="8">
        <v>0</v>
      </c>
      <c r="G700" s="4">
        <v>1</v>
      </c>
      <c r="H700" s="8">
        <v>3.13</v>
      </c>
      <c r="I700" s="4">
        <v>0</v>
      </c>
    </row>
    <row r="701" spans="1:9" x14ac:dyDescent="0.2">
      <c r="A701" s="2">
        <v>19</v>
      </c>
      <c r="B701" s="1" t="s">
        <v>95</v>
      </c>
      <c r="C701" s="4">
        <v>1</v>
      </c>
      <c r="D701" s="8">
        <v>0.75</v>
      </c>
      <c r="E701" s="4">
        <v>1</v>
      </c>
      <c r="F701" s="8">
        <v>1.03</v>
      </c>
      <c r="G701" s="4">
        <v>0</v>
      </c>
      <c r="H701" s="8">
        <v>0</v>
      </c>
      <c r="I701" s="4">
        <v>0</v>
      </c>
    </row>
    <row r="702" spans="1:9" x14ac:dyDescent="0.2">
      <c r="A702" s="2">
        <v>19</v>
      </c>
      <c r="B702" s="1" t="s">
        <v>110</v>
      </c>
      <c r="C702" s="4">
        <v>1</v>
      </c>
      <c r="D702" s="8">
        <v>0.75</v>
      </c>
      <c r="E702" s="4">
        <v>0</v>
      </c>
      <c r="F702" s="8">
        <v>0</v>
      </c>
      <c r="G702" s="4">
        <v>1</v>
      </c>
      <c r="H702" s="8">
        <v>3.13</v>
      </c>
      <c r="I702" s="4">
        <v>0</v>
      </c>
    </row>
    <row r="703" spans="1:9" x14ac:dyDescent="0.2">
      <c r="A703" s="2">
        <v>19</v>
      </c>
      <c r="B703" s="1" t="s">
        <v>93</v>
      </c>
      <c r="C703" s="4">
        <v>1</v>
      </c>
      <c r="D703" s="8">
        <v>0.75</v>
      </c>
      <c r="E703" s="4">
        <v>0</v>
      </c>
      <c r="F703" s="8">
        <v>0</v>
      </c>
      <c r="G703" s="4">
        <v>1</v>
      </c>
      <c r="H703" s="8">
        <v>3.13</v>
      </c>
      <c r="I703" s="4">
        <v>0</v>
      </c>
    </row>
    <row r="704" spans="1:9" x14ac:dyDescent="0.2">
      <c r="A704" s="2">
        <v>19</v>
      </c>
      <c r="B704" s="1" t="s">
        <v>118</v>
      </c>
      <c r="C704" s="4">
        <v>1</v>
      </c>
      <c r="D704" s="8">
        <v>0.75</v>
      </c>
      <c r="E704" s="4">
        <v>0</v>
      </c>
      <c r="F704" s="8">
        <v>0</v>
      </c>
      <c r="G704" s="4">
        <v>1</v>
      </c>
      <c r="H704" s="8">
        <v>3.13</v>
      </c>
      <c r="I704" s="4">
        <v>0</v>
      </c>
    </row>
    <row r="705" spans="1:9" x14ac:dyDescent="0.2">
      <c r="A705" s="2">
        <v>19</v>
      </c>
      <c r="B705" s="1" t="s">
        <v>89</v>
      </c>
      <c r="C705" s="4">
        <v>1</v>
      </c>
      <c r="D705" s="8">
        <v>0.75</v>
      </c>
      <c r="E705" s="4">
        <v>0</v>
      </c>
      <c r="F705" s="8">
        <v>0</v>
      </c>
      <c r="G705" s="4">
        <v>0</v>
      </c>
      <c r="H705" s="8">
        <v>0</v>
      </c>
      <c r="I705" s="4">
        <v>1</v>
      </c>
    </row>
    <row r="706" spans="1:9" x14ac:dyDescent="0.2">
      <c r="A706" s="1"/>
      <c r="C706" s="4"/>
      <c r="D706" s="8"/>
      <c r="E706" s="4"/>
      <c r="F706" s="8"/>
      <c r="G706" s="4"/>
      <c r="H706" s="8"/>
      <c r="I706" s="4"/>
    </row>
    <row r="707" spans="1:9" x14ac:dyDescent="0.2">
      <c r="A707" s="1" t="s">
        <v>28</v>
      </c>
      <c r="C707" s="4"/>
      <c r="D707" s="8"/>
      <c r="E707" s="4"/>
      <c r="F707" s="8"/>
      <c r="G707" s="4"/>
      <c r="H707" s="8"/>
      <c r="I707" s="4"/>
    </row>
    <row r="708" spans="1:9" x14ac:dyDescent="0.2">
      <c r="A708" s="2">
        <v>1</v>
      </c>
      <c r="B708" s="1" t="s">
        <v>73</v>
      </c>
      <c r="C708" s="4">
        <v>87</v>
      </c>
      <c r="D708" s="8">
        <v>12.97</v>
      </c>
      <c r="E708" s="4">
        <v>83</v>
      </c>
      <c r="F708" s="8">
        <v>19.48</v>
      </c>
      <c r="G708" s="4">
        <v>4</v>
      </c>
      <c r="H708" s="8">
        <v>1.75</v>
      </c>
      <c r="I708" s="4">
        <v>0</v>
      </c>
    </row>
    <row r="709" spans="1:9" x14ac:dyDescent="0.2">
      <c r="A709" s="2">
        <v>2</v>
      </c>
      <c r="B709" s="1" t="s">
        <v>60</v>
      </c>
      <c r="C709" s="4">
        <v>62</v>
      </c>
      <c r="D709" s="8">
        <v>9.24</v>
      </c>
      <c r="E709" s="4">
        <v>43</v>
      </c>
      <c r="F709" s="8">
        <v>10.09</v>
      </c>
      <c r="G709" s="4">
        <v>19</v>
      </c>
      <c r="H709" s="8">
        <v>8.3000000000000007</v>
      </c>
      <c r="I709" s="4">
        <v>0</v>
      </c>
    </row>
    <row r="710" spans="1:9" x14ac:dyDescent="0.2">
      <c r="A710" s="2">
        <v>3</v>
      </c>
      <c r="B710" s="1" t="s">
        <v>59</v>
      </c>
      <c r="C710" s="4">
        <v>60</v>
      </c>
      <c r="D710" s="8">
        <v>8.94</v>
      </c>
      <c r="E710" s="4">
        <v>37</v>
      </c>
      <c r="F710" s="8">
        <v>8.69</v>
      </c>
      <c r="G710" s="4">
        <v>23</v>
      </c>
      <c r="H710" s="8">
        <v>10.039999999999999</v>
      </c>
      <c r="I710" s="4">
        <v>0</v>
      </c>
    </row>
    <row r="711" spans="1:9" x14ac:dyDescent="0.2">
      <c r="A711" s="2">
        <v>3</v>
      </c>
      <c r="B711" s="1" t="s">
        <v>72</v>
      </c>
      <c r="C711" s="4">
        <v>60</v>
      </c>
      <c r="D711" s="8">
        <v>8.94</v>
      </c>
      <c r="E711" s="4">
        <v>52</v>
      </c>
      <c r="F711" s="8">
        <v>12.21</v>
      </c>
      <c r="G711" s="4">
        <v>7</v>
      </c>
      <c r="H711" s="8">
        <v>3.06</v>
      </c>
      <c r="I711" s="4">
        <v>1</v>
      </c>
    </row>
    <row r="712" spans="1:9" x14ac:dyDescent="0.2">
      <c r="A712" s="2">
        <v>5</v>
      </c>
      <c r="B712" s="1" t="s">
        <v>68</v>
      </c>
      <c r="C712" s="4">
        <v>47</v>
      </c>
      <c r="D712" s="8">
        <v>7</v>
      </c>
      <c r="E712" s="4">
        <v>29</v>
      </c>
      <c r="F712" s="8">
        <v>6.81</v>
      </c>
      <c r="G712" s="4">
        <v>18</v>
      </c>
      <c r="H712" s="8">
        <v>7.86</v>
      </c>
      <c r="I712" s="4">
        <v>0</v>
      </c>
    </row>
    <row r="713" spans="1:9" x14ac:dyDescent="0.2">
      <c r="A713" s="2">
        <v>6</v>
      </c>
      <c r="B713" s="1" t="s">
        <v>66</v>
      </c>
      <c r="C713" s="4">
        <v>42</v>
      </c>
      <c r="D713" s="8">
        <v>6.26</v>
      </c>
      <c r="E713" s="4">
        <v>33</v>
      </c>
      <c r="F713" s="8">
        <v>7.75</v>
      </c>
      <c r="G713" s="4">
        <v>8</v>
      </c>
      <c r="H713" s="8">
        <v>3.49</v>
      </c>
      <c r="I713" s="4">
        <v>1</v>
      </c>
    </row>
    <row r="714" spans="1:9" x14ac:dyDescent="0.2">
      <c r="A714" s="2">
        <v>7</v>
      </c>
      <c r="B714" s="1" t="s">
        <v>69</v>
      </c>
      <c r="C714" s="4">
        <v>38</v>
      </c>
      <c r="D714" s="8">
        <v>5.66</v>
      </c>
      <c r="E714" s="4">
        <v>22</v>
      </c>
      <c r="F714" s="8">
        <v>5.16</v>
      </c>
      <c r="G714" s="4">
        <v>16</v>
      </c>
      <c r="H714" s="8">
        <v>6.99</v>
      </c>
      <c r="I714" s="4">
        <v>0</v>
      </c>
    </row>
    <row r="715" spans="1:9" x14ac:dyDescent="0.2">
      <c r="A715" s="2">
        <v>8</v>
      </c>
      <c r="B715" s="1" t="s">
        <v>67</v>
      </c>
      <c r="C715" s="4">
        <v>21</v>
      </c>
      <c r="D715" s="8">
        <v>3.13</v>
      </c>
      <c r="E715" s="4">
        <v>14</v>
      </c>
      <c r="F715" s="8">
        <v>3.29</v>
      </c>
      <c r="G715" s="4">
        <v>7</v>
      </c>
      <c r="H715" s="8">
        <v>3.06</v>
      </c>
      <c r="I715" s="4">
        <v>0</v>
      </c>
    </row>
    <row r="716" spans="1:9" x14ac:dyDescent="0.2">
      <c r="A716" s="2">
        <v>9</v>
      </c>
      <c r="B716" s="1" t="s">
        <v>61</v>
      </c>
      <c r="C716" s="4">
        <v>19</v>
      </c>
      <c r="D716" s="8">
        <v>2.83</v>
      </c>
      <c r="E716" s="4">
        <v>10</v>
      </c>
      <c r="F716" s="8">
        <v>2.35</v>
      </c>
      <c r="G716" s="4">
        <v>9</v>
      </c>
      <c r="H716" s="8">
        <v>3.93</v>
      </c>
      <c r="I716" s="4">
        <v>0</v>
      </c>
    </row>
    <row r="717" spans="1:9" x14ac:dyDescent="0.2">
      <c r="A717" s="2">
        <v>9</v>
      </c>
      <c r="B717" s="1" t="s">
        <v>75</v>
      </c>
      <c r="C717" s="4">
        <v>19</v>
      </c>
      <c r="D717" s="8">
        <v>2.83</v>
      </c>
      <c r="E717" s="4">
        <v>8</v>
      </c>
      <c r="F717" s="8">
        <v>1.88</v>
      </c>
      <c r="G717" s="4">
        <v>2</v>
      </c>
      <c r="H717" s="8">
        <v>0.87</v>
      </c>
      <c r="I717" s="4">
        <v>1</v>
      </c>
    </row>
    <row r="718" spans="1:9" x14ac:dyDescent="0.2">
      <c r="A718" s="2">
        <v>11</v>
      </c>
      <c r="B718" s="1" t="s">
        <v>76</v>
      </c>
      <c r="C718" s="4">
        <v>17</v>
      </c>
      <c r="D718" s="8">
        <v>2.5299999999999998</v>
      </c>
      <c r="E718" s="4">
        <v>14</v>
      </c>
      <c r="F718" s="8">
        <v>3.29</v>
      </c>
      <c r="G718" s="4">
        <v>3</v>
      </c>
      <c r="H718" s="8">
        <v>1.31</v>
      </c>
      <c r="I718" s="4">
        <v>0</v>
      </c>
    </row>
    <row r="719" spans="1:9" x14ac:dyDescent="0.2">
      <c r="A719" s="2">
        <v>12</v>
      </c>
      <c r="B719" s="1" t="s">
        <v>70</v>
      </c>
      <c r="C719" s="4">
        <v>11</v>
      </c>
      <c r="D719" s="8">
        <v>1.64</v>
      </c>
      <c r="E719" s="4">
        <v>10</v>
      </c>
      <c r="F719" s="8">
        <v>2.35</v>
      </c>
      <c r="G719" s="4">
        <v>1</v>
      </c>
      <c r="H719" s="8">
        <v>0.44</v>
      </c>
      <c r="I719" s="4">
        <v>0</v>
      </c>
    </row>
    <row r="720" spans="1:9" x14ac:dyDescent="0.2">
      <c r="A720" s="2">
        <v>13</v>
      </c>
      <c r="B720" s="1" t="s">
        <v>85</v>
      </c>
      <c r="C720" s="4">
        <v>10</v>
      </c>
      <c r="D720" s="8">
        <v>1.49</v>
      </c>
      <c r="E720" s="4">
        <v>2</v>
      </c>
      <c r="F720" s="8">
        <v>0.47</v>
      </c>
      <c r="G720" s="4">
        <v>8</v>
      </c>
      <c r="H720" s="8">
        <v>3.49</v>
      </c>
      <c r="I720" s="4">
        <v>0</v>
      </c>
    </row>
    <row r="721" spans="1:9" x14ac:dyDescent="0.2">
      <c r="A721" s="2">
        <v>13</v>
      </c>
      <c r="B721" s="1" t="s">
        <v>78</v>
      </c>
      <c r="C721" s="4">
        <v>10</v>
      </c>
      <c r="D721" s="8">
        <v>1.49</v>
      </c>
      <c r="E721" s="4">
        <v>8</v>
      </c>
      <c r="F721" s="8">
        <v>1.88</v>
      </c>
      <c r="G721" s="4">
        <v>2</v>
      </c>
      <c r="H721" s="8">
        <v>0.87</v>
      </c>
      <c r="I721" s="4">
        <v>0</v>
      </c>
    </row>
    <row r="722" spans="1:9" x14ac:dyDescent="0.2">
      <c r="A722" s="2">
        <v>15</v>
      </c>
      <c r="B722" s="1" t="s">
        <v>62</v>
      </c>
      <c r="C722" s="4">
        <v>9</v>
      </c>
      <c r="D722" s="8">
        <v>1.34</v>
      </c>
      <c r="E722" s="4">
        <v>3</v>
      </c>
      <c r="F722" s="8">
        <v>0.7</v>
      </c>
      <c r="G722" s="4">
        <v>6</v>
      </c>
      <c r="H722" s="8">
        <v>2.62</v>
      </c>
      <c r="I722" s="4">
        <v>0</v>
      </c>
    </row>
    <row r="723" spans="1:9" x14ac:dyDescent="0.2">
      <c r="A723" s="2">
        <v>15</v>
      </c>
      <c r="B723" s="1" t="s">
        <v>71</v>
      </c>
      <c r="C723" s="4">
        <v>9</v>
      </c>
      <c r="D723" s="8">
        <v>1.34</v>
      </c>
      <c r="E723" s="4">
        <v>5</v>
      </c>
      <c r="F723" s="8">
        <v>1.17</v>
      </c>
      <c r="G723" s="4">
        <v>4</v>
      </c>
      <c r="H723" s="8">
        <v>1.75</v>
      </c>
      <c r="I723" s="4">
        <v>0</v>
      </c>
    </row>
    <row r="724" spans="1:9" x14ac:dyDescent="0.2">
      <c r="A724" s="2">
        <v>17</v>
      </c>
      <c r="B724" s="1" t="s">
        <v>84</v>
      </c>
      <c r="C724" s="4">
        <v>8</v>
      </c>
      <c r="D724" s="8">
        <v>1.19</v>
      </c>
      <c r="E724" s="4">
        <v>1</v>
      </c>
      <c r="F724" s="8">
        <v>0.23</v>
      </c>
      <c r="G724" s="4">
        <v>7</v>
      </c>
      <c r="H724" s="8">
        <v>3.06</v>
      </c>
      <c r="I724" s="4">
        <v>0</v>
      </c>
    </row>
    <row r="725" spans="1:9" x14ac:dyDescent="0.2">
      <c r="A725" s="2">
        <v>17</v>
      </c>
      <c r="B725" s="1" t="s">
        <v>65</v>
      </c>
      <c r="C725" s="4">
        <v>8</v>
      </c>
      <c r="D725" s="8">
        <v>1.19</v>
      </c>
      <c r="E725" s="4">
        <v>6</v>
      </c>
      <c r="F725" s="8">
        <v>1.41</v>
      </c>
      <c r="G725" s="4">
        <v>2</v>
      </c>
      <c r="H725" s="8">
        <v>0.87</v>
      </c>
      <c r="I725" s="4">
        <v>0</v>
      </c>
    </row>
    <row r="726" spans="1:9" x14ac:dyDescent="0.2">
      <c r="A726" s="2">
        <v>17</v>
      </c>
      <c r="B726" s="1" t="s">
        <v>91</v>
      </c>
      <c r="C726" s="4">
        <v>8</v>
      </c>
      <c r="D726" s="8">
        <v>1.19</v>
      </c>
      <c r="E726" s="4">
        <v>1</v>
      </c>
      <c r="F726" s="8">
        <v>0.23</v>
      </c>
      <c r="G726" s="4">
        <v>7</v>
      </c>
      <c r="H726" s="8">
        <v>3.06</v>
      </c>
      <c r="I726" s="4">
        <v>0</v>
      </c>
    </row>
    <row r="727" spans="1:9" x14ac:dyDescent="0.2">
      <c r="A727" s="2">
        <v>17</v>
      </c>
      <c r="B727" s="1" t="s">
        <v>110</v>
      </c>
      <c r="C727" s="4">
        <v>8</v>
      </c>
      <c r="D727" s="8">
        <v>1.19</v>
      </c>
      <c r="E727" s="4">
        <v>1</v>
      </c>
      <c r="F727" s="8">
        <v>0.23</v>
      </c>
      <c r="G727" s="4">
        <v>7</v>
      </c>
      <c r="H727" s="8">
        <v>3.06</v>
      </c>
      <c r="I727" s="4">
        <v>0</v>
      </c>
    </row>
    <row r="728" spans="1:9" x14ac:dyDescent="0.2">
      <c r="A728" s="1"/>
      <c r="C728" s="4"/>
      <c r="D728" s="8"/>
      <c r="E728" s="4"/>
      <c r="F728" s="8"/>
      <c r="G728" s="4"/>
      <c r="H728" s="8"/>
      <c r="I728" s="4"/>
    </row>
    <row r="729" spans="1:9" x14ac:dyDescent="0.2">
      <c r="A729" s="1" t="s">
        <v>29</v>
      </c>
      <c r="C729" s="4"/>
      <c r="D729" s="8"/>
      <c r="E729" s="4"/>
      <c r="F729" s="8"/>
      <c r="G729" s="4"/>
      <c r="H729" s="8"/>
      <c r="I729" s="4"/>
    </row>
    <row r="730" spans="1:9" x14ac:dyDescent="0.2">
      <c r="A730" s="2">
        <v>1</v>
      </c>
      <c r="B730" s="1" t="s">
        <v>73</v>
      </c>
      <c r="C730" s="4">
        <v>62</v>
      </c>
      <c r="D730" s="8">
        <v>18.45</v>
      </c>
      <c r="E730" s="4">
        <v>60</v>
      </c>
      <c r="F730" s="8">
        <v>26.2</v>
      </c>
      <c r="G730" s="4">
        <v>2</v>
      </c>
      <c r="H730" s="8">
        <v>1.92</v>
      </c>
      <c r="I730" s="4">
        <v>0</v>
      </c>
    </row>
    <row r="731" spans="1:9" x14ac:dyDescent="0.2">
      <c r="A731" s="2">
        <v>2</v>
      </c>
      <c r="B731" s="1" t="s">
        <v>59</v>
      </c>
      <c r="C731" s="4">
        <v>39</v>
      </c>
      <c r="D731" s="8">
        <v>11.61</v>
      </c>
      <c r="E731" s="4">
        <v>21</v>
      </c>
      <c r="F731" s="8">
        <v>9.17</v>
      </c>
      <c r="G731" s="4">
        <v>18</v>
      </c>
      <c r="H731" s="8">
        <v>17.309999999999999</v>
      </c>
      <c r="I731" s="4">
        <v>0</v>
      </c>
    </row>
    <row r="732" spans="1:9" x14ac:dyDescent="0.2">
      <c r="A732" s="2">
        <v>3</v>
      </c>
      <c r="B732" s="1" t="s">
        <v>68</v>
      </c>
      <c r="C732" s="4">
        <v>35</v>
      </c>
      <c r="D732" s="8">
        <v>10.42</v>
      </c>
      <c r="E732" s="4">
        <v>25</v>
      </c>
      <c r="F732" s="8">
        <v>10.92</v>
      </c>
      <c r="G732" s="4">
        <v>10</v>
      </c>
      <c r="H732" s="8">
        <v>9.6199999999999992</v>
      </c>
      <c r="I732" s="4">
        <v>0</v>
      </c>
    </row>
    <row r="733" spans="1:9" x14ac:dyDescent="0.2">
      <c r="A733" s="2">
        <v>4</v>
      </c>
      <c r="B733" s="1" t="s">
        <v>72</v>
      </c>
      <c r="C733" s="4">
        <v>28</v>
      </c>
      <c r="D733" s="8">
        <v>8.33</v>
      </c>
      <c r="E733" s="4">
        <v>23</v>
      </c>
      <c r="F733" s="8">
        <v>10.039999999999999</v>
      </c>
      <c r="G733" s="4">
        <v>5</v>
      </c>
      <c r="H733" s="8">
        <v>4.8099999999999996</v>
      </c>
      <c r="I733" s="4">
        <v>0</v>
      </c>
    </row>
    <row r="734" spans="1:9" x14ac:dyDescent="0.2">
      <c r="A734" s="2">
        <v>5</v>
      </c>
      <c r="B734" s="1" t="s">
        <v>60</v>
      </c>
      <c r="C734" s="4">
        <v>24</v>
      </c>
      <c r="D734" s="8">
        <v>7.14</v>
      </c>
      <c r="E734" s="4">
        <v>19</v>
      </c>
      <c r="F734" s="8">
        <v>8.3000000000000007</v>
      </c>
      <c r="G734" s="4">
        <v>5</v>
      </c>
      <c r="H734" s="8">
        <v>4.8099999999999996</v>
      </c>
      <c r="I734" s="4">
        <v>0</v>
      </c>
    </row>
    <row r="735" spans="1:9" x14ac:dyDescent="0.2">
      <c r="A735" s="2">
        <v>6</v>
      </c>
      <c r="B735" s="1" t="s">
        <v>66</v>
      </c>
      <c r="C735" s="4">
        <v>19</v>
      </c>
      <c r="D735" s="8">
        <v>5.65</v>
      </c>
      <c r="E735" s="4">
        <v>17</v>
      </c>
      <c r="F735" s="8">
        <v>7.42</v>
      </c>
      <c r="G735" s="4">
        <v>2</v>
      </c>
      <c r="H735" s="8">
        <v>1.92</v>
      </c>
      <c r="I735" s="4">
        <v>0</v>
      </c>
    </row>
    <row r="736" spans="1:9" x14ac:dyDescent="0.2">
      <c r="A736" s="2">
        <v>7</v>
      </c>
      <c r="B736" s="1" t="s">
        <v>61</v>
      </c>
      <c r="C736" s="4">
        <v>9</v>
      </c>
      <c r="D736" s="8">
        <v>2.68</v>
      </c>
      <c r="E736" s="4">
        <v>5</v>
      </c>
      <c r="F736" s="8">
        <v>2.1800000000000002</v>
      </c>
      <c r="G736" s="4">
        <v>4</v>
      </c>
      <c r="H736" s="8">
        <v>3.85</v>
      </c>
      <c r="I736" s="4">
        <v>0</v>
      </c>
    </row>
    <row r="737" spans="1:9" x14ac:dyDescent="0.2">
      <c r="A737" s="2">
        <v>7</v>
      </c>
      <c r="B737" s="1" t="s">
        <v>67</v>
      </c>
      <c r="C737" s="4">
        <v>9</v>
      </c>
      <c r="D737" s="8">
        <v>2.68</v>
      </c>
      <c r="E737" s="4">
        <v>7</v>
      </c>
      <c r="F737" s="8">
        <v>3.06</v>
      </c>
      <c r="G737" s="4">
        <v>2</v>
      </c>
      <c r="H737" s="8">
        <v>1.92</v>
      </c>
      <c r="I737" s="4">
        <v>0</v>
      </c>
    </row>
    <row r="738" spans="1:9" x14ac:dyDescent="0.2">
      <c r="A738" s="2">
        <v>9</v>
      </c>
      <c r="B738" s="1" t="s">
        <v>62</v>
      </c>
      <c r="C738" s="4">
        <v>7</v>
      </c>
      <c r="D738" s="8">
        <v>2.08</v>
      </c>
      <c r="E738" s="4">
        <v>5</v>
      </c>
      <c r="F738" s="8">
        <v>2.1800000000000002</v>
      </c>
      <c r="G738" s="4">
        <v>2</v>
      </c>
      <c r="H738" s="8">
        <v>1.92</v>
      </c>
      <c r="I738" s="4">
        <v>0</v>
      </c>
    </row>
    <row r="739" spans="1:9" x14ac:dyDescent="0.2">
      <c r="A739" s="2">
        <v>9</v>
      </c>
      <c r="B739" s="1" t="s">
        <v>63</v>
      </c>
      <c r="C739" s="4">
        <v>7</v>
      </c>
      <c r="D739" s="8">
        <v>2.08</v>
      </c>
      <c r="E739" s="4">
        <v>2</v>
      </c>
      <c r="F739" s="8">
        <v>0.87</v>
      </c>
      <c r="G739" s="4">
        <v>5</v>
      </c>
      <c r="H739" s="8">
        <v>4.8099999999999996</v>
      </c>
      <c r="I739" s="4">
        <v>0</v>
      </c>
    </row>
    <row r="740" spans="1:9" x14ac:dyDescent="0.2">
      <c r="A740" s="2">
        <v>9</v>
      </c>
      <c r="B740" s="1" t="s">
        <v>76</v>
      </c>
      <c r="C740" s="4">
        <v>7</v>
      </c>
      <c r="D740" s="8">
        <v>2.08</v>
      </c>
      <c r="E740" s="4">
        <v>7</v>
      </c>
      <c r="F740" s="8">
        <v>3.06</v>
      </c>
      <c r="G740" s="4">
        <v>0</v>
      </c>
      <c r="H740" s="8">
        <v>0</v>
      </c>
      <c r="I740" s="4">
        <v>0</v>
      </c>
    </row>
    <row r="741" spans="1:9" x14ac:dyDescent="0.2">
      <c r="A741" s="2">
        <v>12</v>
      </c>
      <c r="B741" s="1" t="s">
        <v>70</v>
      </c>
      <c r="C741" s="4">
        <v>6</v>
      </c>
      <c r="D741" s="8">
        <v>1.79</v>
      </c>
      <c r="E741" s="4">
        <v>4</v>
      </c>
      <c r="F741" s="8">
        <v>1.75</v>
      </c>
      <c r="G741" s="4">
        <v>2</v>
      </c>
      <c r="H741" s="8">
        <v>1.92</v>
      </c>
      <c r="I741" s="4">
        <v>0</v>
      </c>
    </row>
    <row r="742" spans="1:9" x14ac:dyDescent="0.2">
      <c r="A742" s="2">
        <v>13</v>
      </c>
      <c r="B742" s="1" t="s">
        <v>91</v>
      </c>
      <c r="C742" s="4">
        <v>5</v>
      </c>
      <c r="D742" s="8">
        <v>1.49</v>
      </c>
      <c r="E742" s="4">
        <v>3</v>
      </c>
      <c r="F742" s="8">
        <v>1.31</v>
      </c>
      <c r="G742" s="4">
        <v>2</v>
      </c>
      <c r="H742" s="8">
        <v>1.92</v>
      </c>
      <c r="I742" s="4">
        <v>0</v>
      </c>
    </row>
    <row r="743" spans="1:9" x14ac:dyDescent="0.2">
      <c r="A743" s="2">
        <v>13</v>
      </c>
      <c r="B743" s="1" t="s">
        <v>78</v>
      </c>
      <c r="C743" s="4">
        <v>5</v>
      </c>
      <c r="D743" s="8">
        <v>1.49</v>
      </c>
      <c r="E743" s="4">
        <v>5</v>
      </c>
      <c r="F743" s="8">
        <v>2.1800000000000002</v>
      </c>
      <c r="G743" s="4">
        <v>0</v>
      </c>
      <c r="H743" s="8">
        <v>0</v>
      </c>
      <c r="I743" s="4">
        <v>0</v>
      </c>
    </row>
    <row r="744" spans="1:9" x14ac:dyDescent="0.2">
      <c r="A744" s="2">
        <v>15</v>
      </c>
      <c r="B744" s="1" t="s">
        <v>65</v>
      </c>
      <c r="C744" s="4">
        <v>4</v>
      </c>
      <c r="D744" s="8">
        <v>1.19</v>
      </c>
      <c r="E744" s="4">
        <v>2</v>
      </c>
      <c r="F744" s="8">
        <v>0.87</v>
      </c>
      <c r="G744" s="4">
        <v>2</v>
      </c>
      <c r="H744" s="8">
        <v>1.92</v>
      </c>
      <c r="I744" s="4">
        <v>0</v>
      </c>
    </row>
    <row r="745" spans="1:9" x14ac:dyDescent="0.2">
      <c r="A745" s="2">
        <v>16</v>
      </c>
      <c r="B745" s="1" t="s">
        <v>98</v>
      </c>
      <c r="C745" s="4">
        <v>3</v>
      </c>
      <c r="D745" s="8">
        <v>0.89</v>
      </c>
      <c r="E745" s="4">
        <v>1</v>
      </c>
      <c r="F745" s="8">
        <v>0.44</v>
      </c>
      <c r="G745" s="4">
        <v>2</v>
      </c>
      <c r="H745" s="8">
        <v>1.92</v>
      </c>
      <c r="I745" s="4">
        <v>0</v>
      </c>
    </row>
    <row r="746" spans="1:9" x14ac:dyDescent="0.2">
      <c r="A746" s="2">
        <v>16</v>
      </c>
      <c r="B746" s="1" t="s">
        <v>81</v>
      </c>
      <c r="C746" s="4">
        <v>3</v>
      </c>
      <c r="D746" s="8">
        <v>0.89</v>
      </c>
      <c r="E746" s="4">
        <v>0</v>
      </c>
      <c r="F746" s="8">
        <v>0</v>
      </c>
      <c r="G746" s="4">
        <v>3</v>
      </c>
      <c r="H746" s="8">
        <v>2.88</v>
      </c>
      <c r="I746" s="4">
        <v>0</v>
      </c>
    </row>
    <row r="747" spans="1:9" x14ac:dyDescent="0.2">
      <c r="A747" s="2">
        <v>16</v>
      </c>
      <c r="B747" s="1" t="s">
        <v>85</v>
      </c>
      <c r="C747" s="4">
        <v>3</v>
      </c>
      <c r="D747" s="8">
        <v>0.89</v>
      </c>
      <c r="E747" s="4">
        <v>1</v>
      </c>
      <c r="F747" s="8">
        <v>0.44</v>
      </c>
      <c r="G747" s="4">
        <v>2</v>
      </c>
      <c r="H747" s="8">
        <v>1.92</v>
      </c>
      <c r="I747" s="4">
        <v>0</v>
      </c>
    </row>
    <row r="748" spans="1:9" x14ac:dyDescent="0.2">
      <c r="A748" s="2">
        <v>16</v>
      </c>
      <c r="B748" s="1" t="s">
        <v>92</v>
      </c>
      <c r="C748" s="4">
        <v>3</v>
      </c>
      <c r="D748" s="8">
        <v>0.89</v>
      </c>
      <c r="E748" s="4">
        <v>1</v>
      </c>
      <c r="F748" s="8">
        <v>0.44</v>
      </c>
      <c r="G748" s="4">
        <v>2</v>
      </c>
      <c r="H748" s="8">
        <v>1.92</v>
      </c>
      <c r="I748" s="4">
        <v>0</v>
      </c>
    </row>
    <row r="749" spans="1:9" x14ac:dyDescent="0.2">
      <c r="A749" s="2">
        <v>16</v>
      </c>
      <c r="B749" s="1" t="s">
        <v>107</v>
      </c>
      <c r="C749" s="4">
        <v>3</v>
      </c>
      <c r="D749" s="8">
        <v>0.89</v>
      </c>
      <c r="E749" s="4">
        <v>3</v>
      </c>
      <c r="F749" s="8">
        <v>1.31</v>
      </c>
      <c r="G749" s="4">
        <v>0</v>
      </c>
      <c r="H749" s="8">
        <v>0</v>
      </c>
      <c r="I749" s="4">
        <v>0</v>
      </c>
    </row>
    <row r="750" spans="1:9" x14ac:dyDescent="0.2">
      <c r="A750" s="2">
        <v>16</v>
      </c>
      <c r="B750" s="1" t="s">
        <v>111</v>
      </c>
      <c r="C750" s="4">
        <v>3</v>
      </c>
      <c r="D750" s="8">
        <v>0.89</v>
      </c>
      <c r="E750" s="4">
        <v>0</v>
      </c>
      <c r="F750" s="8">
        <v>0</v>
      </c>
      <c r="G750" s="4">
        <v>2</v>
      </c>
      <c r="H750" s="8">
        <v>1.92</v>
      </c>
      <c r="I750" s="4">
        <v>1</v>
      </c>
    </row>
    <row r="751" spans="1:9" x14ac:dyDescent="0.2">
      <c r="A751" s="2">
        <v>16</v>
      </c>
      <c r="B751" s="1" t="s">
        <v>71</v>
      </c>
      <c r="C751" s="4">
        <v>3</v>
      </c>
      <c r="D751" s="8">
        <v>0.89</v>
      </c>
      <c r="E751" s="4">
        <v>2</v>
      </c>
      <c r="F751" s="8">
        <v>0.87</v>
      </c>
      <c r="G751" s="4">
        <v>1</v>
      </c>
      <c r="H751" s="8">
        <v>0.96</v>
      </c>
      <c r="I751" s="4">
        <v>0</v>
      </c>
    </row>
    <row r="752" spans="1:9" x14ac:dyDescent="0.2">
      <c r="A752" s="2">
        <v>16</v>
      </c>
      <c r="B752" s="1" t="s">
        <v>74</v>
      </c>
      <c r="C752" s="4">
        <v>3</v>
      </c>
      <c r="D752" s="8">
        <v>0.89</v>
      </c>
      <c r="E752" s="4">
        <v>1</v>
      </c>
      <c r="F752" s="8">
        <v>0.44</v>
      </c>
      <c r="G752" s="4">
        <v>2</v>
      </c>
      <c r="H752" s="8">
        <v>1.92</v>
      </c>
      <c r="I752" s="4">
        <v>0</v>
      </c>
    </row>
    <row r="753" spans="1:9" x14ac:dyDescent="0.2">
      <c r="A753" s="2">
        <v>16</v>
      </c>
      <c r="B753" s="1" t="s">
        <v>75</v>
      </c>
      <c r="C753" s="4">
        <v>3</v>
      </c>
      <c r="D753" s="8">
        <v>0.89</v>
      </c>
      <c r="E753" s="4">
        <v>1</v>
      </c>
      <c r="F753" s="8">
        <v>0.44</v>
      </c>
      <c r="G753" s="4">
        <v>0</v>
      </c>
      <c r="H753" s="8">
        <v>0</v>
      </c>
      <c r="I753" s="4">
        <v>2</v>
      </c>
    </row>
    <row r="754" spans="1:9" x14ac:dyDescent="0.2">
      <c r="A754" s="1"/>
      <c r="C754" s="4"/>
      <c r="D754" s="8"/>
      <c r="E754" s="4"/>
      <c r="F754" s="8"/>
      <c r="G754" s="4"/>
      <c r="H754" s="8"/>
      <c r="I754" s="4"/>
    </row>
    <row r="755" spans="1:9" x14ac:dyDescent="0.2">
      <c r="A755" s="1" t="s">
        <v>30</v>
      </c>
      <c r="C755" s="4"/>
      <c r="D755" s="8"/>
      <c r="E755" s="4"/>
      <c r="F755" s="8"/>
      <c r="G755" s="4"/>
      <c r="H755" s="8"/>
      <c r="I755" s="4"/>
    </row>
    <row r="756" spans="1:9" x14ac:dyDescent="0.2">
      <c r="A756" s="2">
        <v>1</v>
      </c>
      <c r="B756" s="1" t="s">
        <v>73</v>
      </c>
      <c r="C756" s="4">
        <v>44</v>
      </c>
      <c r="D756" s="8">
        <v>18.88</v>
      </c>
      <c r="E756" s="4">
        <v>43</v>
      </c>
      <c r="F756" s="8">
        <v>25.44</v>
      </c>
      <c r="G756" s="4">
        <v>1</v>
      </c>
      <c r="H756" s="8">
        <v>1.72</v>
      </c>
      <c r="I756" s="4">
        <v>0</v>
      </c>
    </row>
    <row r="757" spans="1:9" x14ac:dyDescent="0.2">
      <c r="A757" s="2">
        <v>2</v>
      </c>
      <c r="B757" s="1" t="s">
        <v>72</v>
      </c>
      <c r="C757" s="4">
        <v>29</v>
      </c>
      <c r="D757" s="8">
        <v>12.45</v>
      </c>
      <c r="E757" s="4">
        <v>27</v>
      </c>
      <c r="F757" s="8">
        <v>15.98</v>
      </c>
      <c r="G757" s="4">
        <v>1</v>
      </c>
      <c r="H757" s="8">
        <v>1.72</v>
      </c>
      <c r="I757" s="4">
        <v>1</v>
      </c>
    </row>
    <row r="758" spans="1:9" x14ac:dyDescent="0.2">
      <c r="A758" s="2">
        <v>3</v>
      </c>
      <c r="B758" s="1" t="s">
        <v>59</v>
      </c>
      <c r="C758" s="4">
        <v>21</v>
      </c>
      <c r="D758" s="8">
        <v>9.01</v>
      </c>
      <c r="E758" s="4">
        <v>16</v>
      </c>
      <c r="F758" s="8">
        <v>9.4700000000000006</v>
      </c>
      <c r="G758" s="4">
        <v>5</v>
      </c>
      <c r="H758" s="8">
        <v>8.6199999999999992</v>
      </c>
      <c r="I758" s="4">
        <v>0</v>
      </c>
    </row>
    <row r="759" spans="1:9" x14ac:dyDescent="0.2">
      <c r="A759" s="2">
        <v>4</v>
      </c>
      <c r="B759" s="1" t="s">
        <v>66</v>
      </c>
      <c r="C759" s="4">
        <v>20</v>
      </c>
      <c r="D759" s="8">
        <v>8.58</v>
      </c>
      <c r="E759" s="4">
        <v>15</v>
      </c>
      <c r="F759" s="8">
        <v>8.8800000000000008</v>
      </c>
      <c r="G759" s="4">
        <v>5</v>
      </c>
      <c r="H759" s="8">
        <v>8.6199999999999992</v>
      </c>
      <c r="I759" s="4">
        <v>0</v>
      </c>
    </row>
    <row r="760" spans="1:9" x14ac:dyDescent="0.2">
      <c r="A760" s="2">
        <v>5</v>
      </c>
      <c r="B760" s="1" t="s">
        <v>68</v>
      </c>
      <c r="C760" s="4">
        <v>16</v>
      </c>
      <c r="D760" s="8">
        <v>6.87</v>
      </c>
      <c r="E760" s="4">
        <v>8</v>
      </c>
      <c r="F760" s="8">
        <v>4.7300000000000004</v>
      </c>
      <c r="G760" s="4">
        <v>7</v>
      </c>
      <c r="H760" s="8">
        <v>12.07</v>
      </c>
      <c r="I760" s="4">
        <v>1</v>
      </c>
    </row>
    <row r="761" spans="1:9" x14ac:dyDescent="0.2">
      <c r="A761" s="2">
        <v>6</v>
      </c>
      <c r="B761" s="1" t="s">
        <v>82</v>
      </c>
      <c r="C761" s="4">
        <v>13</v>
      </c>
      <c r="D761" s="8">
        <v>5.58</v>
      </c>
      <c r="E761" s="4">
        <v>8</v>
      </c>
      <c r="F761" s="8">
        <v>4.7300000000000004</v>
      </c>
      <c r="G761" s="4">
        <v>5</v>
      </c>
      <c r="H761" s="8">
        <v>8.6199999999999992</v>
      </c>
      <c r="I761" s="4">
        <v>0</v>
      </c>
    </row>
    <row r="762" spans="1:9" x14ac:dyDescent="0.2">
      <c r="A762" s="2">
        <v>7</v>
      </c>
      <c r="B762" s="1" t="s">
        <v>60</v>
      </c>
      <c r="C762" s="4">
        <v>11</v>
      </c>
      <c r="D762" s="8">
        <v>4.72</v>
      </c>
      <c r="E762" s="4">
        <v>11</v>
      </c>
      <c r="F762" s="8">
        <v>6.51</v>
      </c>
      <c r="G762" s="4">
        <v>0</v>
      </c>
      <c r="H762" s="8">
        <v>0</v>
      </c>
      <c r="I762" s="4">
        <v>0</v>
      </c>
    </row>
    <row r="763" spans="1:9" x14ac:dyDescent="0.2">
      <c r="A763" s="2">
        <v>8</v>
      </c>
      <c r="B763" s="1" t="s">
        <v>69</v>
      </c>
      <c r="C763" s="4">
        <v>9</v>
      </c>
      <c r="D763" s="8">
        <v>3.86</v>
      </c>
      <c r="E763" s="4">
        <v>8</v>
      </c>
      <c r="F763" s="8">
        <v>4.7300000000000004</v>
      </c>
      <c r="G763" s="4">
        <v>1</v>
      </c>
      <c r="H763" s="8">
        <v>1.72</v>
      </c>
      <c r="I763" s="4">
        <v>0</v>
      </c>
    </row>
    <row r="764" spans="1:9" x14ac:dyDescent="0.2">
      <c r="A764" s="2">
        <v>9</v>
      </c>
      <c r="B764" s="1" t="s">
        <v>62</v>
      </c>
      <c r="C764" s="4">
        <v>7</v>
      </c>
      <c r="D764" s="8">
        <v>3</v>
      </c>
      <c r="E764" s="4">
        <v>3</v>
      </c>
      <c r="F764" s="8">
        <v>1.78</v>
      </c>
      <c r="G764" s="4">
        <v>4</v>
      </c>
      <c r="H764" s="8">
        <v>6.9</v>
      </c>
      <c r="I764" s="4">
        <v>0</v>
      </c>
    </row>
    <row r="765" spans="1:9" x14ac:dyDescent="0.2">
      <c r="A765" s="2">
        <v>10</v>
      </c>
      <c r="B765" s="1" t="s">
        <v>61</v>
      </c>
      <c r="C765" s="4">
        <v>6</v>
      </c>
      <c r="D765" s="8">
        <v>2.58</v>
      </c>
      <c r="E765" s="4">
        <v>3</v>
      </c>
      <c r="F765" s="8">
        <v>1.78</v>
      </c>
      <c r="G765" s="4">
        <v>3</v>
      </c>
      <c r="H765" s="8">
        <v>5.17</v>
      </c>
      <c r="I765" s="4">
        <v>0</v>
      </c>
    </row>
    <row r="766" spans="1:9" x14ac:dyDescent="0.2">
      <c r="A766" s="2">
        <v>10</v>
      </c>
      <c r="B766" s="1" t="s">
        <v>67</v>
      </c>
      <c r="C766" s="4">
        <v>6</v>
      </c>
      <c r="D766" s="8">
        <v>2.58</v>
      </c>
      <c r="E766" s="4">
        <v>4</v>
      </c>
      <c r="F766" s="8">
        <v>2.37</v>
      </c>
      <c r="G766" s="4">
        <v>2</v>
      </c>
      <c r="H766" s="8">
        <v>3.45</v>
      </c>
      <c r="I766" s="4">
        <v>0</v>
      </c>
    </row>
    <row r="767" spans="1:9" x14ac:dyDescent="0.2">
      <c r="A767" s="2">
        <v>12</v>
      </c>
      <c r="B767" s="1" t="s">
        <v>74</v>
      </c>
      <c r="C767" s="4">
        <v>5</v>
      </c>
      <c r="D767" s="8">
        <v>2.15</v>
      </c>
      <c r="E767" s="4">
        <v>4</v>
      </c>
      <c r="F767" s="8">
        <v>2.37</v>
      </c>
      <c r="G767" s="4">
        <v>1</v>
      </c>
      <c r="H767" s="8">
        <v>1.72</v>
      </c>
      <c r="I767" s="4">
        <v>0</v>
      </c>
    </row>
    <row r="768" spans="1:9" x14ac:dyDescent="0.2">
      <c r="A768" s="2">
        <v>13</v>
      </c>
      <c r="B768" s="1" t="s">
        <v>71</v>
      </c>
      <c r="C768" s="4">
        <v>4</v>
      </c>
      <c r="D768" s="8">
        <v>1.72</v>
      </c>
      <c r="E768" s="4">
        <v>3</v>
      </c>
      <c r="F768" s="8">
        <v>1.78</v>
      </c>
      <c r="G768" s="4">
        <v>1</v>
      </c>
      <c r="H768" s="8">
        <v>1.72</v>
      </c>
      <c r="I768" s="4">
        <v>0</v>
      </c>
    </row>
    <row r="769" spans="1:9" x14ac:dyDescent="0.2">
      <c r="A769" s="2">
        <v>13</v>
      </c>
      <c r="B769" s="1" t="s">
        <v>77</v>
      </c>
      <c r="C769" s="4">
        <v>4</v>
      </c>
      <c r="D769" s="8">
        <v>1.72</v>
      </c>
      <c r="E769" s="4">
        <v>0</v>
      </c>
      <c r="F769" s="8">
        <v>0</v>
      </c>
      <c r="G769" s="4">
        <v>3</v>
      </c>
      <c r="H769" s="8">
        <v>5.17</v>
      </c>
      <c r="I769" s="4">
        <v>0</v>
      </c>
    </row>
    <row r="770" spans="1:9" x14ac:dyDescent="0.2">
      <c r="A770" s="2">
        <v>15</v>
      </c>
      <c r="B770" s="1" t="s">
        <v>94</v>
      </c>
      <c r="C770" s="4">
        <v>3</v>
      </c>
      <c r="D770" s="8">
        <v>1.29</v>
      </c>
      <c r="E770" s="4">
        <v>0</v>
      </c>
      <c r="F770" s="8">
        <v>0</v>
      </c>
      <c r="G770" s="4">
        <v>3</v>
      </c>
      <c r="H770" s="8">
        <v>5.17</v>
      </c>
      <c r="I770" s="4">
        <v>0</v>
      </c>
    </row>
    <row r="771" spans="1:9" x14ac:dyDescent="0.2">
      <c r="A771" s="2">
        <v>15</v>
      </c>
      <c r="B771" s="1" t="s">
        <v>63</v>
      </c>
      <c r="C771" s="4">
        <v>3</v>
      </c>
      <c r="D771" s="8">
        <v>1.29</v>
      </c>
      <c r="E771" s="4">
        <v>2</v>
      </c>
      <c r="F771" s="8">
        <v>1.18</v>
      </c>
      <c r="G771" s="4">
        <v>1</v>
      </c>
      <c r="H771" s="8">
        <v>1.72</v>
      </c>
      <c r="I771" s="4">
        <v>0</v>
      </c>
    </row>
    <row r="772" spans="1:9" x14ac:dyDescent="0.2">
      <c r="A772" s="2">
        <v>15</v>
      </c>
      <c r="B772" s="1" t="s">
        <v>75</v>
      </c>
      <c r="C772" s="4">
        <v>3</v>
      </c>
      <c r="D772" s="8">
        <v>1.29</v>
      </c>
      <c r="E772" s="4">
        <v>3</v>
      </c>
      <c r="F772" s="8">
        <v>1.78</v>
      </c>
      <c r="G772" s="4">
        <v>0</v>
      </c>
      <c r="H772" s="8">
        <v>0</v>
      </c>
      <c r="I772" s="4">
        <v>0</v>
      </c>
    </row>
    <row r="773" spans="1:9" x14ac:dyDescent="0.2">
      <c r="A773" s="2">
        <v>15</v>
      </c>
      <c r="B773" s="1" t="s">
        <v>76</v>
      </c>
      <c r="C773" s="4">
        <v>3</v>
      </c>
      <c r="D773" s="8">
        <v>1.29</v>
      </c>
      <c r="E773" s="4">
        <v>3</v>
      </c>
      <c r="F773" s="8">
        <v>1.78</v>
      </c>
      <c r="G773" s="4">
        <v>0</v>
      </c>
      <c r="H773" s="8">
        <v>0</v>
      </c>
      <c r="I773" s="4">
        <v>0</v>
      </c>
    </row>
    <row r="774" spans="1:9" x14ac:dyDescent="0.2">
      <c r="A774" s="2">
        <v>19</v>
      </c>
      <c r="B774" s="1" t="s">
        <v>104</v>
      </c>
      <c r="C774" s="4">
        <v>2</v>
      </c>
      <c r="D774" s="8">
        <v>0.86</v>
      </c>
      <c r="E774" s="4">
        <v>0</v>
      </c>
      <c r="F774" s="8">
        <v>0</v>
      </c>
      <c r="G774" s="4">
        <v>2</v>
      </c>
      <c r="H774" s="8">
        <v>3.45</v>
      </c>
      <c r="I774" s="4">
        <v>0</v>
      </c>
    </row>
    <row r="775" spans="1:9" x14ac:dyDescent="0.2">
      <c r="A775" s="2">
        <v>19</v>
      </c>
      <c r="B775" s="1" t="s">
        <v>65</v>
      </c>
      <c r="C775" s="4">
        <v>2</v>
      </c>
      <c r="D775" s="8">
        <v>0.86</v>
      </c>
      <c r="E775" s="4">
        <v>1</v>
      </c>
      <c r="F775" s="8">
        <v>0.59</v>
      </c>
      <c r="G775" s="4">
        <v>1</v>
      </c>
      <c r="H775" s="8">
        <v>1.72</v>
      </c>
      <c r="I775" s="4">
        <v>0</v>
      </c>
    </row>
    <row r="776" spans="1:9" x14ac:dyDescent="0.2">
      <c r="A776" s="2">
        <v>19</v>
      </c>
      <c r="B776" s="1" t="s">
        <v>96</v>
      </c>
      <c r="C776" s="4">
        <v>2</v>
      </c>
      <c r="D776" s="8">
        <v>0.86</v>
      </c>
      <c r="E776" s="4">
        <v>1</v>
      </c>
      <c r="F776" s="8">
        <v>0.59</v>
      </c>
      <c r="G776" s="4">
        <v>1</v>
      </c>
      <c r="H776" s="8">
        <v>1.72</v>
      </c>
      <c r="I776" s="4">
        <v>0</v>
      </c>
    </row>
    <row r="777" spans="1:9" x14ac:dyDescent="0.2">
      <c r="A777" s="2">
        <v>19</v>
      </c>
      <c r="B777" s="1" t="s">
        <v>70</v>
      </c>
      <c r="C777" s="4">
        <v>2</v>
      </c>
      <c r="D777" s="8">
        <v>0.86</v>
      </c>
      <c r="E777" s="4">
        <v>2</v>
      </c>
      <c r="F777" s="8">
        <v>1.18</v>
      </c>
      <c r="G777" s="4">
        <v>0</v>
      </c>
      <c r="H777" s="8">
        <v>0</v>
      </c>
      <c r="I777" s="4">
        <v>0</v>
      </c>
    </row>
    <row r="778" spans="1:9" x14ac:dyDescent="0.2">
      <c r="A778" s="2">
        <v>19</v>
      </c>
      <c r="B778" s="1" t="s">
        <v>97</v>
      </c>
      <c r="C778" s="4">
        <v>2</v>
      </c>
      <c r="D778" s="8">
        <v>0.86</v>
      </c>
      <c r="E778" s="4">
        <v>0</v>
      </c>
      <c r="F778" s="8">
        <v>0</v>
      </c>
      <c r="G778" s="4">
        <v>2</v>
      </c>
      <c r="H778" s="8">
        <v>3.45</v>
      </c>
      <c r="I778" s="4">
        <v>0</v>
      </c>
    </row>
    <row r="779" spans="1:9" x14ac:dyDescent="0.2">
      <c r="A779" s="1"/>
      <c r="C779" s="4"/>
      <c r="D779" s="8"/>
      <c r="E779" s="4"/>
      <c r="F779" s="8"/>
      <c r="G779" s="4"/>
      <c r="H779" s="8"/>
      <c r="I779" s="4"/>
    </row>
    <row r="780" spans="1:9" x14ac:dyDescent="0.2">
      <c r="A780" s="1" t="s">
        <v>31</v>
      </c>
      <c r="C780" s="4"/>
      <c r="D780" s="8"/>
      <c r="E780" s="4"/>
      <c r="F780" s="8"/>
      <c r="G780" s="4"/>
      <c r="H780" s="8"/>
      <c r="I780" s="4"/>
    </row>
    <row r="781" spans="1:9" x14ac:dyDescent="0.2">
      <c r="A781" s="2">
        <v>1</v>
      </c>
      <c r="B781" s="1" t="s">
        <v>73</v>
      </c>
      <c r="C781" s="4">
        <v>63</v>
      </c>
      <c r="D781" s="8">
        <v>15.52</v>
      </c>
      <c r="E781" s="4">
        <v>62</v>
      </c>
      <c r="F781" s="8">
        <v>23.66</v>
      </c>
      <c r="G781" s="4">
        <v>1</v>
      </c>
      <c r="H781" s="8">
        <v>0.71</v>
      </c>
      <c r="I781" s="4">
        <v>0</v>
      </c>
    </row>
    <row r="782" spans="1:9" x14ac:dyDescent="0.2">
      <c r="A782" s="2">
        <v>2</v>
      </c>
      <c r="B782" s="1" t="s">
        <v>72</v>
      </c>
      <c r="C782" s="4">
        <v>34</v>
      </c>
      <c r="D782" s="8">
        <v>8.3699999999999992</v>
      </c>
      <c r="E782" s="4">
        <v>26</v>
      </c>
      <c r="F782" s="8">
        <v>9.92</v>
      </c>
      <c r="G782" s="4">
        <v>8</v>
      </c>
      <c r="H782" s="8">
        <v>5.71</v>
      </c>
      <c r="I782" s="4">
        <v>0</v>
      </c>
    </row>
    <row r="783" spans="1:9" x14ac:dyDescent="0.2">
      <c r="A783" s="2">
        <v>3</v>
      </c>
      <c r="B783" s="1" t="s">
        <v>59</v>
      </c>
      <c r="C783" s="4">
        <v>33</v>
      </c>
      <c r="D783" s="8">
        <v>8.1300000000000008</v>
      </c>
      <c r="E783" s="4">
        <v>16</v>
      </c>
      <c r="F783" s="8">
        <v>6.11</v>
      </c>
      <c r="G783" s="4">
        <v>17</v>
      </c>
      <c r="H783" s="8">
        <v>12.14</v>
      </c>
      <c r="I783" s="4">
        <v>0</v>
      </c>
    </row>
    <row r="784" spans="1:9" x14ac:dyDescent="0.2">
      <c r="A784" s="2">
        <v>4</v>
      </c>
      <c r="B784" s="1" t="s">
        <v>68</v>
      </c>
      <c r="C784" s="4">
        <v>31</v>
      </c>
      <c r="D784" s="8">
        <v>7.64</v>
      </c>
      <c r="E784" s="4">
        <v>20</v>
      </c>
      <c r="F784" s="8">
        <v>7.63</v>
      </c>
      <c r="G784" s="4">
        <v>11</v>
      </c>
      <c r="H784" s="8">
        <v>7.86</v>
      </c>
      <c r="I784" s="4">
        <v>0</v>
      </c>
    </row>
    <row r="785" spans="1:9" x14ac:dyDescent="0.2">
      <c r="A785" s="2">
        <v>5</v>
      </c>
      <c r="B785" s="1" t="s">
        <v>60</v>
      </c>
      <c r="C785" s="4">
        <v>30</v>
      </c>
      <c r="D785" s="8">
        <v>7.39</v>
      </c>
      <c r="E785" s="4">
        <v>22</v>
      </c>
      <c r="F785" s="8">
        <v>8.4</v>
      </c>
      <c r="G785" s="4">
        <v>8</v>
      </c>
      <c r="H785" s="8">
        <v>5.71</v>
      </c>
      <c r="I785" s="4">
        <v>0</v>
      </c>
    </row>
    <row r="786" spans="1:9" x14ac:dyDescent="0.2">
      <c r="A786" s="2">
        <v>6</v>
      </c>
      <c r="B786" s="1" t="s">
        <v>66</v>
      </c>
      <c r="C786" s="4">
        <v>23</v>
      </c>
      <c r="D786" s="8">
        <v>5.67</v>
      </c>
      <c r="E786" s="4">
        <v>16</v>
      </c>
      <c r="F786" s="8">
        <v>6.11</v>
      </c>
      <c r="G786" s="4">
        <v>7</v>
      </c>
      <c r="H786" s="8">
        <v>5</v>
      </c>
      <c r="I786" s="4">
        <v>0</v>
      </c>
    </row>
    <row r="787" spans="1:9" x14ac:dyDescent="0.2">
      <c r="A787" s="2">
        <v>7</v>
      </c>
      <c r="B787" s="1" t="s">
        <v>67</v>
      </c>
      <c r="C787" s="4">
        <v>18</v>
      </c>
      <c r="D787" s="8">
        <v>4.43</v>
      </c>
      <c r="E787" s="4">
        <v>14</v>
      </c>
      <c r="F787" s="8">
        <v>5.34</v>
      </c>
      <c r="G787" s="4">
        <v>4</v>
      </c>
      <c r="H787" s="8">
        <v>2.86</v>
      </c>
      <c r="I787" s="4">
        <v>0</v>
      </c>
    </row>
    <row r="788" spans="1:9" x14ac:dyDescent="0.2">
      <c r="A788" s="2">
        <v>8</v>
      </c>
      <c r="B788" s="1" t="s">
        <v>85</v>
      </c>
      <c r="C788" s="4">
        <v>13</v>
      </c>
      <c r="D788" s="8">
        <v>3.2</v>
      </c>
      <c r="E788" s="4">
        <v>6</v>
      </c>
      <c r="F788" s="8">
        <v>2.29</v>
      </c>
      <c r="G788" s="4">
        <v>7</v>
      </c>
      <c r="H788" s="8">
        <v>5</v>
      </c>
      <c r="I788" s="4">
        <v>0</v>
      </c>
    </row>
    <row r="789" spans="1:9" x14ac:dyDescent="0.2">
      <c r="A789" s="2">
        <v>9</v>
      </c>
      <c r="B789" s="1" t="s">
        <v>65</v>
      </c>
      <c r="C789" s="4">
        <v>12</v>
      </c>
      <c r="D789" s="8">
        <v>2.96</v>
      </c>
      <c r="E789" s="4">
        <v>7</v>
      </c>
      <c r="F789" s="8">
        <v>2.67</v>
      </c>
      <c r="G789" s="4">
        <v>5</v>
      </c>
      <c r="H789" s="8">
        <v>3.57</v>
      </c>
      <c r="I789" s="4">
        <v>0</v>
      </c>
    </row>
    <row r="790" spans="1:9" x14ac:dyDescent="0.2">
      <c r="A790" s="2">
        <v>10</v>
      </c>
      <c r="B790" s="1" t="s">
        <v>62</v>
      </c>
      <c r="C790" s="4">
        <v>11</v>
      </c>
      <c r="D790" s="8">
        <v>2.71</v>
      </c>
      <c r="E790" s="4">
        <v>5</v>
      </c>
      <c r="F790" s="8">
        <v>1.91</v>
      </c>
      <c r="G790" s="4">
        <v>6</v>
      </c>
      <c r="H790" s="8">
        <v>4.29</v>
      </c>
      <c r="I790" s="4">
        <v>0</v>
      </c>
    </row>
    <row r="791" spans="1:9" x14ac:dyDescent="0.2">
      <c r="A791" s="2">
        <v>11</v>
      </c>
      <c r="B791" s="1" t="s">
        <v>77</v>
      </c>
      <c r="C791" s="4">
        <v>10</v>
      </c>
      <c r="D791" s="8">
        <v>2.46</v>
      </c>
      <c r="E791" s="4">
        <v>0</v>
      </c>
      <c r="F791" s="8">
        <v>0</v>
      </c>
      <c r="G791" s="4">
        <v>10</v>
      </c>
      <c r="H791" s="8">
        <v>7.14</v>
      </c>
      <c r="I791" s="4">
        <v>0</v>
      </c>
    </row>
    <row r="792" spans="1:9" x14ac:dyDescent="0.2">
      <c r="A792" s="2">
        <v>12</v>
      </c>
      <c r="B792" s="1" t="s">
        <v>76</v>
      </c>
      <c r="C792" s="4">
        <v>9</v>
      </c>
      <c r="D792" s="8">
        <v>2.2200000000000002</v>
      </c>
      <c r="E792" s="4">
        <v>8</v>
      </c>
      <c r="F792" s="8">
        <v>3.05</v>
      </c>
      <c r="G792" s="4">
        <v>1</v>
      </c>
      <c r="H792" s="8">
        <v>0.71</v>
      </c>
      <c r="I792" s="4">
        <v>0</v>
      </c>
    </row>
    <row r="793" spans="1:9" x14ac:dyDescent="0.2">
      <c r="A793" s="2">
        <v>12</v>
      </c>
      <c r="B793" s="1" t="s">
        <v>78</v>
      </c>
      <c r="C793" s="4">
        <v>9</v>
      </c>
      <c r="D793" s="8">
        <v>2.2200000000000002</v>
      </c>
      <c r="E793" s="4">
        <v>7</v>
      </c>
      <c r="F793" s="8">
        <v>2.67</v>
      </c>
      <c r="G793" s="4">
        <v>2</v>
      </c>
      <c r="H793" s="8">
        <v>1.43</v>
      </c>
      <c r="I793" s="4">
        <v>0</v>
      </c>
    </row>
    <row r="794" spans="1:9" x14ac:dyDescent="0.2">
      <c r="A794" s="2">
        <v>14</v>
      </c>
      <c r="B794" s="1" t="s">
        <v>61</v>
      </c>
      <c r="C794" s="4">
        <v>8</v>
      </c>
      <c r="D794" s="8">
        <v>1.97</v>
      </c>
      <c r="E794" s="4">
        <v>3</v>
      </c>
      <c r="F794" s="8">
        <v>1.1499999999999999</v>
      </c>
      <c r="G794" s="4">
        <v>5</v>
      </c>
      <c r="H794" s="8">
        <v>3.57</v>
      </c>
      <c r="I794" s="4">
        <v>0</v>
      </c>
    </row>
    <row r="795" spans="1:9" x14ac:dyDescent="0.2">
      <c r="A795" s="2">
        <v>15</v>
      </c>
      <c r="B795" s="1" t="s">
        <v>81</v>
      </c>
      <c r="C795" s="4">
        <v>7</v>
      </c>
      <c r="D795" s="8">
        <v>1.72</v>
      </c>
      <c r="E795" s="4">
        <v>3</v>
      </c>
      <c r="F795" s="8">
        <v>1.1499999999999999</v>
      </c>
      <c r="G795" s="4">
        <v>4</v>
      </c>
      <c r="H795" s="8">
        <v>2.86</v>
      </c>
      <c r="I795" s="4">
        <v>0</v>
      </c>
    </row>
    <row r="796" spans="1:9" x14ac:dyDescent="0.2">
      <c r="A796" s="2">
        <v>15</v>
      </c>
      <c r="B796" s="1" t="s">
        <v>69</v>
      </c>
      <c r="C796" s="4">
        <v>7</v>
      </c>
      <c r="D796" s="8">
        <v>1.72</v>
      </c>
      <c r="E796" s="4">
        <v>4</v>
      </c>
      <c r="F796" s="8">
        <v>1.53</v>
      </c>
      <c r="G796" s="4">
        <v>3</v>
      </c>
      <c r="H796" s="8">
        <v>2.14</v>
      </c>
      <c r="I796" s="4">
        <v>0</v>
      </c>
    </row>
    <row r="797" spans="1:9" x14ac:dyDescent="0.2">
      <c r="A797" s="2">
        <v>17</v>
      </c>
      <c r="B797" s="1" t="s">
        <v>71</v>
      </c>
      <c r="C797" s="4">
        <v>6</v>
      </c>
      <c r="D797" s="8">
        <v>1.48</v>
      </c>
      <c r="E797" s="4">
        <v>5</v>
      </c>
      <c r="F797" s="8">
        <v>1.91</v>
      </c>
      <c r="G797" s="4">
        <v>1</v>
      </c>
      <c r="H797" s="8">
        <v>0.71</v>
      </c>
      <c r="I797" s="4">
        <v>0</v>
      </c>
    </row>
    <row r="798" spans="1:9" x14ac:dyDescent="0.2">
      <c r="A798" s="2">
        <v>17</v>
      </c>
      <c r="B798" s="1" t="s">
        <v>75</v>
      </c>
      <c r="C798" s="4">
        <v>6</v>
      </c>
      <c r="D798" s="8">
        <v>1.48</v>
      </c>
      <c r="E798" s="4">
        <v>3</v>
      </c>
      <c r="F798" s="8">
        <v>1.1499999999999999</v>
      </c>
      <c r="G798" s="4">
        <v>1</v>
      </c>
      <c r="H798" s="8">
        <v>0.71</v>
      </c>
      <c r="I798" s="4">
        <v>2</v>
      </c>
    </row>
    <row r="799" spans="1:9" x14ac:dyDescent="0.2">
      <c r="A799" s="2">
        <v>19</v>
      </c>
      <c r="B799" s="1" t="s">
        <v>70</v>
      </c>
      <c r="C799" s="4">
        <v>5</v>
      </c>
      <c r="D799" s="8">
        <v>1.23</v>
      </c>
      <c r="E799" s="4">
        <v>5</v>
      </c>
      <c r="F799" s="8">
        <v>1.91</v>
      </c>
      <c r="G799" s="4">
        <v>0</v>
      </c>
      <c r="H799" s="8">
        <v>0</v>
      </c>
      <c r="I799" s="4">
        <v>0</v>
      </c>
    </row>
    <row r="800" spans="1:9" x14ac:dyDescent="0.2">
      <c r="A800" s="2">
        <v>20</v>
      </c>
      <c r="B800" s="1" t="s">
        <v>106</v>
      </c>
      <c r="C800" s="4">
        <v>4</v>
      </c>
      <c r="D800" s="8">
        <v>0.99</v>
      </c>
      <c r="E800" s="4">
        <v>2</v>
      </c>
      <c r="F800" s="8">
        <v>0.76</v>
      </c>
      <c r="G800" s="4">
        <v>2</v>
      </c>
      <c r="H800" s="8">
        <v>1.43</v>
      </c>
      <c r="I800" s="4">
        <v>0</v>
      </c>
    </row>
    <row r="801" spans="1:9" x14ac:dyDescent="0.2">
      <c r="A801" s="2">
        <v>20</v>
      </c>
      <c r="B801" s="1" t="s">
        <v>90</v>
      </c>
      <c r="C801" s="4">
        <v>4</v>
      </c>
      <c r="D801" s="8">
        <v>0.99</v>
      </c>
      <c r="E801" s="4">
        <v>2</v>
      </c>
      <c r="F801" s="8">
        <v>0.76</v>
      </c>
      <c r="G801" s="4">
        <v>2</v>
      </c>
      <c r="H801" s="8">
        <v>1.43</v>
      </c>
      <c r="I801" s="4">
        <v>0</v>
      </c>
    </row>
    <row r="802" spans="1:9" x14ac:dyDescent="0.2">
      <c r="A802" s="2">
        <v>20</v>
      </c>
      <c r="B802" s="1" t="s">
        <v>74</v>
      </c>
      <c r="C802" s="4">
        <v>4</v>
      </c>
      <c r="D802" s="8">
        <v>0.99</v>
      </c>
      <c r="E802" s="4">
        <v>3</v>
      </c>
      <c r="F802" s="8">
        <v>1.1499999999999999</v>
      </c>
      <c r="G802" s="4">
        <v>1</v>
      </c>
      <c r="H802" s="8">
        <v>0.71</v>
      </c>
      <c r="I802" s="4">
        <v>0</v>
      </c>
    </row>
    <row r="803" spans="1:9" x14ac:dyDescent="0.2">
      <c r="A803" s="2">
        <v>20</v>
      </c>
      <c r="B803" s="1" t="s">
        <v>101</v>
      </c>
      <c r="C803" s="4">
        <v>4</v>
      </c>
      <c r="D803" s="8">
        <v>0.99</v>
      </c>
      <c r="E803" s="4">
        <v>0</v>
      </c>
      <c r="F803" s="8">
        <v>0</v>
      </c>
      <c r="G803" s="4">
        <v>4</v>
      </c>
      <c r="H803" s="8">
        <v>2.86</v>
      </c>
      <c r="I803" s="4">
        <v>0</v>
      </c>
    </row>
    <row r="804" spans="1:9" x14ac:dyDescent="0.2">
      <c r="A804" s="1"/>
      <c r="C804" s="4"/>
      <c r="D804" s="8"/>
      <c r="E804" s="4"/>
      <c r="F804" s="8"/>
      <c r="G804" s="4"/>
      <c r="H804" s="8"/>
      <c r="I804" s="4"/>
    </row>
    <row r="805" spans="1:9" x14ac:dyDescent="0.2">
      <c r="A805" s="1" t="s">
        <v>32</v>
      </c>
      <c r="C805" s="4"/>
      <c r="D805" s="8"/>
      <c r="E805" s="4"/>
      <c r="F805" s="8"/>
      <c r="G805" s="4"/>
      <c r="H805" s="8"/>
      <c r="I805" s="4"/>
    </row>
    <row r="806" spans="1:9" x14ac:dyDescent="0.2">
      <c r="A806" s="2">
        <v>1</v>
      </c>
      <c r="B806" s="1" t="s">
        <v>73</v>
      </c>
      <c r="C806" s="4">
        <v>25</v>
      </c>
      <c r="D806" s="8">
        <v>14.53</v>
      </c>
      <c r="E806" s="4">
        <v>25</v>
      </c>
      <c r="F806" s="8">
        <v>22.32</v>
      </c>
      <c r="G806" s="4">
        <v>0</v>
      </c>
      <c r="H806" s="8">
        <v>0</v>
      </c>
      <c r="I806" s="4">
        <v>0</v>
      </c>
    </row>
    <row r="807" spans="1:9" x14ac:dyDescent="0.2">
      <c r="A807" s="2">
        <v>2</v>
      </c>
      <c r="B807" s="1" t="s">
        <v>66</v>
      </c>
      <c r="C807" s="4">
        <v>17</v>
      </c>
      <c r="D807" s="8">
        <v>9.8800000000000008</v>
      </c>
      <c r="E807" s="4">
        <v>13</v>
      </c>
      <c r="F807" s="8">
        <v>11.61</v>
      </c>
      <c r="G807" s="4">
        <v>4</v>
      </c>
      <c r="H807" s="8">
        <v>8</v>
      </c>
      <c r="I807" s="4">
        <v>0</v>
      </c>
    </row>
    <row r="808" spans="1:9" x14ac:dyDescent="0.2">
      <c r="A808" s="2">
        <v>3</v>
      </c>
      <c r="B808" s="1" t="s">
        <v>59</v>
      </c>
      <c r="C808" s="4">
        <v>14</v>
      </c>
      <c r="D808" s="8">
        <v>8.14</v>
      </c>
      <c r="E808" s="4">
        <v>9</v>
      </c>
      <c r="F808" s="8">
        <v>8.0399999999999991</v>
      </c>
      <c r="G808" s="4">
        <v>5</v>
      </c>
      <c r="H808" s="8">
        <v>10</v>
      </c>
      <c r="I808" s="4">
        <v>0</v>
      </c>
    </row>
    <row r="809" spans="1:9" x14ac:dyDescent="0.2">
      <c r="A809" s="2">
        <v>4</v>
      </c>
      <c r="B809" s="1" t="s">
        <v>68</v>
      </c>
      <c r="C809" s="4">
        <v>10</v>
      </c>
      <c r="D809" s="8">
        <v>5.81</v>
      </c>
      <c r="E809" s="4">
        <v>4</v>
      </c>
      <c r="F809" s="8">
        <v>3.57</v>
      </c>
      <c r="G809" s="4">
        <v>6</v>
      </c>
      <c r="H809" s="8">
        <v>12</v>
      </c>
      <c r="I809" s="4">
        <v>0</v>
      </c>
    </row>
    <row r="810" spans="1:9" x14ac:dyDescent="0.2">
      <c r="A810" s="2">
        <v>4</v>
      </c>
      <c r="B810" s="1" t="s">
        <v>82</v>
      </c>
      <c r="C810" s="4">
        <v>10</v>
      </c>
      <c r="D810" s="8">
        <v>5.81</v>
      </c>
      <c r="E810" s="4">
        <v>9</v>
      </c>
      <c r="F810" s="8">
        <v>8.0399999999999991</v>
      </c>
      <c r="G810" s="4">
        <v>1</v>
      </c>
      <c r="H810" s="8">
        <v>2</v>
      </c>
      <c r="I810" s="4">
        <v>0</v>
      </c>
    </row>
    <row r="811" spans="1:9" x14ac:dyDescent="0.2">
      <c r="A811" s="2">
        <v>6</v>
      </c>
      <c r="B811" s="1" t="s">
        <v>60</v>
      </c>
      <c r="C811" s="4">
        <v>8</v>
      </c>
      <c r="D811" s="8">
        <v>4.6500000000000004</v>
      </c>
      <c r="E811" s="4">
        <v>8</v>
      </c>
      <c r="F811" s="8">
        <v>7.14</v>
      </c>
      <c r="G811" s="4">
        <v>0</v>
      </c>
      <c r="H811" s="8">
        <v>0</v>
      </c>
      <c r="I811" s="4">
        <v>0</v>
      </c>
    </row>
    <row r="812" spans="1:9" x14ac:dyDescent="0.2">
      <c r="A812" s="2">
        <v>6</v>
      </c>
      <c r="B812" s="1" t="s">
        <v>72</v>
      </c>
      <c r="C812" s="4">
        <v>8</v>
      </c>
      <c r="D812" s="8">
        <v>4.6500000000000004</v>
      </c>
      <c r="E812" s="4">
        <v>8</v>
      </c>
      <c r="F812" s="8">
        <v>7.14</v>
      </c>
      <c r="G812" s="4">
        <v>0</v>
      </c>
      <c r="H812" s="8">
        <v>0</v>
      </c>
      <c r="I812" s="4">
        <v>0</v>
      </c>
    </row>
    <row r="813" spans="1:9" x14ac:dyDescent="0.2">
      <c r="A813" s="2">
        <v>8</v>
      </c>
      <c r="B813" s="1" t="s">
        <v>75</v>
      </c>
      <c r="C813" s="4">
        <v>7</v>
      </c>
      <c r="D813" s="8">
        <v>4.07</v>
      </c>
      <c r="E813" s="4">
        <v>1</v>
      </c>
      <c r="F813" s="8">
        <v>0.89</v>
      </c>
      <c r="G813" s="4">
        <v>1</v>
      </c>
      <c r="H813" s="8">
        <v>2</v>
      </c>
      <c r="I813" s="4">
        <v>0</v>
      </c>
    </row>
    <row r="814" spans="1:9" x14ac:dyDescent="0.2">
      <c r="A814" s="2">
        <v>8</v>
      </c>
      <c r="B814" s="1" t="s">
        <v>77</v>
      </c>
      <c r="C814" s="4">
        <v>7</v>
      </c>
      <c r="D814" s="8">
        <v>4.07</v>
      </c>
      <c r="E814" s="4">
        <v>0</v>
      </c>
      <c r="F814" s="8">
        <v>0</v>
      </c>
      <c r="G814" s="4">
        <v>5</v>
      </c>
      <c r="H814" s="8">
        <v>10</v>
      </c>
      <c r="I814" s="4">
        <v>0</v>
      </c>
    </row>
    <row r="815" spans="1:9" x14ac:dyDescent="0.2">
      <c r="A815" s="2">
        <v>10</v>
      </c>
      <c r="B815" s="1" t="s">
        <v>67</v>
      </c>
      <c r="C815" s="4">
        <v>6</v>
      </c>
      <c r="D815" s="8">
        <v>3.49</v>
      </c>
      <c r="E815" s="4">
        <v>5</v>
      </c>
      <c r="F815" s="8">
        <v>4.46</v>
      </c>
      <c r="G815" s="4">
        <v>1</v>
      </c>
      <c r="H815" s="8">
        <v>2</v>
      </c>
      <c r="I815" s="4">
        <v>0</v>
      </c>
    </row>
    <row r="816" spans="1:9" x14ac:dyDescent="0.2">
      <c r="A816" s="2">
        <v>11</v>
      </c>
      <c r="B816" s="1" t="s">
        <v>78</v>
      </c>
      <c r="C816" s="4">
        <v>5</v>
      </c>
      <c r="D816" s="8">
        <v>2.91</v>
      </c>
      <c r="E816" s="4">
        <v>5</v>
      </c>
      <c r="F816" s="8">
        <v>4.46</v>
      </c>
      <c r="G816" s="4">
        <v>0</v>
      </c>
      <c r="H816" s="8">
        <v>0</v>
      </c>
      <c r="I816" s="4">
        <v>0</v>
      </c>
    </row>
    <row r="817" spans="1:9" x14ac:dyDescent="0.2">
      <c r="A817" s="2">
        <v>12</v>
      </c>
      <c r="B817" s="1" t="s">
        <v>84</v>
      </c>
      <c r="C817" s="4">
        <v>4</v>
      </c>
      <c r="D817" s="8">
        <v>2.33</v>
      </c>
      <c r="E817" s="4">
        <v>2</v>
      </c>
      <c r="F817" s="8">
        <v>1.79</v>
      </c>
      <c r="G817" s="4">
        <v>2</v>
      </c>
      <c r="H817" s="8">
        <v>4</v>
      </c>
      <c r="I817" s="4">
        <v>0</v>
      </c>
    </row>
    <row r="818" spans="1:9" x14ac:dyDescent="0.2">
      <c r="A818" s="2">
        <v>12</v>
      </c>
      <c r="B818" s="1" t="s">
        <v>71</v>
      </c>
      <c r="C818" s="4">
        <v>4</v>
      </c>
      <c r="D818" s="8">
        <v>2.33</v>
      </c>
      <c r="E818" s="4">
        <v>2</v>
      </c>
      <c r="F818" s="8">
        <v>1.79</v>
      </c>
      <c r="G818" s="4">
        <v>2</v>
      </c>
      <c r="H818" s="8">
        <v>4</v>
      </c>
      <c r="I818" s="4">
        <v>0</v>
      </c>
    </row>
    <row r="819" spans="1:9" x14ac:dyDescent="0.2">
      <c r="A819" s="2">
        <v>12</v>
      </c>
      <c r="B819" s="1" t="s">
        <v>76</v>
      </c>
      <c r="C819" s="4">
        <v>4</v>
      </c>
      <c r="D819" s="8">
        <v>2.33</v>
      </c>
      <c r="E819" s="4">
        <v>3</v>
      </c>
      <c r="F819" s="8">
        <v>2.68</v>
      </c>
      <c r="G819" s="4">
        <v>0</v>
      </c>
      <c r="H819" s="8">
        <v>0</v>
      </c>
      <c r="I819" s="4">
        <v>0</v>
      </c>
    </row>
    <row r="820" spans="1:9" x14ac:dyDescent="0.2">
      <c r="A820" s="2">
        <v>15</v>
      </c>
      <c r="B820" s="1" t="s">
        <v>61</v>
      </c>
      <c r="C820" s="4">
        <v>3</v>
      </c>
      <c r="D820" s="8">
        <v>1.74</v>
      </c>
      <c r="E820" s="4">
        <v>2</v>
      </c>
      <c r="F820" s="8">
        <v>1.79</v>
      </c>
      <c r="G820" s="4">
        <v>1</v>
      </c>
      <c r="H820" s="8">
        <v>2</v>
      </c>
      <c r="I820" s="4">
        <v>0</v>
      </c>
    </row>
    <row r="821" spans="1:9" x14ac:dyDescent="0.2">
      <c r="A821" s="2">
        <v>15</v>
      </c>
      <c r="B821" s="1" t="s">
        <v>103</v>
      </c>
      <c r="C821" s="4">
        <v>3</v>
      </c>
      <c r="D821" s="8">
        <v>1.74</v>
      </c>
      <c r="E821" s="4">
        <v>3</v>
      </c>
      <c r="F821" s="8">
        <v>2.68</v>
      </c>
      <c r="G821" s="4">
        <v>0</v>
      </c>
      <c r="H821" s="8">
        <v>0</v>
      </c>
      <c r="I821" s="4">
        <v>0</v>
      </c>
    </row>
    <row r="822" spans="1:9" x14ac:dyDescent="0.2">
      <c r="A822" s="2">
        <v>15</v>
      </c>
      <c r="B822" s="1" t="s">
        <v>91</v>
      </c>
      <c r="C822" s="4">
        <v>3</v>
      </c>
      <c r="D822" s="8">
        <v>1.74</v>
      </c>
      <c r="E822" s="4">
        <v>2</v>
      </c>
      <c r="F822" s="8">
        <v>1.79</v>
      </c>
      <c r="G822" s="4">
        <v>1</v>
      </c>
      <c r="H822" s="8">
        <v>2</v>
      </c>
      <c r="I822" s="4">
        <v>0</v>
      </c>
    </row>
    <row r="823" spans="1:9" x14ac:dyDescent="0.2">
      <c r="A823" s="2">
        <v>15</v>
      </c>
      <c r="B823" s="1" t="s">
        <v>96</v>
      </c>
      <c r="C823" s="4">
        <v>3</v>
      </c>
      <c r="D823" s="8">
        <v>1.74</v>
      </c>
      <c r="E823" s="4">
        <v>2</v>
      </c>
      <c r="F823" s="8">
        <v>1.79</v>
      </c>
      <c r="G823" s="4">
        <v>1</v>
      </c>
      <c r="H823" s="8">
        <v>2</v>
      </c>
      <c r="I823" s="4">
        <v>0</v>
      </c>
    </row>
    <row r="824" spans="1:9" x14ac:dyDescent="0.2">
      <c r="A824" s="2">
        <v>15</v>
      </c>
      <c r="B824" s="1" t="s">
        <v>88</v>
      </c>
      <c r="C824" s="4">
        <v>3</v>
      </c>
      <c r="D824" s="8">
        <v>1.74</v>
      </c>
      <c r="E824" s="4">
        <v>0</v>
      </c>
      <c r="F824" s="8">
        <v>0</v>
      </c>
      <c r="G824" s="4">
        <v>2</v>
      </c>
      <c r="H824" s="8">
        <v>4</v>
      </c>
      <c r="I824" s="4">
        <v>0</v>
      </c>
    </row>
    <row r="825" spans="1:9" x14ac:dyDescent="0.2">
      <c r="A825" s="2">
        <v>20</v>
      </c>
      <c r="B825" s="1" t="s">
        <v>98</v>
      </c>
      <c r="C825" s="4">
        <v>2</v>
      </c>
      <c r="D825" s="8">
        <v>1.1599999999999999</v>
      </c>
      <c r="E825" s="4">
        <v>0</v>
      </c>
      <c r="F825" s="8">
        <v>0</v>
      </c>
      <c r="G825" s="4">
        <v>2</v>
      </c>
      <c r="H825" s="8">
        <v>4</v>
      </c>
      <c r="I825" s="4">
        <v>0</v>
      </c>
    </row>
    <row r="826" spans="1:9" x14ac:dyDescent="0.2">
      <c r="A826" s="2">
        <v>20</v>
      </c>
      <c r="B826" s="1" t="s">
        <v>81</v>
      </c>
      <c r="C826" s="4">
        <v>2</v>
      </c>
      <c r="D826" s="8">
        <v>1.1599999999999999</v>
      </c>
      <c r="E826" s="4">
        <v>0</v>
      </c>
      <c r="F826" s="8">
        <v>0</v>
      </c>
      <c r="G826" s="4">
        <v>2</v>
      </c>
      <c r="H826" s="8">
        <v>4</v>
      </c>
      <c r="I826" s="4">
        <v>0</v>
      </c>
    </row>
    <row r="827" spans="1:9" x14ac:dyDescent="0.2">
      <c r="A827" s="2">
        <v>20</v>
      </c>
      <c r="B827" s="1" t="s">
        <v>87</v>
      </c>
      <c r="C827" s="4">
        <v>2</v>
      </c>
      <c r="D827" s="8">
        <v>1.1599999999999999</v>
      </c>
      <c r="E827" s="4">
        <v>2</v>
      </c>
      <c r="F827" s="8">
        <v>1.79</v>
      </c>
      <c r="G827" s="4">
        <v>0</v>
      </c>
      <c r="H827" s="8">
        <v>0</v>
      </c>
      <c r="I827" s="4">
        <v>0</v>
      </c>
    </row>
    <row r="828" spans="1:9" x14ac:dyDescent="0.2">
      <c r="A828" s="2">
        <v>20</v>
      </c>
      <c r="B828" s="1" t="s">
        <v>92</v>
      </c>
      <c r="C828" s="4">
        <v>2</v>
      </c>
      <c r="D828" s="8">
        <v>1.1599999999999999</v>
      </c>
      <c r="E828" s="4">
        <v>1</v>
      </c>
      <c r="F828" s="8">
        <v>0.89</v>
      </c>
      <c r="G828" s="4">
        <v>1</v>
      </c>
      <c r="H828" s="8">
        <v>2</v>
      </c>
      <c r="I828" s="4">
        <v>0</v>
      </c>
    </row>
    <row r="829" spans="1:9" x14ac:dyDescent="0.2">
      <c r="A829" s="2">
        <v>20</v>
      </c>
      <c r="B829" s="1" t="s">
        <v>90</v>
      </c>
      <c r="C829" s="4">
        <v>2</v>
      </c>
      <c r="D829" s="8">
        <v>1.1599999999999999</v>
      </c>
      <c r="E829" s="4">
        <v>0</v>
      </c>
      <c r="F829" s="8">
        <v>0</v>
      </c>
      <c r="G829" s="4">
        <v>2</v>
      </c>
      <c r="H829" s="8">
        <v>4</v>
      </c>
      <c r="I829" s="4">
        <v>0</v>
      </c>
    </row>
    <row r="830" spans="1:9" x14ac:dyDescent="0.2">
      <c r="A830" s="2">
        <v>20</v>
      </c>
      <c r="B830" s="1" t="s">
        <v>70</v>
      </c>
      <c r="C830" s="4">
        <v>2</v>
      </c>
      <c r="D830" s="8">
        <v>1.1599999999999999</v>
      </c>
      <c r="E830" s="4">
        <v>2</v>
      </c>
      <c r="F830" s="8">
        <v>1.79</v>
      </c>
      <c r="G830" s="4">
        <v>0</v>
      </c>
      <c r="H830" s="8">
        <v>0</v>
      </c>
      <c r="I830" s="4">
        <v>0</v>
      </c>
    </row>
    <row r="831" spans="1:9" x14ac:dyDescent="0.2">
      <c r="A831" s="2">
        <v>20</v>
      </c>
      <c r="B831" s="1" t="s">
        <v>93</v>
      </c>
      <c r="C831" s="4">
        <v>2</v>
      </c>
      <c r="D831" s="8">
        <v>1.1599999999999999</v>
      </c>
      <c r="E831" s="4">
        <v>0</v>
      </c>
      <c r="F831" s="8">
        <v>0</v>
      </c>
      <c r="G831" s="4">
        <v>2</v>
      </c>
      <c r="H831" s="8">
        <v>4</v>
      </c>
      <c r="I831" s="4">
        <v>0</v>
      </c>
    </row>
    <row r="832" spans="1:9" x14ac:dyDescent="0.2">
      <c r="A832" s="2">
        <v>20</v>
      </c>
      <c r="B832" s="1" t="s">
        <v>101</v>
      </c>
      <c r="C832" s="4">
        <v>2</v>
      </c>
      <c r="D832" s="8">
        <v>1.1599999999999999</v>
      </c>
      <c r="E832" s="4">
        <v>0</v>
      </c>
      <c r="F832" s="8">
        <v>0</v>
      </c>
      <c r="G832" s="4">
        <v>2</v>
      </c>
      <c r="H832" s="8">
        <v>4</v>
      </c>
      <c r="I832" s="4">
        <v>0</v>
      </c>
    </row>
    <row r="833" spans="1:9" x14ac:dyDescent="0.2">
      <c r="A833" s="1"/>
      <c r="C833" s="4"/>
      <c r="D833" s="8"/>
      <c r="E833" s="4"/>
      <c r="F833" s="8"/>
      <c r="G833" s="4"/>
      <c r="H833" s="8"/>
      <c r="I833" s="4"/>
    </row>
    <row r="834" spans="1:9" x14ac:dyDescent="0.2">
      <c r="A834" s="1" t="s">
        <v>33</v>
      </c>
      <c r="C834" s="4"/>
      <c r="D834" s="8"/>
      <c r="E834" s="4"/>
      <c r="F834" s="8"/>
      <c r="G834" s="4"/>
      <c r="H834" s="8"/>
      <c r="I834" s="4"/>
    </row>
    <row r="835" spans="1:9" x14ac:dyDescent="0.2">
      <c r="A835" s="2">
        <v>1</v>
      </c>
      <c r="B835" s="1" t="s">
        <v>59</v>
      </c>
      <c r="C835" s="4">
        <v>31</v>
      </c>
      <c r="D835" s="8">
        <v>13.72</v>
      </c>
      <c r="E835" s="4">
        <v>10</v>
      </c>
      <c r="F835" s="8">
        <v>8.77</v>
      </c>
      <c r="G835" s="4">
        <v>21</v>
      </c>
      <c r="H835" s="8">
        <v>19.27</v>
      </c>
      <c r="I835" s="4">
        <v>0</v>
      </c>
    </row>
    <row r="836" spans="1:9" x14ac:dyDescent="0.2">
      <c r="A836" s="2">
        <v>1</v>
      </c>
      <c r="B836" s="1" t="s">
        <v>73</v>
      </c>
      <c r="C836" s="4">
        <v>31</v>
      </c>
      <c r="D836" s="8">
        <v>13.72</v>
      </c>
      <c r="E836" s="4">
        <v>27</v>
      </c>
      <c r="F836" s="8">
        <v>23.68</v>
      </c>
      <c r="G836" s="4">
        <v>4</v>
      </c>
      <c r="H836" s="8">
        <v>3.67</v>
      </c>
      <c r="I836" s="4">
        <v>0</v>
      </c>
    </row>
    <row r="837" spans="1:9" x14ac:dyDescent="0.2">
      <c r="A837" s="2">
        <v>3</v>
      </c>
      <c r="B837" s="1" t="s">
        <v>65</v>
      </c>
      <c r="C837" s="4">
        <v>18</v>
      </c>
      <c r="D837" s="8">
        <v>7.96</v>
      </c>
      <c r="E837" s="4">
        <v>1</v>
      </c>
      <c r="F837" s="8">
        <v>0.88</v>
      </c>
      <c r="G837" s="4">
        <v>17</v>
      </c>
      <c r="H837" s="8">
        <v>15.6</v>
      </c>
      <c r="I837" s="4">
        <v>0</v>
      </c>
    </row>
    <row r="838" spans="1:9" x14ac:dyDescent="0.2">
      <c r="A838" s="2">
        <v>4</v>
      </c>
      <c r="B838" s="1" t="s">
        <v>60</v>
      </c>
      <c r="C838" s="4">
        <v>15</v>
      </c>
      <c r="D838" s="8">
        <v>6.64</v>
      </c>
      <c r="E838" s="4">
        <v>14</v>
      </c>
      <c r="F838" s="8">
        <v>12.28</v>
      </c>
      <c r="G838" s="4">
        <v>1</v>
      </c>
      <c r="H838" s="8">
        <v>0.92</v>
      </c>
      <c r="I838" s="4">
        <v>0</v>
      </c>
    </row>
    <row r="839" spans="1:9" x14ac:dyDescent="0.2">
      <c r="A839" s="2">
        <v>4</v>
      </c>
      <c r="B839" s="1" t="s">
        <v>72</v>
      </c>
      <c r="C839" s="4">
        <v>15</v>
      </c>
      <c r="D839" s="8">
        <v>6.64</v>
      </c>
      <c r="E839" s="4">
        <v>12</v>
      </c>
      <c r="F839" s="8">
        <v>10.53</v>
      </c>
      <c r="G839" s="4">
        <v>3</v>
      </c>
      <c r="H839" s="8">
        <v>2.75</v>
      </c>
      <c r="I839" s="4">
        <v>0</v>
      </c>
    </row>
    <row r="840" spans="1:9" x14ac:dyDescent="0.2">
      <c r="A840" s="2">
        <v>6</v>
      </c>
      <c r="B840" s="1" t="s">
        <v>68</v>
      </c>
      <c r="C840" s="4">
        <v>11</v>
      </c>
      <c r="D840" s="8">
        <v>4.87</v>
      </c>
      <c r="E840" s="4">
        <v>6</v>
      </c>
      <c r="F840" s="8">
        <v>5.26</v>
      </c>
      <c r="G840" s="4">
        <v>5</v>
      </c>
      <c r="H840" s="8">
        <v>4.59</v>
      </c>
      <c r="I840" s="4">
        <v>0</v>
      </c>
    </row>
    <row r="841" spans="1:9" x14ac:dyDescent="0.2">
      <c r="A841" s="2">
        <v>7</v>
      </c>
      <c r="B841" s="1" t="s">
        <v>66</v>
      </c>
      <c r="C841" s="4">
        <v>9</v>
      </c>
      <c r="D841" s="8">
        <v>3.98</v>
      </c>
      <c r="E841" s="4">
        <v>8</v>
      </c>
      <c r="F841" s="8">
        <v>7.02</v>
      </c>
      <c r="G841" s="4">
        <v>1</v>
      </c>
      <c r="H841" s="8">
        <v>0.92</v>
      </c>
      <c r="I841" s="4">
        <v>0</v>
      </c>
    </row>
    <row r="842" spans="1:9" x14ac:dyDescent="0.2">
      <c r="A842" s="2">
        <v>7</v>
      </c>
      <c r="B842" s="1" t="s">
        <v>67</v>
      </c>
      <c r="C842" s="4">
        <v>9</v>
      </c>
      <c r="D842" s="8">
        <v>3.98</v>
      </c>
      <c r="E842" s="4">
        <v>6</v>
      </c>
      <c r="F842" s="8">
        <v>5.26</v>
      </c>
      <c r="G842" s="4">
        <v>3</v>
      </c>
      <c r="H842" s="8">
        <v>2.75</v>
      </c>
      <c r="I842" s="4">
        <v>0</v>
      </c>
    </row>
    <row r="843" spans="1:9" x14ac:dyDescent="0.2">
      <c r="A843" s="2">
        <v>9</v>
      </c>
      <c r="B843" s="1" t="s">
        <v>61</v>
      </c>
      <c r="C843" s="4">
        <v>7</v>
      </c>
      <c r="D843" s="8">
        <v>3.1</v>
      </c>
      <c r="E843" s="4">
        <v>3</v>
      </c>
      <c r="F843" s="8">
        <v>2.63</v>
      </c>
      <c r="G843" s="4">
        <v>4</v>
      </c>
      <c r="H843" s="8">
        <v>3.67</v>
      </c>
      <c r="I843" s="4">
        <v>0</v>
      </c>
    </row>
    <row r="844" spans="1:9" x14ac:dyDescent="0.2">
      <c r="A844" s="2">
        <v>10</v>
      </c>
      <c r="B844" s="1" t="s">
        <v>62</v>
      </c>
      <c r="C844" s="4">
        <v>6</v>
      </c>
      <c r="D844" s="8">
        <v>2.65</v>
      </c>
      <c r="E844" s="4">
        <v>3</v>
      </c>
      <c r="F844" s="8">
        <v>2.63</v>
      </c>
      <c r="G844" s="4">
        <v>3</v>
      </c>
      <c r="H844" s="8">
        <v>2.75</v>
      </c>
      <c r="I844" s="4">
        <v>0</v>
      </c>
    </row>
    <row r="845" spans="1:9" x14ac:dyDescent="0.2">
      <c r="A845" s="2">
        <v>10</v>
      </c>
      <c r="B845" s="1" t="s">
        <v>88</v>
      </c>
      <c r="C845" s="4">
        <v>6</v>
      </c>
      <c r="D845" s="8">
        <v>2.65</v>
      </c>
      <c r="E845" s="4">
        <v>1</v>
      </c>
      <c r="F845" s="8">
        <v>0.88</v>
      </c>
      <c r="G845" s="4">
        <v>5</v>
      </c>
      <c r="H845" s="8">
        <v>4.59</v>
      </c>
      <c r="I845" s="4">
        <v>0</v>
      </c>
    </row>
    <row r="846" spans="1:9" x14ac:dyDescent="0.2">
      <c r="A846" s="2">
        <v>10</v>
      </c>
      <c r="B846" s="1" t="s">
        <v>75</v>
      </c>
      <c r="C846" s="4">
        <v>6</v>
      </c>
      <c r="D846" s="8">
        <v>2.65</v>
      </c>
      <c r="E846" s="4">
        <v>6</v>
      </c>
      <c r="F846" s="8">
        <v>5.26</v>
      </c>
      <c r="G846" s="4">
        <v>0</v>
      </c>
      <c r="H846" s="8">
        <v>0</v>
      </c>
      <c r="I846" s="4">
        <v>0</v>
      </c>
    </row>
    <row r="847" spans="1:9" x14ac:dyDescent="0.2">
      <c r="A847" s="2">
        <v>13</v>
      </c>
      <c r="B847" s="1" t="s">
        <v>76</v>
      </c>
      <c r="C847" s="4">
        <v>5</v>
      </c>
      <c r="D847" s="8">
        <v>2.21</v>
      </c>
      <c r="E847" s="4">
        <v>4</v>
      </c>
      <c r="F847" s="8">
        <v>3.51</v>
      </c>
      <c r="G847" s="4">
        <v>1</v>
      </c>
      <c r="H847" s="8">
        <v>0.92</v>
      </c>
      <c r="I847" s="4">
        <v>0</v>
      </c>
    </row>
    <row r="848" spans="1:9" x14ac:dyDescent="0.2">
      <c r="A848" s="2">
        <v>13</v>
      </c>
      <c r="B848" s="1" t="s">
        <v>78</v>
      </c>
      <c r="C848" s="4">
        <v>5</v>
      </c>
      <c r="D848" s="8">
        <v>2.21</v>
      </c>
      <c r="E848" s="4">
        <v>2</v>
      </c>
      <c r="F848" s="8">
        <v>1.75</v>
      </c>
      <c r="G848" s="4">
        <v>3</v>
      </c>
      <c r="H848" s="8">
        <v>2.75</v>
      </c>
      <c r="I848" s="4">
        <v>0</v>
      </c>
    </row>
    <row r="849" spans="1:9" x14ac:dyDescent="0.2">
      <c r="A849" s="2">
        <v>15</v>
      </c>
      <c r="B849" s="1" t="s">
        <v>70</v>
      </c>
      <c r="C849" s="4">
        <v>4</v>
      </c>
      <c r="D849" s="8">
        <v>1.77</v>
      </c>
      <c r="E849" s="4">
        <v>2</v>
      </c>
      <c r="F849" s="8">
        <v>1.75</v>
      </c>
      <c r="G849" s="4">
        <v>2</v>
      </c>
      <c r="H849" s="8">
        <v>1.83</v>
      </c>
      <c r="I849" s="4">
        <v>0</v>
      </c>
    </row>
    <row r="850" spans="1:9" x14ac:dyDescent="0.2">
      <c r="A850" s="2">
        <v>15</v>
      </c>
      <c r="B850" s="1" t="s">
        <v>101</v>
      </c>
      <c r="C850" s="4">
        <v>4</v>
      </c>
      <c r="D850" s="8">
        <v>1.77</v>
      </c>
      <c r="E850" s="4">
        <v>0</v>
      </c>
      <c r="F850" s="8">
        <v>0</v>
      </c>
      <c r="G850" s="4">
        <v>4</v>
      </c>
      <c r="H850" s="8">
        <v>3.67</v>
      </c>
      <c r="I850" s="4">
        <v>0</v>
      </c>
    </row>
    <row r="851" spans="1:9" x14ac:dyDescent="0.2">
      <c r="A851" s="2">
        <v>17</v>
      </c>
      <c r="B851" s="1" t="s">
        <v>90</v>
      </c>
      <c r="C851" s="4">
        <v>3</v>
      </c>
      <c r="D851" s="8">
        <v>1.33</v>
      </c>
      <c r="E851" s="4">
        <v>0</v>
      </c>
      <c r="F851" s="8">
        <v>0</v>
      </c>
      <c r="G851" s="4">
        <v>3</v>
      </c>
      <c r="H851" s="8">
        <v>2.75</v>
      </c>
      <c r="I851" s="4">
        <v>0</v>
      </c>
    </row>
    <row r="852" spans="1:9" x14ac:dyDescent="0.2">
      <c r="A852" s="2">
        <v>17</v>
      </c>
      <c r="B852" s="1" t="s">
        <v>64</v>
      </c>
      <c r="C852" s="4">
        <v>3</v>
      </c>
      <c r="D852" s="8">
        <v>1.33</v>
      </c>
      <c r="E852" s="4">
        <v>2</v>
      </c>
      <c r="F852" s="8">
        <v>1.75</v>
      </c>
      <c r="G852" s="4">
        <v>1</v>
      </c>
      <c r="H852" s="8">
        <v>0.92</v>
      </c>
      <c r="I852" s="4">
        <v>0</v>
      </c>
    </row>
    <row r="853" spans="1:9" x14ac:dyDescent="0.2">
      <c r="A853" s="2">
        <v>17</v>
      </c>
      <c r="B853" s="1" t="s">
        <v>71</v>
      </c>
      <c r="C853" s="4">
        <v>3</v>
      </c>
      <c r="D853" s="8">
        <v>1.33</v>
      </c>
      <c r="E853" s="4">
        <v>0</v>
      </c>
      <c r="F853" s="8">
        <v>0</v>
      </c>
      <c r="G853" s="4">
        <v>3</v>
      </c>
      <c r="H853" s="8">
        <v>2.75</v>
      </c>
      <c r="I853" s="4">
        <v>0</v>
      </c>
    </row>
    <row r="854" spans="1:9" x14ac:dyDescent="0.2">
      <c r="A854" s="2">
        <v>17</v>
      </c>
      <c r="B854" s="1" t="s">
        <v>74</v>
      </c>
      <c r="C854" s="4">
        <v>3</v>
      </c>
      <c r="D854" s="8">
        <v>1.33</v>
      </c>
      <c r="E854" s="4">
        <v>2</v>
      </c>
      <c r="F854" s="8">
        <v>1.75</v>
      </c>
      <c r="G854" s="4">
        <v>1</v>
      </c>
      <c r="H854" s="8">
        <v>0.92</v>
      </c>
      <c r="I854" s="4">
        <v>0</v>
      </c>
    </row>
    <row r="855" spans="1:9" x14ac:dyDescent="0.2">
      <c r="A855" s="2">
        <v>17</v>
      </c>
      <c r="B855" s="1" t="s">
        <v>77</v>
      </c>
      <c r="C855" s="4">
        <v>3</v>
      </c>
      <c r="D855" s="8">
        <v>1.33</v>
      </c>
      <c r="E855" s="4">
        <v>0</v>
      </c>
      <c r="F855" s="8">
        <v>0</v>
      </c>
      <c r="G855" s="4">
        <v>3</v>
      </c>
      <c r="H855" s="8">
        <v>2.75</v>
      </c>
      <c r="I855" s="4">
        <v>0</v>
      </c>
    </row>
    <row r="856" spans="1:9" x14ac:dyDescent="0.2">
      <c r="A856" s="1"/>
      <c r="C856" s="4"/>
      <c r="D856" s="8"/>
      <c r="E856" s="4"/>
      <c r="F856" s="8"/>
      <c r="G856" s="4"/>
      <c r="H856" s="8"/>
      <c r="I856" s="4"/>
    </row>
    <row r="857" spans="1:9" x14ac:dyDescent="0.2">
      <c r="A857" s="1" t="s">
        <v>34</v>
      </c>
      <c r="C857" s="4"/>
      <c r="D857" s="8"/>
      <c r="E857" s="4"/>
      <c r="F857" s="8"/>
      <c r="G857" s="4"/>
      <c r="H857" s="8"/>
      <c r="I857" s="4"/>
    </row>
    <row r="858" spans="1:9" x14ac:dyDescent="0.2">
      <c r="A858" s="2">
        <v>1</v>
      </c>
      <c r="B858" s="1" t="s">
        <v>73</v>
      </c>
      <c r="C858" s="4">
        <v>88</v>
      </c>
      <c r="D858" s="8">
        <v>16.760000000000002</v>
      </c>
      <c r="E858" s="4">
        <v>83</v>
      </c>
      <c r="F858" s="8">
        <v>23.06</v>
      </c>
      <c r="G858" s="4">
        <v>5</v>
      </c>
      <c r="H858" s="8">
        <v>3.14</v>
      </c>
      <c r="I858" s="4">
        <v>0</v>
      </c>
    </row>
    <row r="859" spans="1:9" x14ac:dyDescent="0.2">
      <c r="A859" s="2">
        <v>2</v>
      </c>
      <c r="B859" s="1" t="s">
        <v>72</v>
      </c>
      <c r="C859" s="4">
        <v>45</v>
      </c>
      <c r="D859" s="8">
        <v>8.57</v>
      </c>
      <c r="E859" s="4">
        <v>39</v>
      </c>
      <c r="F859" s="8">
        <v>10.83</v>
      </c>
      <c r="G859" s="4">
        <v>6</v>
      </c>
      <c r="H859" s="8">
        <v>3.77</v>
      </c>
      <c r="I859" s="4">
        <v>0</v>
      </c>
    </row>
    <row r="860" spans="1:9" x14ac:dyDescent="0.2">
      <c r="A860" s="2">
        <v>3</v>
      </c>
      <c r="B860" s="1" t="s">
        <v>59</v>
      </c>
      <c r="C860" s="4">
        <v>44</v>
      </c>
      <c r="D860" s="8">
        <v>8.3800000000000008</v>
      </c>
      <c r="E860" s="4">
        <v>26</v>
      </c>
      <c r="F860" s="8">
        <v>7.22</v>
      </c>
      <c r="G860" s="4">
        <v>18</v>
      </c>
      <c r="H860" s="8">
        <v>11.32</v>
      </c>
      <c r="I860" s="4">
        <v>0</v>
      </c>
    </row>
    <row r="861" spans="1:9" x14ac:dyDescent="0.2">
      <c r="A861" s="2">
        <v>3</v>
      </c>
      <c r="B861" s="1" t="s">
        <v>60</v>
      </c>
      <c r="C861" s="4">
        <v>44</v>
      </c>
      <c r="D861" s="8">
        <v>8.3800000000000008</v>
      </c>
      <c r="E861" s="4">
        <v>34</v>
      </c>
      <c r="F861" s="8">
        <v>9.44</v>
      </c>
      <c r="G861" s="4">
        <v>10</v>
      </c>
      <c r="H861" s="8">
        <v>6.29</v>
      </c>
      <c r="I861" s="4">
        <v>0</v>
      </c>
    </row>
    <row r="862" spans="1:9" x14ac:dyDescent="0.2">
      <c r="A862" s="2">
        <v>5</v>
      </c>
      <c r="B862" s="1" t="s">
        <v>68</v>
      </c>
      <c r="C862" s="4">
        <v>43</v>
      </c>
      <c r="D862" s="8">
        <v>8.19</v>
      </c>
      <c r="E862" s="4">
        <v>28</v>
      </c>
      <c r="F862" s="8">
        <v>7.78</v>
      </c>
      <c r="G862" s="4">
        <v>15</v>
      </c>
      <c r="H862" s="8">
        <v>9.43</v>
      </c>
      <c r="I862" s="4">
        <v>0</v>
      </c>
    </row>
    <row r="863" spans="1:9" x14ac:dyDescent="0.2">
      <c r="A863" s="2">
        <v>6</v>
      </c>
      <c r="B863" s="1" t="s">
        <v>66</v>
      </c>
      <c r="C863" s="4">
        <v>34</v>
      </c>
      <c r="D863" s="8">
        <v>6.48</v>
      </c>
      <c r="E863" s="4">
        <v>28</v>
      </c>
      <c r="F863" s="8">
        <v>7.78</v>
      </c>
      <c r="G863" s="4">
        <v>6</v>
      </c>
      <c r="H863" s="8">
        <v>3.77</v>
      </c>
      <c r="I863" s="4">
        <v>0</v>
      </c>
    </row>
    <row r="864" spans="1:9" x14ac:dyDescent="0.2">
      <c r="A864" s="2">
        <v>7</v>
      </c>
      <c r="B864" s="1" t="s">
        <v>67</v>
      </c>
      <c r="C864" s="4">
        <v>14</v>
      </c>
      <c r="D864" s="8">
        <v>2.67</v>
      </c>
      <c r="E864" s="4">
        <v>11</v>
      </c>
      <c r="F864" s="8">
        <v>3.06</v>
      </c>
      <c r="G864" s="4">
        <v>3</v>
      </c>
      <c r="H864" s="8">
        <v>1.89</v>
      </c>
      <c r="I864" s="4">
        <v>0</v>
      </c>
    </row>
    <row r="865" spans="1:9" x14ac:dyDescent="0.2">
      <c r="A865" s="2">
        <v>7</v>
      </c>
      <c r="B865" s="1" t="s">
        <v>71</v>
      </c>
      <c r="C865" s="4">
        <v>14</v>
      </c>
      <c r="D865" s="8">
        <v>2.67</v>
      </c>
      <c r="E865" s="4">
        <v>8</v>
      </c>
      <c r="F865" s="8">
        <v>2.2200000000000002</v>
      </c>
      <c r="G865" s="4">
        <v>5</v>
      </c>
      <c r="H865" s="8">
        <v>3.14</v>
      </c>
      <c r="I865" s="4">
        <v>0</v>
      </c>
    </row>
    <row r="866" spans="1:9" x14ac:dyDescent="0.2">
      <c r="A866" s="2">
        <v>9</v>
      </c>
      <c r="B866" s="1" t="s">
        <v>61</v>
      </c>
      <c r="C866" s="4">
        <v>13</v>
      </c>
      <c r="D866" s="8">
        <v>2.48</v>
      </c>
      <c r="E866" s="4">
        <v>6</v>
      </c>
      <c r="F866" s="8">
        <v>1.67</v>
      </c>
      <c r="G866" s="4">
        <v>7</v>
      </c>
      <c r="H866" s="8">
        <v>4.4000000000000004</v>
      </c>
      <c r="I866" s="4">
        <v>0</v>
      </c>
    </row>
    <row r="867" spans="1:9" x14ac:dyDescent="0.2">
      <c r="A867" s="2">
        <v>9</v>
      </c>
      <c r="B867" s="1" t="s">
        <v>84</v>
      </c>
      <c r="C867" s="4">
        <v>13</v>
      </c>
      <c r="D867" s="8">
        <v>2.48</v>
      </c>
      <c r="E867" s="4">
        <v>9</v>
      </c>
      <c r="F867" s="8">
        <v>2.5</v>
      </c>
      <c r="G867" s="4">
        <v>4</v>
      </c>
      <c r="H867" s="8">
        <v>2.52</v>
      </c>
      <c r="I867" s="4">
        <v>0</v>
      </c>
    </row>
    <row r="868" spans="1:9" x14ac:dyDescent="0.2">
      <c r="A868" s="2">
        <v>9</v>
      </c>
      <c r="B868" s="1" t="s">
        <v>76</v>
      </c>
      <c r="C868" s="4">
        <v>13</v>
      </c>
      <c r="D868" s="8">
        <v>2.48</v>
      </c>
      <c r="E868" s="4">
        <v>10</v>
      </c>
      <c r="F868" s="8">
        <v>2.78</v>
      </c>
      <c r="G868" s="4">
        <v>3</v>
      </c>
      <c r="H868" s="8">
        <v>1.89</v>
      </c>
      <c r="I868" s="4">
        <v>0</v>
      </c>
    </row>
    <row r="869" spans="1:9" x14ac:dyDescent="0.2">
      <c r="A869" s="2">
        <v>12</v>
      </c>
      <c r="B869" s="1" t="s">
        <v>62</v>
      </c>
      <c r="C869" s="4">
        <v>12</v>
      </c>
      <c r="D869" s="8">
        <v>2.29</v>
      </c>
      <c r="E869" s="4">
        <v>3</v>
      </c>
      <c r="F869" s="8">
        <v>0.83</v>
      </c>
      <c r="G869" s="4">
        <v>9</v>
      </c>
      <c r="H869" s="8">
        <v>5.66</v>
      </c>
      <c r="I869" s="4">
        <v>0</v>
      </c>
    </row>
    <row r="870" spans="1:9" x14ac:dyDescent="0.2">
      <c r="A870" s="2">
        <v>12</v>
      </c>
      <c r="B870" s="1" t="s">
        <v>65</v>
      </c>
      <c r="C870" s="4">
        <v>12</v>
      </c>
      <c r="D870" s="8">
        <v>2.29</v>
      </c>
      <c r="E870" s="4">
        <v>10</v>
      </c>
      <c r="F870" s="8">
        <v>2.78</v>
      </c>
      <c r="G870" s="4">
        <v>2</v>
      </c>
      <c r="H870" s="8">
        <v>1.26</v>
      </c>
      <c r="I870" s="4">
        <v>0</v>
      </c>
    </row>
    <row r="871" spans="1:9" x14ac:dyDescent="0.2">
      <c r="A871" s="2">
        <v>14</v>
      </c>
      <c r="B871" s="1" t="s">
        <v>75</v>
      </c>
      <c r="C871" s="4">
        <v>11</v>
      </c>
      <c r="D871" s="8">
        <v>2.1</v>
      </c>
      <c r="E871" s="4">
        <v>7</v>
      </c>
      <c r="F871" s="8">
        <v>1.94</v>
      </c>
      <c r="G871" s="4">
        <v>1</v>
      </c>
      <c r="H871" s="8">
        <v>0.63</v>
      </c>
      <c r="I871" s="4">
        <v>0</v>
      </c>
    </row>
    <row r="872" spans="1:9" x14ac:dyDescent="0.2">
      <c r="A872" s="2">
        <v>15</v>
      </c>
      <c r="B872" s="1" t="s">
        <v>82</v>
      </c>
      <c r="C872" s="4">
        <v>10</v>
      </c>
      <c r="D872" s="8">
        <v>1.9</v>
      </c>
      <c r="E872" s="4">
        <v>6</v>
      </c>
      <c r="F872" s="8">
        <v>1.67</v>
      </c>
      <c r="G872" s="4">
        <v>3</v>
      </c>
      <c r="H872" s="8">
        <v>1.89</v>
      </c>
      <c r="I872" s="4">
        <v>0</v>
      </c>
    </row>
    <row r="873" spans="1:9" x14ac:dyDescent="0.2">
      <c r="A873" s="2">
        <v>16</v>
      </c>
      <c r="B873" s="1" t="s">
        <v>74</v>
      </c>
      <c r="C873" s="4">
        <v>8</v>
      </c>
      <c r="D873" s="8">
        <v>1.52</v>
      </c>
      <c r="E873" s="4">
        <v>4</v>
      </c>
      <c r="F873" s="8">
        <v>1.1100000000000001</v>
      </c>
      <c r="G873" s="4">
        <v>4</v>
      </c>
      <c r="H873" s="8">
        <v>2.52</v>
      </c>
      <c r="I873" s="4">
        <v>0</v>
      </c>
    </row>
    <row r="874" spans="1:9" x14ac:dyDescent="0.2">
      <c r="A874" s="2">
        <v>17</v>
      </c>
      <c r="B874" s="1" t="s">
        <v>63</v>
      </c>
      <c r="C874" s="4">
        <v>6</v>
      </c>
      <c r="D874" s="8">
        <v>1.1399999999999999</v>
      </c>
      <c r="E874" s="4">
        <v>4</v>
      </c>
      <c r="F874" s="8">
        <v>1.1100000000000001</v>
      </c>
      <c r="G874" s="4">
        <v>2</v>
      </c>
      <c r="H874" s="8">
        <v>1.26</v>
      </c>
      <c r="I874" s="4">
        <v>0</v>
      </c>
    </row>
    <row r="875" spans="1:9" x14ac:dyDescent="0.2">
      <c r="A875" s="2">
        <v>17</v>
      </c>
      <c r="B875" s="1" t="s">
        <v>69</v>
      </c>
      <c r="C875" s="4">
        <v>6</v>
      </c>
      <c r="D875" s="8">
        <v>1.1399999999999999</v>
      </c>
      <c r="E875" s="4">
        <v>3</v>
      </c>
      <c r="F875" s="8">
        <v>0.83</v>
      </c>
      <c r="G875" s="4">
        <v>3</v>
      </c>
      <c r="H875" s="8">
        <v>1.89</v>
      </c>
      <c r="I875" s="4">
        <v>0</v>
      </c>
    </row>
    <row r="876" spans="1:9" x14ac:dyDescent="0.2">
      <c r="A876" s="2">
        <v>17</v>
      </c>
      <c r="B876" s="1" t="s">
        <v>78</v>
      </c>
      <c r="C876" s="4">
        <v>6</v>
      </c>
      <c r="D876" s="8">
        <v>1.1399999999999999</v>
      </c>
      <c r="E876" s="4">
        <v>6</v>
      </c>
      <c r="F876" s="8">
        <v>1.67</v>
      </c>
      <c r="G876" s="4">
        <v>0</v>
      </c>
      <c r="H876" s="8">
        <v>0</v>
      </c>
      <c r="I876" s="4">
        <v>0</v>
      </c>
    </row>
    <row r="877" spans="1:9" x14ac:dyDescent="0.2">
      <c r="A877" s="2">
        <v>20</v>
      </c>
      <c r="B877" s="1" t="s">
        <v>83</v>
      </c>
      <c r="C877" s="4">
        <v>5</v>
      </c>
      <c r="D877" s="8">
        <v>0.95</v>
      </c>
      <c r="E877" s="4">
        <v>3</v>
      </c>
      <c r="F877" s="8">
        <v>0.83</v>
      </c>
      <c r="G877" s="4">
        <v>2</v>
      </c>
      <c r="H877" s="8">
        <v>1.26</v>
      </c>
      <c r="I877" s="4">
        <v>0</v>
      </c>
    </row>
    <row r="878" spans="1:9" x14ac:dyDescent="0.2">
      <c r="A878" s="2">
        <v>20</v>
      </c>
      <c r="B878" s="1" t="s">
        <v>85</v>
      </c>
      <c r="C878" s="4">
        <v>5</v>
      </c>
      <c r="D878" s="8">
        <v>0.95</v>
      </c>
      <c r="E878" s="4">
        <v>2</v>
      </c>
      <c r="F878" s="8">
        <v>0.56000000000000005</v>
      </c>
      <c r="G878" s="4">
        <v>3</v>
      </c>
      <c r="H878" s="8">
        <v>1.89</v>
      </c>
      <c r="I878" s="4">
        <v>0</v>
      </c>
    </row>
    <row r="879" spans="1:9" x14ac:dyDescent="0.2">
      <c r="A879" s="2">
        <v>20</v>
      </c>
      <c r="B879" s="1" t="s">
        <v>90</v>
      </c>
      <c r="C879" s="4">
        <v>5</v>
      </c>
      <c r="D879" s="8">
        <v>0.95</v>
      </c>
      <c r="E879" s="4">
        <v>2</v>
      </c>
      <c r="F879" s="8">
        <v>0.56000000000000005</v>
      </c>
      <c r="G879" s="4">
        <v>3</v>
      </c>
      <c r="H879" s="8">
        <v>1.89</v>
      </c>
      <c r="I879" s="4">
        <v>0</v>
      </c>
    </row>
    <row r="880" spans="1:9" x14ac:dyDescent="0.2">
      <c r="A880" s="2">
        <v>20</v>
      </c>
      <c r="B880" s="1" t="s">
        <v>79</v>
      </c>
      <c r="C880" s="4">
        <v>5</v>
      </c>
      <c r="D880" s="8">
        <v>0.95</v>
      </c>
      <c r="E880" s="4">
        <v>2</v>
      </c>
      <c r="F880" s="8">
        <v>0.56000000000000005</v>
      </c>
      <c r="G880" s="4">
        <v>3</v>
      </c>
      <c r="H880" s="8">
        <v>1.89</v>
      </c>
      <c r="I880" s="4">
        <v>0</v>
      </c>
    </row>
    <row r="881" spans="1:9" x14ac:dyDescent="0.2">
      <c r="A881" s="2">
        <v>20</v>
      </c>
      <c r="B881" s="1" t="s">
        <v>91</v>
      </c>
      <c r="C881" s="4">
        <v>5</v>
      </c>
      <c r="D881" s="8">
        <v>0.95</v>
      </c>
      <c r="E881" s="4">
        <v>0</v>
      </c>
      <c r="F881" s="8">
        <v>0</v>
      </c>
      <c r="G881" s="4">
        <v>5</v>
      </c>
      <c r="H881" s="8">
        <v>3.14</v>
      </c>
      <c r="I881" s="4">
        <v>0</v>
      </c>
    </row>
    <row r="882" spans="1:9" x14ac:dyDescent="0.2">
      <c r="A882" s="2">
        <v>20</v>
      </c>
      <c r="B882" s="1" t="s">
        <v>70</v>
      </c>
      <c r="C882" s="4">
        <v>5</v>
      </c>
      <c r="D882" s="8">
        <v>0.95</v>
      </c>
      <c r="E882" s="4">
        <v>4</v>
      </c>
      <c r="F882" s="8">
        <v>1.1100000000000001</v>
      </c>
      <c r="G882" s="4">
        <v>1</v>
      </c>
      <c r="H882" s="8">
        <v>0.63</v>
      </c>
      <c r="I882" s="4">
        <v>0</v>
      </c>
    </row>
    <row r="883" spans="1:9" x14ac:dyDescent="0.2">
      <c r="A883" s="2">
        <v>20</v>
      </c>
      <c r="B883" s="1" t="s">
        <v>77</v>
      </c>
      <c r="C883" s="4">
        <v>5</v>
      </c>
      <c r="D883" s="8">
        <v>0.95</v>
      </c>
      <c r="E883" s="4">
        <v>0</v>
      </c>
      <c r="F883" s="8">
        <v>0</v>
      </c>
      <c r="G883" s="4">
        <v>4</v>
      </c>
      <c r="H883" s="8">
        <v>2.52</v>
      </c>
      <c r="I883" s="4">
        <v>1</v>
      </c>
    </row>
    <row r="884" spans="1:9" x14ac:dyDescent="0.2">
      <c r="A884" s="1"/>
      <c r="C884" s="4"/>
      <c r="D884" s="8"/>
      <c r="E884" s="4"/>
      <c r="F884" s="8"/>
      <c r="G884" s="4"/>
      <c r="H884" s="8"/>
      <c r="I884" s="4"/>
    </row>
    <row r="885" spans="1:9" x14ac:dyDescent="0.2">
      <c r="A885" s="1" t="s">
        <v>35</v>
      </c>
      <c r="C885" s="4"/>
      <c r="D885" s="8"/>
      <c r="E885" s="4"/>
      <c r="F885" s="8"/>
      <c r="G885" s="4"/>
      <c r="H885" s="8"/>
      <c r="I885" s="4"/>
    </row>
    <row r="886" spans="1:9" x14ac:dyDescent="0.2">
      <c r="A886" s="2">
        <v>1</v>
      </c>
      <c r="B886" s="1" t="s">
        <v>73</v>
      </c>
      <c r="C886" s="4">
        <v>48</v>
      </c>
      <c r="D886" s="8">
        <v>13.45</v>
      </c>
      <c r="E886" s="4">
        <v>45</v>
      </c>
      <c r="F886" s="8">
        <v>18.600000000000001</v>
      </c>
      <c r="G886" s="4">
        <v>3</v>
      </c>
      <c r="H886" s="8">
        <v>2.73</v>
      </c>
      <c r="I886" s="4">
        <v>0</v>
      </c>
    </row>
    <row r="887" spans="1:9" x14ac:dyDescent="0.2">
      <c r="A887" s="2">
        <v>2</v>
      </c>
      <c r="B887" s="1" t="s">
        <v>68</v>
      </c>
      <c r="C887" s="4">
        <v>38</v>
      </c>
      <c r="D887" s="8">
        <v>10.64</v>
      </c>
      <c r="E887" s="4">
        <v>27</v>
      </c>
      <c r="F887" s="8">
        <v>11.16</v>
      </c>
      <c r="G887" s="4">
        <v>11</v>
      </c>
      <c r="H887" s="8">
        <v>10</v>
      </c>
      <c r="I887" s="4">
        <v>0</v>
      </c>
    </row>
    <row r="888" spans="1:9" x14ac:dyDescent="0.2">
      <c r="A888" s="2">
        <v>3</v>
      </c>
      <c r="B888" s="1" t="s">
        <v>72</v>
      </c>
      <c r="C888" s="4">
        <v>32</v>
      </c>
      <c r="D888" s="8">
        <v>8.9600000000000009</v>
      </c>
      <c r="E888" s="4">
        <v>28</v>
      </c>
      <c r="F888" s="8">
        <v>11.57</v>
      </c>
      <c r="G888" s="4">
        <v>4</v>
      </c>
      <c r="H888" s="8">
        <v>3.64</v>
      </c>
      <c r="I888" s="4">
        <v>0</v>
      </c>
    </row>
    <row r="889" spans="1:9" x14ac:dyDescent="0.2">
      <c r="A889" s="2">
        <v>4</v>
      </c>
      <c r="B889" s="1" t="s">
        <v>59</v>
      </c>
      <c r="C889" s="4">
        <v>30</v>
      </c>
      <c r="D889" s="8">
        <v>8.4</v>
      </c>
      <c r="E889" s="4">
        <v>21</v>
      </c>
      <c r="F889" s="8">
        <v>8.68</v>
      </c>
      <c r="G889" s="4">
        <v>9</v>
      </c>
      <c r="H889" s="8">
        <v>8.18</v>
      </c>
      <c r="I889" s="4">
        <v>0</v>
      </c>
    </row>
    <row r="890" spans="1:9" x14ac:dyDescent="0.2">
      <c r="A890" s="2">
        <v>5</v>
      </c>
      <c r="B890" s="1" t="s">
        <v>66</v>
      </c>
      <c r="C890" s="4">
        <v>25</v>
      </c>
      <c r="D890" s="8">
        <v>7</v>
      </c>
      <c r="E890" s="4">
        <v>19</v>
      </c>
      <c r="F890" s="8">
        <v>7.85</v>
      </c>
      <c r="G890" s="4">
        <v>6</v>
      </c>
      <c r="H890" s="8">
        <v>5.45</v>
      </c>
      <c r="I890" s="4">
        <v>0</v>
      </c>
    </row>
    <row r="891" spans="1:9" x14ac:dyDescent="0.2">
      <c r="A891" s="2">
        <v>6</v>
      </c>
      <c r="B891" s="1" t="s">
        <v>60</v>
      </c>
      <c r="C891" s="4">
        <v>24</v>
      </c>
      <c r="D891" s="8">
        <v>6.72</v>
      </c>
      <c r="E891" s="4">
        <v>21</v>
      </c>
      <c r="F891" s="8">
        <v>8.68</v>
      </c>
      <c r="G891" s="4">
        <v>3</v>
      </c>
      <c r="H891" s="8">
        <v>2.73</v>
      </c>
      <c r="I891" s="4">
        <v>0</v>
      </c>
    </row>
    <row r="892" spans="1:9" x14ac:dyDescent="0.2">
      <c r="A892" s="2">
        <v>7</v>
      </c>
      <c r="B892" s="1" t="s">
        <v>61</v>
      </c>
      <c r="C892" s="4">
        <v>16</v>
      </c>
      <c r="D892" s="8">
        <v>4.4800000000000004</v>
      </c>
      <c r="E892" s="4">
        <v>9</v>
      </c>
      <c r="F892" s="8">
        <v>3.72</v>
      </c>
      <c r="G892" s="4">
        <v>7</v>
      </c>
      <c r="H892" s="8">
        <v>6.36</v>
      </c>
      <c r="I892" s="4">
        <v>0</v>
      </c>
    </row>
    <row r="893" spans="1:9" x14ac:dyDescent="0.2">
      <c r="A893" s="2">
        <v>8</v>
      </c>
      <c r="B893" s="1" t="s">
        <v>67</v>
      </c>
      <c r="C893" s="4">
        <v>14</v>
      </c>
      <c r="D893" s="8">
        <v>3.92</v>
      </c>
      <c r="E893" s="4">
        <v>10</v>
      </c>
      <c r="F893" s="8">
        <v>4.13</v>
      </c>
      <c r="G893" s="4">
        <v>4</v>
      </c>
      <c r="H893" s="8">
        <v>3.64</v>
      </c>
      <c r="I893" s="4">
        <v>0</v>
      </c>
    </row>
    <row r="894" spans="1:9" x14ac:dyDescent="0.2">
      <c r="A894" s="2">
        <v>9</v>
      </c>
      <c r="B894" s="1" t="s">
        <v>69</v>
      </c>
      <c r="C894" s="4">
        <v>13</v>
      </c>
      <c r="D894" s="8">
        <v>3.64</v>
      </c>
      <c r="E894" s="4">
        <v>5</v>
      </c>
      <c r="F894" s="8">
        <v>2.0699999999999998</v>
      </c>
      <c r="G894" s="4">
        <v>7</v>
      </c>
      <c r="H894" s="8">
        <v>6.36</v>
      </c>
      <c r="I894" s="4">
        <v>1</v>
      </c>
    </row>
    <row r="895" spans="1:9" x14ac:dyDescent="0.2">
      <c r="A895" s="2">
        <v>10</v>
      </c>
      <c r="B895" s="1" t="s">
        <v>76</v>
      </c>
      <c r="C895" s="4">
        <v>11</v>
      </c>
      <c r="D895" s="8">
        <v>3.08</v>
      </c>
      <c r="E895" s="4">
        <v>11</v>
      </c>
      <c r="F895" s="8">
        <v>4.55</v>
      </c>
      <c r="G895" s="4">
        <v>0</v>
      </c>
      <c r="H895" s="8">
        <v>0</v>
      </c>
      <c r="I895" s="4">
        <v>0</v>
      </c>
    </row>
    <row r="896" spans="1:9" x14ac:dyDescent="0.2">
      <c r="A896" s="2">
        <v>11</v>
      </c>
      <c r="B896" s="1" t="s">
        <v>65</v>
      </c>
      <c r="C896" s="4">
        <v>8</v>
      </c>
      <c r="D896" s="8">
        <v>2.2400000000000002</v>
      </c>
      <c r="E896" s="4">
        <v>6</v>
      </c>
      <c r="F896" s="8">
        <v>2.48</v>
      </c>
      <c r="G896" s="4">
        <v>2</v>
      </c>
      <c r="H896" s="8">
        <v>1.82</v>
      </c>
      <c r="I896" s="4">
        <v>0</v>
      </c>
    </row>
    <row r="897" spans="1:9" x14ac:dyDescent="0.2">
      <c r="A897" s="2">
        <v>11</v>
      </c>
      <c r="B897" s="1" t="s">
        <v>75</v>
      </c>
      <c r="C897" s="4">
        <v>8</v>
      </c>
      <c r="D897" s="8">
        <v>2.2400000000000002</v>
      </c>
      <c r="E897" s="4">
        <v>6</v>
      </c>
      <c r="F897" s="8">
        <v>2.48</v>
      </c>
      <c r="G897" s="4">
        <v>1</v>
      </c>
      <c r="H897" s="8">
        <v>0.91</v>
      </c>
      <c r="I897" s="4">
        <v>1</v>
      </c>
    </row>
    <row r="898" spans="1:9" x14ac:dyDescent="0.2">
      <c r="A898" s="2">
        <v>13</v>
      </c>
      <c r="B898" s="1" t="s">
        <v>84</v>
      </c>
      <c r="C898" s="4">
        <v>7</v>
      </c>
      <c r="D898" s="8">
        <v>1.96</v>
      </c>
      <c r="E898" s="4">
        <v>0</v>
      </c>
      <c r="F898" s="8">
        <v>0</v>
      </c>
      <c r="G898" s="4">
        <v>7</v>
      </c>
      <c r="H898" s="8">
        <v>6.36</v>
      </c>
      <c r="I898" s="4">
        <v>0</v>
      </c>
    </row>
    <row r="899" spans="1:9" x14ac:dyDescent="0.2">
      <c r="A899" s="2">
        <v>13</v>
      </c>
      <c r="B899" s="1" t="s">
        <v>77</v>
      </c>
      <c r="C899" s="4">
        <v>7</v>
      </c>
      <c r="D899" s="8">
        <v>1.96</v>
      </c>
      <c r="E899" s="4">
        <v>0</v>
      </c>
      <c r="F899" s="8">
        <v>0</v>
      </c>
      <c r="G899" s="4">
        <v>6</v>
      </c>
      <c r="H899" s="8">
        <v>5.45</v>
      </c>
      <c r="I899" s="4">
        <v>1</v>
      </c>
    </row>
    <row r="900" spans="1:9" x14ac:dyDescent="0.2">
      <c r="A900" s="2">
        <v>15</v>
      </c>
      <c r="B900" s="1" t="s">
        <v>82</v>
      </c>
      <c r="C900" s="4">
        <v>6</v>
      </c>
      <c r="D900" s="8">
        <v>1.68</v>
      </c>
      <c r="E900" s="4">
        <v>2</v>
      </c>
      <c r="F900" s="8">
        <v>0.83</v>
      </c>
      <c r="G900" s="4">
        <v>4</v>
      </c>
      <c r="H900" s="8">
        <v>3.64</v>
      </c>
      <c r="I900" s="4">
        <v>0</v>
      </c>
    </row>
    <row r="901" spans="1:9" x14ac:dyDescent="0.2">
      <c r="A901" s="2">
        <v>16</v>
      </c>
      <c r="B901" s="1" t="s">
        <v>98</v>
      </c>
      <c r="C901" s="4">
        <v>5</v>
      </c>
      <c r="D901" s="8">
        <v>1.4</v>
      </c>
      <c r="E901" s="4">
        <v>0</v>
      </c>
      <c r="F901" s="8">
        <v>0</v>
      </c>
      <c r="G901" s="4">
        <v>5</v>
      </c>
      <c r="H901" s="8">
        <v>4.55</v>
      </c>
      <c r="I901" s="4">
        <v>0</v>
      </c>
    </row>
    <row r="902" spans="1:9" x14ac:dyDescent="0.2">
      <c r="A902" s="2">
        <v>16</v>
      </c>
      <c r="B902" s="1" t="s">
        <v>71</v>
      </c>
      <c r="C902" s="4">
        <v>5</v>
      </c>
      <c r="D902" s="8">
        <v>1.4</v>
      </c>
      <c r="E902" s="4">
        <v>4</v>
      </c>
      <c r="F902" s="8">
        <v>1.65</v>
      </c>
      <c r="G902" s="4">
        <v>1</v>
      </c>
      <c r="H902" s="8">
        <v>0.91</v>
      </c>
      <c r="I902" s="4">
        <v>0</v>
      </c>
    </row>
    <row r="903" spans="1:9" x14ac:dyDescent="0.2">
      <c r="A903" s="2">
        <v>16</v>
      </c>
      <c r="B903" s="1" t="s">
        <v>74</v>
      </c>
      <c r="C903" s="4">
        <v>5</v>
      </c>
      <c r="D903" s="8">
        <v>1.4</v>
      </c>
      <c r="E903" s="4">
        <v>3</v>
      </c>
      <c r="F903" s="8">
        <v>1.24</v>
      </c>
      <c r="G903" s="4">
        <v>2</v>
      </c>
      <c r="H903" s="8">
        <v>1.82</v>
      </c>
      <c r="I903" s="4">
        <v>0</v>
      </c>
    </row>
    <row r="904" spans="1:9" x14ac:dyDescent="0.2">
      <c r="A904" s="2">
        <v>16</v>
      </c>
      <c r="B904" s="1" t="s">
        <v>101</v>
      </c>
      <c r="C904" s="4">
        <v>5</v>
      </c>
      <c r="D904" s="8">
        <v>1.4</v>
      </c>
      <c r="E904" s="4">
        <v>1</v>
      </c>
      <c r="F904" s="8">
        <v>0.41</v>
      </c>
      <c r="G904" s="4">
        <v>3</v>
      </c>
      <c r="H904" s="8">
        <v>2.73</v>
      </c>
      <c r="I904" s="4">
        <v>1</v>
      </c>
    </row>
    <row r="905" spans="1:9" x14ac:dyDescent="0.2">
      <c r="A905" s="2">
        <v>20</v>
      </c>
      <c r="B905" s="1" t="s">
        <v>107</v>
      </c>
      <c r="C905" s="4">
        <v>4</v>
      </c>
      <c r="D905" s="8">
        <v>1.1200000000000001</v>
      </c>
      <c r="E905" s="4">
        <v>3</v>
      </c>
      <c r="F905" s="8">
        <v>1.24</v>
      </c>
      <c r="G905" s="4">
        <v>1</v>
      </c>
      <c r="H905" s="8">
        <v>0.91</v>
      </c>
      <c r="I905" s="4">
        <v>0</v>
      </c>
    </row>
    <row r="906" spans="1:9" x14ac:dyDescent="0.2">
      <c r="A906" s="1"/>
      <c r="C906" s="4"/>
      <c r="D906" s="8"/>
      <c r="E906" s="4"/>
      <c r="F906" s="8"/>
      <c r="G906" s="4"/>
      <c r="H906" s="8"/>
      <c r="I906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産業中分類トップ２０</oddHeader>
    <oddFooter>&amp;C&amp;P /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C56F5-F89F-4DC2-B94D-A21261BA101C}">
  <sheetPr>
    <pageSetUpPr fitToPage="1"/>
  </sheetPr>
  <dimension ref="B2:I12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254</v>
      </c>
    </row>
    <row r="4" spans="2:9" ht="33" customHeight="1" x14ac:dyDescent="0.2">
      <c r="B4" t="s">
        <v>225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37</v>
      </c>
      <c r="C6" s="12">
        <v>22</v>
      </c>
      <c r="D6" s="8">
        <v>19.47</v>
      </c>
      <c r="E6" s="12">
        <v>20</v>
      </c>
      <c r="F6" s="8">
        <v>24.69</v>
      </c>
      <c r="G6" s="12">
        <v>2</v>
      </c>
      <c r="H6" s="8">
        <v>8.6999999999999993</v>
      </c>
      <c r="I6" s="12">
        <v>0</v>
      </c>
    </row>
    <row r="7" spans="2:9" ht="15" customHeight="1" x14ac:dyDescent="0.2">
      <c r="B7" t="s">
        <v>38</v>
      </c>
      <c r="C7" s="12">
        <v>9</v>
      </c>
      <c r="D7" s="8">
        <v>7.96</v>
      </c>
      <c r="E7" s="12">
        <v>3</v>
      </c>
      <c r="F7" s="8">
        <v>3.7</v>
      </c>
      <c r="G7" s="12">
        <v>6</v>
      </c>
      <c r="H7" s="8">
        <v>26.09</v>
      </c>
      <c r="I7" s="12">
        <v>0</v>
      </c>
    </row>
    <row r="8" spans="2:9" ht="15" customHeight="1" x14ac:dyDescent="0.2">
      <c r="B8" t="s">
        <v>39</v>
      </c>
      <c r="C8" s="12">
        <v>3</v>
      </c>
      <c r="D8" s="8">
        <v>2.65</v>
      </c>
      <c r="E8" s="12">
        <v>0</v>
      </c>
      <c r="F8" s="8">
        <v>0</v>
      </c>
      <c r="G8" s="12">
        <v>2</v>
      </c>
      <c r="H8" s="8">
        <v>8.6999999999999993</v>
      </c>
      <c r="I8" s="12">
        <v>0</v>
      </c>
    </row>
    <row r="9" spans="2:9" ht="15" customHeight="1" x14ac:dyDescent="0.2">
      <c r="B9" t="s">
        <v>40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41</v>
      </c>
      <c r="C10" s="12">
        <v>1</v>
      </c>
      <c r="D10" s="8">
        <v>0.88</v>
      </c>
      <c r="E10" s="12">
        <v>1</v>
      </c>
      <c r="F10" s="8">
        <v>1.23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42</v>
      </c>
      <c r="C11" s="12">
        <v>32</v>
      </c>
      <c r="D11" s="8">
        <v>28.32</v>
      </c>
      <c r="E11" s="12">
        <v>26</v>
      </c>
      <c r="F11" s="8">
        <v>32.1</v>
      </c>
      <c r="G11" s="12">
        <v>6</v>
      </c>
      <c r="H11" s="8">
        <v>26.09</v>
      </c>
      <c r="I11" s="12">
        <v>0</v>
      </c>
    </row>
    <row r="12" spans="2:9" ht="15" customHeight="1" x14ac:dyDescent="0.2">
      <c r="B12" t="s">
        <v>43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44</v>
      </c>
      <c r="C13" s="12">
        <v>2</v>
      </c>
      <c r="D13" s="8">
        <v>1.77</v>
      </c>
      <c r="E13" s="12">
        <v>1</v>
      </c>
      <c r="F13" s="8">
        <v>1.23</v>
      </c>
      <c r="G13" s="12">
        <v>1</v>
      </c>
      <c r="H13" s="8">
        <v>4.3499999999999996</v>
      </c>
      <c r="I13" s="12">
        <v>0</v>
      </c>
    </row>
    <row r="14" spans="2:9" ht="15" customHeight="1" x14ac:dyDescent="0.2">
      <c r="B14" t="s">
        <v>45</v>
      </c>
      <c r="C14" s="12">
        <v>4</v>
      </c>
      <c r="D14" s="8">
        <v>3.54</v>
      </c>
      <c r="E14" s="12">
        <v>1</v>
      </c>
      <c r="F14" s="8">
        <v>1.23</v>
      </c>
      <c r="G14" s="12">
        <v>1</v>
      </c>
      <c r="H14" s="8">
        <v>4.3499999999999996</v>
      </c>
      <c r="I14" s="12">
        <v>0</v>
      </c>
    </row>
    <row r="15" spans="2:9" ht="15" customHeight="1" x14ac:dyDescent="0.2">
      <c r="B15" t="s">
        <v>46</v>
      </c>
      <c r="C15" s="12">
        <v>16</v>
      </c>
      <c r="D15" s="8">
        <v>14.16</v>
      </c>
      <c r="E15" s="12">
        <v>12</v>
      </c>
      <c r="F15" s="8">
        <v>14.81</v>
      </c>
      <c r="G15" s="12">
        <v>3</v>
      </c>
      <c r="H15" s="8">
        <v>13.04</v>
      </c>
      <c r="I15" s="12">
        <v>0</v>
      </c>
    </row>
    <row r="16" spans="2:9" ht="15" customHeight="1" x14ac:dyDescent="0.2">
      <c r="B16" t="s">
        <v>47</v>
      </c>
      <c r="C16" s="12">
        <v>16</v>
      </c>
      <c r="D16" s="8">
        <v>14.16</v>
      </c>
      <c r="E16" s="12">
        <v>13</v>
      </c>
      <c r="F16" s="8">
        <v>16.05</v>
      </c>
      <c r="G16" s="12">
        <v>1</v>
      </c>
      <c r="H16" s="8">
        <v>4.3499999999999996</v>
      </c>
      <c r="I16" s="12">
        <v>2</v>
      </c>
    </row>
    <row r="17" spans="2:9" ht="15" customHeight="1" x14ac:dyDescent="0.2">
      <c r="B17" t="s">
        <v>48</v>
      </c>
      <c r="C17" s="12">
        <v>1</v>
      </c>
      <c r="D17" s="8">
        <v>0.88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49</v>
      </c>
      <c r="C18" s="12">
        <v>3</v>
      </c>
      <c r="D18" s="8">
        <v>2.65</v>
      </c>
      <c r="E18" s="12">
        <v>1</v>
      </c>
      <c r="F18" s="8">
        <v>1.23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50</v>
      </c>
      <c r="C19" s="12">
        <v>4</v>
      </c>
      <c r="D19" s="8">
        <v>3.54</v>
      </c>
      <c r="E19" s="12">
        <v>3</v>
      </c>
      <c r="F19" s="8">
        <v>3.7</v>
      </c>
      <c r="G19" s="12">
        <v>1</v>
      </c>
      <c r="H19" s="8">
        <v>4.3499999999999996</v>
      </c>
      <c r="I19" s="12">
        <v>0</v>
      </c>
    </row>
    <row r="20" spans="2:9" ht="15" customHeight="1" x14ac:dyDescent="0.2">
      <c r="B20" s="9" t="s">
        <v>226</v>
      </c>
      <c r="C20" s="12">
        <f>SUM(LTBL_06365[総数／事業所数])</f>
        <v>113</v>
      </c>
      <c r="E20" s="12">
        <f>SUBTOTAL(109,LTBL_06365[個人／事業所数])</f>
        <v>81</v>
      </c>
      <c r="G20" s="12">
        <f>SUBTOTAL(109,LTBL_06365[法人／事業所数])</f>
        <v>23</v>
      </c>
      <c r="I20" s="12">
        <f>SUBTOTAL(109,LTBL_06365[法人以外の団体／事業所数])</f>
        <v>2</v>
      </c>
    </row>
    <row r="21" spans="2:9" ht="15" customHeight="1" x14ac:dyDescent="0.2">
      <c r="E21" s="11">
        <f>LTBL_06365[[#Totals],[個人／事業所数]]/LTBL_06365[[#Totals],[総数／事業所数]]</f>
        <v>0.7168141592920354</v>
      </c>
      <c r="G21" s="11">
        <f>LTBL_06365[[#Totals],[法人／事業所数]]/LTBL_06365[[#Totals],[総数／事業所数]]</f>
        <v>0.20353982300884957</v>
      </c>
      <c r="I21" s="11">
        <f>LTBL_06365[[#Totals],[法人以外の団体／事業所数]]/LTBL_06365[[#Totals],[総数／事業所数]]</f>
        <v>1.7699115044247787E-2</v>
      </c>
    </row>
    <row r="23" spans="2:9" ht="33" customHeight="1" x14ac:dyDescent="0.2">
      <c r="B23" t="s">
        <v>227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66</v>
      </c>
      <c r="C24" s="12">
        <v>18</v>
      </c>
      <c r="D24" s="8">
        <v>15.93</v>
      </c>
      <c r="E24" s="12">
        <v>14</v>
      </c>
      <c r="F24" s="8">
        <v>17.28</v>
      </c>
      <c r="G24" s="12">
        <v>4</v>
      </c>
      <c r="H24" s="8">
        <v>17.39</v>
      </c>
      <c r="I24" s="12">
        <v>0</v>
      </c>
    </row>
    <row r="25" spans="2:9" ht="15" customHeight="1" x14ac:dyDescent="0.2">
      <c r="B25" t="s">
        <v>73</v>
      </c>
      <c r="C25" s="12">
        <v>13</v>
      </c>
      <c r="D25" s="8">
        <v>11.5</v>
      </c>
      <c r="E25" s="12">
        <v>12</v>
      </c>
      <c r="F25" s="8">
        <v>14.81</v>
      </c>
      <c r="G25" s="12">
        <v>0</v>
      </c>
      <c r="H25" s="8">
        <v>0</v>
      </c>
      <c r="I25" s="12">
        <v>1</v>
      </c>
    </row>
    <row r="26" spans="2:9" ht="15" customHeight="1" x14ac:dyDescent="0.2">
      <c r="B26" t="s">
        <v>60</v>
      </c>
      <c r="C26" s="12">
        <v>11</v>
      </c>
      <c r="D26" s="8">
        <v>9.73</v>
      </c>
      <c r="E26" s="12">
        <v>11</v>
      </c>
      <c r="F26" s="8">
        <v>13.58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82</v>
      </c>
      <c r="C27" s="12">
        <v>10</v>
      </c>
      <c r="D27" s="8">
        <v>8.85</v>
      </c>
      <c r="E27" s="12">
        <v>8</v>
      </c>
      <c r="F27" s="8">
        <v>9.8800000000000008</v>
      </c>
      <c r="G27" s="12">
        <v>2</v>
      </c>
      <c r="H27" s="8">
        <v>8.6999999999999993</v>
      </c>
      <c r="I27" s="12">
        <v>0</v>
      </c>
    </row>
    <row r="28" spans="2:9" ht="15" customHeight="1" x14ac:dyDescent="0.2">
      <c r="B28" t="s">
        <v>68</v>
      </c>
      <c r="C28" s="12">
        <v>8</v>
      </c>
      <c r="D28" s="8">
        <v>7.08</v>
      </c>
      <c r="E28" s="12">
        <v>8</v>
      </c>
      <c r="F28" s="8">
        <v>9.8800000000000008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59</v>
      </c>
      <c r="C29" s="12">
        <v>7</v>
      </c>
      <c r="D29" s="8">
        <v>6.19</v>
      </c>
      <c r="E29" s="12">
        <v>6</v>
      </c>
      <c r="F29" s="8">
        <v>7.41</v>
      </c>
      <c r="G29" s="12">
        <v>1</v>
      </c>
      <c r="H29" s="8">
        <v>4.3499999999999996</v>
      </c>
      <c r="I29" s="12">
        <v>0</v>
      </c>
    </row>
    <row r="30" spans="2:9" ht="15" customHeight="1" x14ac:dyDescent="0.2">
      <c r="B30" t="s">
        <v>72</v>
      </c>
      <c r="C30" s="12">
        <v>6</v>
      </c>
      <c r="D30" s="8">
        <v>5.31</v>
      </c>
      <c r="E30" s="12">
        <v>4</v>
      </c>
      <c r="F30" s="8">
        <v>4.9400000000000004</v>
      </c>
      <c r="G30" s="12">
        <v>1</v>
      </c>
      <c r="H30" s="8">
        <v>4.3499999999999996</v>
      </c>
      <c r="I30" s="12">
        <v>0</v>
      </c>
    </row>
    <row r="31" spans="2:9" ht="15" customHeight="1" x14ac:dyDescent="0.2">
      <c r="B31" t="s">
        <v>61</v>
      </c>
      <c r="C31" s="12">
        <v>4</v>
      </c>
      <c r="D31" s="8">
        <v>3.54</v>
      </c>
      <c r="E31" s="12">
        <v>3</v>
      </c>
      <c r="F31" s="8">
        <v>3.7</v>
      </c>
      <c r="G31" s="12">
        <v>1</v>
      </c>
      <c r="H31" s="8">
        <v>4.3499999999999996</v>
      </c>
      <c r="I31" s="12">
        <v>0</v>
      </c>
    </row>
    <row r="32" spans="2:9" ht="15" customHeight="1" x14ac:dyDescent="0.2">
      <c r="B32" t="s">
        <v>79</v>
      </c>
      <c r="C32" s="12">
        <v>3</v>
      </c>
      <c r="D32" s="8">
        <v>2.65</v>
      </c>
      <c r="E32" s="12">
        <v>1</v>
      </c>
      <c r="F32" s="8">
        <v>1.23</v>
      </c>
      <c r="G32" s="12">
        <v>2</v>
      </c>
      <c r="H32" s="8">
        <v>8.6999999999999993</v>
      </c>
      <c r="I32" s="12">
        <v>0</v>
      </c>
    </row>
    <row r="33" spans="2:9" ht="15" customHeight="1" x14ac:dyDescent="0.2">
      <c r="B33" t="s">
        <v>71</v>
      </c>
      <c r="C33" s="12">
        <v>3</v>
      </c>
      <c r="D33" s="8">
        <v>2.65</v>
      </c>
      <c r="E33" s="12">
        <v>1</v>
      </c>
      <c r="F33" s="8">
        <v>1.23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62</v>
      </c>
      <c r="C34" s="12">
        <v>2</v>
      </c>
      <c r="D34" s="8">
        <v>1.77</v>
      </c>
      <c r="E34" s="12">
        <v>1</v>
      </c>
      <c r="F34" s="8">
        <v>1.23</v>
      </c>
      <c r="G34" s="12">
        <v>1</v>
      </c>
      <c r="H34" s="8">
        <v>4.3499999999999996</v>
      </c>
      <c r="I34" s="12">
        <v>0</v>
      </c>
    </row>
    <row r="35" spans="2:9" ht="15" customHeight="1" x14ac:dyDescent="0.2">
      <c r="B35" t="s">
        <v>102</v>
      </c>
      <c r="C35" s="12">
        <v>2</v>
      </c>
      <c r="D35" s="8">
        <v>1.77</v>
      </c>
      <c r="E35" s="12">
        <v>0</v>
      </c>
      <c r="F35" s="8">
        <v>0</v>
      </c>
      <c r="G35" s="12">
        <v>1</v>
      </c>
      <c r="H35" s="8">
        <v>4.3499999999999996</v>
      </c>
      <c r="I35" s="12">
        <v>0</v>
      </c>
    </row>
    <row r="36" spans="2:9" ht="15" customHeight="1" x14ac:dyDescent="0.2">
      <c r="B36" t="s">
        <v>74</v>
      </c>
      <c r="C36" s="12">
        <v>2</v>
      </c>
      <c r="D36" s="8">
        <v>1.77</v>
      </c>
      <c r="E36" s="12">
        <v>1</v>
      </c>
      <c r="F36" s="8">
        <v>1.23</v>
      </c>
      <c r="G36" s="12">
        <v>1</v>
      </c>
      <c r="H36" s="8">
        <v>4.3499999999999996</v>
      </c>
      <c r="I36" s="12">
        <v>0</v>
      </c>
    </row>
    <row r="37" spans="2:9" ht="15" customHeight="1" x14ac:dyDescent="0.2">
      <c r="B37" t="s">
        <v>77</v>
      </c>
      <c r="C37" s="12">
        <v>2</v>
      </c>
      <c r="D37" s="8">
        <v>1.77</v>
      </c>
      <c r="E37" s="12">
        <v>0</v>
      </c>
      <c r="F37" s="8">
        <v>0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78</v>
      </c>
      <c r="C38" s="12">
        <v>2</v>
      </c>
      <c r="D38" s="8">
        <v>1.77</v>
      </c>
      <c r="E38" s="12">
        <v>2</v>
      </c>
      <c r="F38" s="8">
        <v>2.4700000000000002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98</v>
      </c>
      <c r="C39" s="12">
        <v>1</v>
      </c>
      <c r="D39" s="8">
        <v>0.88</v>
      </c>
      <c r="E39" s="12">
        <v>0</v>
      </c>
      <c r="F39" s="8">
        <v>0</v>
      </c>
      <c r="G39" s="12">
        <v>1</v>
      </c>
      <c r="H39" s="8">
        <v>4.3499999999999996</v>
      </c>
      <c r="I39" s="12">
        <v>0</v>
      </c>
    </row>
    <row r="40" spans="2:9" ht="15" customHeight="1" x14ac:dyDescent="0.2">
      <c r="B40" t="s">
        <v>94</v>
      </c>
      <c r="C40" s="12">
        <v>1</v>
      </c>
      <c r="D40" s="8">
        <v>0.88</v>
      </c>
      <c r="E40" s="12">
        <v>1</v>
      </c>
      <c r="F40" s="8">
        <v>1.23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103</v>
      </c>
      <c r="C41" s="12">
        <v>1</v>
      </c>
      <c r="D41" s="8">
        <v>0.88</v>
      </c>
      <c r="E41" s="12">
        <v>0</v>
      </c>
      <c r="F41" s="8">
        <v>0</v>
      </c>
      <c r="G41" s="12">
        <v>1</v>
      </c>
      <c r="H41" s="8">
        <v>4.3499999999999996</v>
      </c>
      <c r="I41" s="12">
        <v>0</v>
      </c>
    </row>
    <row r="42" spans="2:9" ht="15" customHeight="1" x14ac:dyDescent="0.2">
      <c r="B42" t="s">
        <v>104</v>
      </c>
      <c r="C42" s="12">
        <v>1</v>
      </c>
      <c r="D42" s="8">
        <v>0.88</v>
      </c>
      <c r="E42" s="12">
        <v>0</v>
      </c>
      <c r="F42" s="8">
        <v>0</v>
      </c>
      <c r="G42" s="12">
        <v>1</v>
      </c>
      <c r="H42" s="8">
        <v>4.3499999999999996</v>
      </c>
      <c r="I42" s="12">
        <v>0</v>
      </c>
    </row>
    <row r="43" spans="2:9" ht="15" customHeight="1" x14ac:dyDescent="0.2">
      <c r="B43" t="s">
        <v>84</v>
      </c>
      <c r="C43" s="12">
        <v>1</v>
      </c>
      <c r="D43" s="8">
        <v>0.88</v>
      </c>
      <c r="E43" s="12">
        <v>0</v>
      </c>
      <c r="F43" s="8">
        <v>0</v>
      </c>
      <c r="G43" s="12">
        <v>1</v>
      </c>
      <c r="H43" s="8">
        <v>4.3499999999999996</v>
      </c>
      <c r="I43" s="12">
        <v>0</v>
      </c>
    </row>
    <row r="44" spans="2:9" ht="15" customHeight="1" x14ac:dyDescent="0.2">
      <c r="B44" t="s">
        <v>92</v>
      </c>
      <c r="C44" s="12">
        <v>1</v>
      </c>
      <c r="D44" s="8">
        <v>0.88</v>
      </c>
      <c r="E44" s="12">
        <v>0</v>
      </c>
      <c r="F44" s="8">
        <v>0</v>
      </c>
      <c r="G44" s="12">
        <v>1</v>
      </c>
      <c r="H44" s="8">
        <v>4.3499999999999996</v>
      </c>
      <c r="I44" s="12">
        <v>0</v>
      </c>
    </row>
    <row r="45" spans="2:9" ht="15" customHeight="1" x14ac:dyDescent="0.2">
      <c r="B45" t="s">
        <v>107</v>
      </c>
      <c r="C45" s="12">
        <v>1</v>
      </c>
      <c r="D45" s="8">
        <v>0.88</v>
      </c>
      <c r="E45" s="12">
        <v>1</v>
      </c>
      <c r="F45" s="8">
        <v>1.23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112</v>
      </c>
      <c r="C46" s="12">
        <v>1</v>
      </c>
      <c r="D46" s="8">
        <v>0.88</v>
      </c>
      <c r="E46" s="12">
        <v>0</v>
      </c>
      <c r="F46" s="8">
        <v>0</v>
      </c>
      <c r="G46" s="12">
        <v>1</v>
      </c>
      <c r="H46" s="8">
        <v>4.3499999999999996</v>
      </c>
      <c r="I46" s="12">
        <v>0</v>
      </c>
    </row>
    <row r="47" spans="2:9" ht="15" customHeight="1" x14ac:dyDescent="0.2">
      <c r="B47" t="s">
        <v>111</v>
      </c>
      <c r="C47" s="12">
        <v>1</v>
      </c>
      <c r="D47" s="8">
        <v>0.88</v>
      </c>
      <c r="E47" s="12">
        <v>1</v>
      </c>
      <c r="F47" s="8">
        <v>1.23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63</v>
      </c>
      <c r="C48" s="12">
        <v>1</v>
      </c>
      <c r="D48" s="8">
        <v>0.88</v>
      </c>
      <c r="E48" s="12">
        <v>1</v>
      </c>
      <c r="F48" s="8">
        <v>1.23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65</v>
      </c>
      <c r="C49" s="12">
        <v>1</v>
      </c>
      <c r="D49" s="8">
        <v>0.88</v>
      </c>
      <c r="E49" s="12">
        <v>1</v>
      </c>
      <c r="F49" s="8">
        <v>1.23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67</v>
      </c>
      <c r="C50" s="12">
        <v>1</v>
      </c>
      <c r="D50" s="8">
        <v>0.88</v>
      </c>
      <c r="E50" s="12">
        <v>1</v>
      </c>
      <c r="F50" s="8">
        <v>1.23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80</v>
      </c>
      <c r="C51" s="12">
        <v>1</v>
      </c>
      <c r="D51" s="8">
        <v>0.88</v>
      </c>
      <c r="E51" s="12">
        <v>1</v>
      </c>
      <c r="F51" s="8">
        <v>1.23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69</v>
      </c>
      <c r="C52" s="12">
        <v>1</v>
      </c>
      <c r="D52" s="8">
        <v>0.88</v>
      </c>
      <c r="E52" s="12">
        <v>0</v>
      </c>
      <c r="F52" s="8">
        <v>0</v>
      </c>
      <c r="G52" s="12">
        <v>1</v>
      </c>
      <c r="H52" s="8">
        <v>4.3499999999999996</v>
      </c>
      <c r="I52" s="12">
        <v>0</v>
      </c>
    </row>
    <row r="53" spans="2:9" ht="15" customHeight="1" x14ac:dyDescent="0.2">
      <c r="B53" t="s">
        <v>70</v>
      </c>
      <c r="C53" s="12">
        <v>1</v>
      </c>
      <c r="D53" s="8">
        <v>0.88</v>
      </c>
      <c r="E53" s="12">
        <v>0</v>
      </c>
      <c r="F53" s="8">
        <v>0</v>
      </c>
      <c r="G53" s="12">
        <v>1</v>
      </c>
      <c r="H53" s="8">
        <v>4.3499999999999996</v>
      </c>
      <c r="I53" s="12">
        <v>0</v>
      </c>
    </row>
    <row r="54" spans="2:9" ht="15" customHeight="1" x14ac:dyDescent="0.2">
      <c r="B54" t="s">
        <v>93</v>
      </c>
      <c r="C54" s="12">
        <v>1</v>
      </c>
      <c r="D54" s="8">
        <v>0.88</v>
      </c>
      <c r="E54" s="12">
        <v>0</v>
      </c>
      <c r="F54" s="8">
        <v>0</v>
      </c>
      <c r="G54" s="12">
        <v>0</v>
      </c>
      <c r="H54" s="8">
        <v>0</v>
      </c>
      <c r="I54" s="12">
        <v>1</v>
      </c>
    </row>
    <row r="55" spans="2:9" ht="15" customHeight="1" x14ac:dyDescent="0.2">
      <c r="B55" t="s">
        <v>75</v>
      </c>
      <c r="C55" s="12">
        <v>1</v>
      </c>
      <c r="D55" s="8">
        <v>0.88</v>
      </c>
      <c r="E55" s="12">
        <v>0</v>
      </c>
      <c r="F55" s="8">
        <v>0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76</v>
      </c>
      <c r="C56" s="12">
        <v>1</v>
      </c>
      <c r="D56" s="8">
        <v>0.88</v>
      </c>
      <c r="E56" s="12">
        <v>1</v>
      </c>
      <c r="F56" s="8">
        <v>1.23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97</v>
      </c>
      <c r="C57" s="12">
        <v>1</v>
      </c>
      <c r="D57" s="8">
        <v>0.88</v>
      </c>
      <c r="E57" s="12">
        <v>1</v>
      </c>
      <c r="F57" s="8">
        <v>1.23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101</v>
      </c>
      <c r="C58" s="12">
        <v>1</v>
      </c>
      <c r="D58" s="8">
        <v>0.88</v>
      </c>
      <c r="E58" s="12">
        <v>0</v>
      </c>
      <c r="F58" s="8">
        <v>0</v>
      </c>
      <c r="G58" s="12">
        <v>1</v>
      </c>
      <c r="H58" s="8">
        <v>4.3499999999999996</v>
      </c>
      <c r="I58" s="12">
        <v>0</v>
      </c>
    </row>
    <row r="61" spans="2:9" ht="33" customHeight="1" x14ac:dyDescent="0.2">
      <c r="B61" t="s">
        <v>228</v>
      </c>
      <c r="C61" s="10" t="s">
        <v>52</v>
      </c>
      <c r="D61" s="10" t="s">
        <v>53</v>
      </c>
      <c r="E61" s="10" t="s">
        <v>54</v>
      </c>
      <c r="F61" s="10" t="s">
        <v>55</v>
      </c>
      <c r="G61" s="10" t="s">
        <v>56</v>
      </c>
      <c r="H61" s="10" t="s">
        <v>57</v>
      </c>
      <c r="I61" s="10" t="s">
        <v>58</v>
      </c>
    </row>
    <row r="62" spans="2:9" ht="15" customHeight="1" x14ac:dyDescent="0.2">
      <c r="B62" t="s">
        <v>155</v>
      </c>
      <c r="C62" s="12">
        <v>10</v>
      </c>
      <c r="D62" s="8">
        <v>8.85</v>
      </c>
      <c r="E62" s="12">
        <v>8</v>
      </c>
      <c r="F62" s="8">
        <v>9.8800000000000008</v>
      </c>
      <c r="G62" s="12">
        <v>2</v>
      </c>
      <c r="H62" s="8">
        <v>8.6999999999999993</v>
      </c>
      <c r="I62" s="12">
        <v>0</v>
      </c>
    </row>
    <row r="63" spans="2:9" ht="15" customHeight="1" x14ac:dyDescent="0.2">
      <c r="B63" t="s">
        <v>123</v>
      </c>
      <c r="C63" s="12">
        <v>6</v>
      </c>
      <c r="D63" s="8">
        <v>5.31</v>
      </c>
      <c r="E63" s="12">
        <v>6</v>
      </c>
      <c r="F63" s="8">
        <v>7.41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136</v>
      </c>
      <c r="C64" s="12">
        <v>6</v>
      </c>
      <c r="D64" s="8">
        <v>5.31</v>
      </c>
      <c r="E64" s="12">
        <v>6</v>
      </c>
      <c r="F64" s="8">
        <v>7.41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148</v>
      </c>
      <c r="C65" s="12">
        <v>5</v>
      </c>
      <c r="D65" s="8">
        <v>4.42</v>
      </c>
      <c r="E65" s="12">
        <v>5</v>
      </c>
      <c r="F65" s="8">
        <v>6.17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180</v>
      </c>
      <c r="C66" s="12">
        <v>5</v>
      </c>
      <c r="D66" s="8">
        <v>4.42</v>
      </c>
      <c r="E66" s="12">
        <v>5</v>
      </c>
      <c r="F66" s="8">
        <v>6.17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137</v>
      </c>
      <c r="C67" s="12">
        <v>5</v>
      </c>
      <c r="D67" s="8">
        <v>4.42</v>
      </c>
      <c r="E67" s="12">
        <v>5</v>
      </c>
      <c r="F67" s="8">
        <v>6.17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150</v>
      </c>
      <c r="C68" s="12">
        <v>4</v>
      </c>
      <c r="D68" s="8">
        <v>3.54</v>
      </c>
      <c r="E68" s="12">
        <v>4</v>
      </c>
      <c r="F68" s="8">
        <v>4.9400000000000004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125</v>
      </c>
      <c r="C69" s="12">
        <v>4</v>
      </c>
      <c r="D69" s="8">
        <v>3.54</v>
      </c>
      <c r="E69" s="12">
        <v>2</v>
      </c>
      <c r="F69" s="8">
        <v>2.4700000000000002</v>
      </c>
      <c r="G69" s="12">
        <v>2</v>
      </c>
      <c r="H69" s="8">
        <v>8.6999999999999993</v>
      </c>
      <c r="I69" s="12">
        <v>0</v>
      </c>
    </row>
    <row r="70" spans="2:9" ht="15" customHeight="1" x14ac:dyDescent="0.2">
      <c r="B70" t="s">
        <v>127</v>
      </c>
      <c r="C70" s="12">
        <v>4</v>
      </c>
      <c r="D70" s="8">
        <v>3.54</v>
      </c>
      <c r="E70" s="12">
        <v>4</v>
      </c>
      <c r="F70" s="8">
        <v>4.9400000000000004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149</v>
      </c>
      <c r="C71" s="12">
        <v>3</v>
      </c>
      <c r="D71" s="8">
        <v>2.65</v>
      </c>
      <c r="E71" s="12">
        <v>3</v>
      </c>
      <c r="F71" s="8">
        <v>3.7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132</v>
      </c>
      <c r="C72" s="12">
        <v>3</v>
      </c>
      <c r="D72" s="8">
        <v>2.65</v>
      </c>
      <c r="E72" s="12">
        <v>1</v>
      </c>
      <c r="F72" s="8">
        <v>1.23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156</v>
      </c>
      <c r="C73" s="12">
        <v>3</v>
      </c>
      <c r="D73" s="8">
        <v>2.65</v>
      </c>
      <c r="E73" s="12">
        <v>1</v>
      </c>
      <c r="F73" s="8">
        <v>1.23</v>
      </c>
      <c r="G73" s="12">
        <v>1</v>
      </c>
      <c r="H73" s="8">
        <v>4.3499999999999996</v>
      </c>
      <c r="I73" s="12">
        <v>0</v>
      </c>
    </row>
    <row r="74" spans="2:9" ht="15" customHeight="1" x14ac:dyDescent="0.2">
      <c r="B74" t="s">
        <v>201</v>
      </c>
      <c r="C74" s="12">
        <v>2</v>
      </c>
      <c r="D74" s="8">
        <v>1.77</v>
      </c>
      <c r="E74" s="12">
        <v>1</v>
      </c>
      <c r="F74" s="8">
        <v>1.23</v>
      </c>
      <c r="G74" s="12">
        <v>1</v>
      </c>
      <c r="H74" s="8">
        <v>4.3499999999999996</v>
      </c>
      <c r="I74" s="12">
        <v>0</v>
      </c>
    </row>
    <row r="75" spans="2:9" ht="15" customHeight="1" x14ac:dyDescent="0.2">
      <c r="B75" t="s">
        <v>181</v>
      </c>
      <c r="C75" s="12">
        <v>2</v>
      </c>
      <c r="D75" s="8">
        <v>1.77</v>
      </c>
      <c r="E75" s="12">
        <v>2</v>
      </c>
      <c r="F75" s="8">
        <v>2.4700000000000002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126</v>
      </c>
      <c r="C76" s="12">
        <v>2</v>
      </c>
      <c r="D76" s="8">
        <v>1.77</v>
      </c>
      <c r="E76" s="12">
        <v>0</v>
      </c>
      <c r="F76" s="8">
        <v>0</v>
      </c>
      <c r="G76" s="12">
        <v>2</v>
      </c>
      <c r="H76" s="8">
        <v>8.6999999999999993</v>
      </c>
      <c r="I76" s="12">
        <v>0</v>
      </c>
    </row>
    <row r="77" spans="2:9" ht="15" customHeight="1" x14ac:dyDescent="0.2">
      <c r="B77" t="s">
        <v>162</v>
      </c>
      <c r="C77" s="12">
        <v>2</v>
      </c>
      <c r="D77" s="8">
        <v>1.77</v>
      </c>
      <c r="E77" s="12">
        <v>2</v>
      </c>
      <c r="F77" s="8">
        <v>2.4700000000000002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130</v>
      </c>
      <c r="C78" s="12">
        <v>2</v>
      </c>
      <c r="D78" s="8">
        <v>1.77</v>
      </c>
      <c r="E78" s="12">
        <v>2</v>
      </c>
      <c r="F78" s="8">
        <v>2.4700000000000002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187</v>
      </c>
      <c r="C79" s="12">
        <v>2</v>
      </c>
      <c r="D79" s="8">
        <v>1.77</v>
      </c>
      <c r="E79" s="12">
        <v>0</v>
      </c>
      <c r="F79" s="8">
        <v>0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140</v>
      </c>
      <c r="C80" s="12">
        <v>2</v>
      </c>
      <c r="D80" s="8">
        <v>1.77</v>
      </c>
      <c r="E80" s="12">
        <v>2</v>
      </c>
      <c r="F80" s="8">
        <v>2.4700000000000002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121</v>
      </c>
      <c r="C81" s="12">
        <v>1</v>
      </c>
      <c r="D81" s="8">
        <v>0.88</v>
      </c>
      <c r="E81" s="12">
        <v>0</v>
      </c>
      <c r="F81" s="8">
        <v>0</v>
      </c>
      <c r="G81" s="12">
        <v>1</v>
      </c>
      <c r="H81" s="8">
        <v>4.3499999999999996</v>
      </c>
      <c r="I81" s="12">
        <v>0</v>
      </c>
    </row>
    <row r="82" spans="2:9" ht="15" customHeight="1" x14ac:dyDescent="0.2">
      <c r="B82" t="s">
        <v>188</v>
      </c>
      <c r="C82" s="12">
        <v>1</v>
      </c>
      <c r="D82" s="8">
        <v>0.88</v>
      </c>
      <c r="E82" s="12">
        <v>1</v>
      </c>
      <c r="F82" s="8">
        <v>1.23</v>
      </c>
      <c r="G82" s="12">
        <v>0</v>
      </c>
      <c r="H82" s="8">
        <v>0</v>
      </c>
      <c r="I82" s="12">
        <v>0</v>
      </c>
    </row>
    <row r="83" spans="2:9" ht="15" customHeight="1" x14ac:dyDescent="0.2">
      <c r="B83" t="s">
        <v>152</v>
      </c>
      <c r="C83" s="12">
        <v>1</v>
      </c>
      <c r="D83" s="8">
        <v>0.88</v>
      </c>
      <c r="E83" s="12">
        <v>1</v>
      </c>
      <c r="F83" s="8">
        <v>1.23</v>
      </c>
      <c r="G83" s="12">
        <v>0</v>
      </c>
      <c r="H83" s="8">
        <v>0</v>
      </c>
      <c r="I83" s="12">
        <v>0</v>
      </c>
    </row>
    <row r="84" spans="2:9" ht="15" customHeight="1" x14ac:dyDescent="0.2">
      <c r="B84" t="s">
        <v>124</v>
      </c>
      <c r="C84" s="12">
        <v>1</v>
      </c>
      <c r="D84" s="8">
        <v>0.88</v>
      </c>
      <c r="E84" s="12">
        <v>0</v>
      </c>
      <c r="F84" s="8">
        <v>0</v>
      </c>
      <c r="G84" s="12">
        <v>1</v>
      </c>
      <c r="H84" s="8">
        <v>4.3499999999999996</v>
      </c>
      <c r="I84" s="12">
        <v>0</v>
      </c>
    </row>
    <row r="85" spans="2:9" ht="15" customHeight="1" x14ac:dyDescent="0.2">
      <c r="B85" t="s">
        <v>189</v>
      </c>
      <c r="C85" s="12">
        <v>1</v>
      </c>
      <c r="D85" s="8">
        <v>0.88</v>
      </c>
      <c r="E85" s="12">
        <v>1</v>
      </c>
      <c r="F85" s="8">
        <v>1.23</v>
      </c>
      <c r="G85" s="12">
        <v>0</v>
      </c>
      <c r="H85" s="8">
        <v>0</v>
      </c>
      <c r="I85" s="12">
        <v>0</v>
      </c>
    </row>
    <row r="86" spans="2:9" ht="15" customHeight="1" x14ac:dyDescent="0.2">
      <c r="B86" t="s">
        <v>186</v>
      </c>
      <c r="C86" s="12">
        <v>1</v>
      </c>
      <c r="D86" s="8">
        <v>0.88</v>
      </c>
      <c r="E86" s="12">
        <v>0</v>
      </c>
      <c r="F86" s="8">
        <v>0</v>
      </c>
      <c r="G86" s="12">
        <v>1</v>
      </c>
      <c r="H86" s="8">
        <v>4.3499999999999996</v>
      </c>
      <c r="I86" s="12">
        <v>0</v>
      </c>
    </row>
    <row r="87" spans="2:9" ht="15" customHeight="1" x14ac:dyDescent="0.2">
      <c r="B87" t="s">
        <v>190</v>
      </c>
      <c r="C87" s="12">
        <v>1</v>
      </c>
      <c r="D87" s="8">
        <v>0.88</v>
      </c>
      <c r="E87" s="12">
        <v>0</v>
      </c>
      <c r="F87" s="8">
        <v>0</v>
      </c>
      <c r="G87" s="12">
        <v>1</v>
      </c>
      <c r="H87" s="8">
        <v>4.3499999999999996</v>
      </c>
      <c r="I87" s="12">
        <v>0</v>
      </c>
    </row>
    <row r="88" spans="2:9" ht="15" customHeight="1" x14ac:dyDescent="0.2">
      <c r="B88" t="s">
        <v>177</v>
      </c>
      <c r="C88" s="12">
        <v>1</v>
      </c>
      <c r="D88" s="8">
        <v>0.88</v>
      </c>
      <c r="E88" s="12">
        <v>1</v>
      </c>
      <c r="F88" s="8">
        <v>1.23</v>
      </c>
      <c r="G88" s="12">
        <v>0</v>
      </c>
      <c r="H88" s="8">
        <v>0</v>
      </c>
      <c r="I88" s="12">
        <v>0</v>
      </c>
    </row>
    <row r="89" spans="2:9" ht="15" customHeight="1" x14ac:dyDescent="0.2">
      <c r="B89" t="s">
        <v>191</v>
      </c>
      <c r="C89" s="12">
        <v>1</v>
      </c>
      <c r="D89" s="8">
        <v>0.88</v>
      </c>
      <c r="E89" s="12">
        <v>0</v>
      </c>
      <c r="F89" s="8">
        <v>0</v>
      </c>
      <c r="G89" s="12">
        <v>1</v>
      </c>
      <c r="H89" s="8">
        <v>4.3499999999999996</v>
      </c>
      <c r="I89" s="12">
        <v>0</v>
      </c>
    </row>
    <row r="90" spans="2:9" ht="15" customHeight="1" x14ac:dyDescent="0.2">
      <c r="B90" t="s">
        <v>192</v>
      </c>
      <c r="C90" s="12">
        <v>1</v>
      </c>
      <c r="D90" s="8">
        <v>0.88</v>
      </c>
      <c r="E90" s="12">
        <v>0</v>
      </c>
      <c r="F90" s="8">
        <v>0</v>
      </c>
      <c r="G90" s="12">
        <v>1</v>
      </c>
      <c r="H90" s="8">
        <v>4.3499999999999996</v>
      </c>
      <c r="I90" s="12">
        <v>0</v>
      </c>
    </row>
    <row r="91" spans="2:9" ht="15" customHeight="1" x14ac:dyDescent="0.2">
      <c r="B91" t="s">
        <v>193</v>
      </c>
      <c r="C91" s="12">
        <v>1</v>
      </c>
      <c r="D91" s="8">
        <v>0.88</v>
      </c>
      <c r="E91" s="12">
        <v>0</v>
      </c>
      <c r="F91" s="8">
        <v>0</v>
      </c>
      <c r="G91" s="12">
        <v>1</v>
      </c>
      <c r="H91" s="8">
        <v>4.3499999999999996</v>
      </c>
      <c r="I91" s="12">
        <v>0</v>
      </c>
    </row>
    <row r="92" spans="2:9" ht="15" customHeight="1" x14ac:dyDescent="0.2">
      <c r="B92" t="s">
        <v>194</v>
      </c>
      <c r="C92" s="12">
        <v>1</v>
      </c>
      <c r="D92" s="8">
        <v>0.88</v>
      </c>
      <c r="E92" s="12">
        <v>0</v>
      </c>
      <c r="F92" s="8">
        <v>0</v>
      </c>
      <c r="G92" s="12">
        <v>1</v>
      </c>
      <c r="H92" s="8">
        <v>4.3499999999999996</v>
      </c>
      <c r="I92" s="12">
        <v>0</v>
      </c>
    </row>
    <row r="93" spans="2:9" ht="15" customHeight="1" x14ac:dyDescent="0.2">
      <c r="B93" t="s">
        <v>195</v>
      </c>
      <c r="C93" s="12">
        <v>1</v>
      </c>
      <c r="D93" s="8">
        <v>0.88</v>
      </c>
      <c r="E93" s="12">
        <v>1</v>
      </c>
      <c r="F93" s="8">
        <v>1.23</v>
      </c>
      <c r="G93" s="12">
        <v>0</v>
      </c>
      <c r="H93" s="8">
        <v>0</v>
      </c>
      <c r="I93" s="12">
        <v>0</v>
      </c>
    </row>
    <row r="94" spans="2:9" ht="15" customHeight="1" x14ac:dyDescent="0.2">
      <c r="B94" t="s">
        <v>196</v>
      </c>
      <c r="C94" s="12">
        <v>1</v>
      </c>
      <c r="D94" s="8">
        <v>0.88</v>
      </c>
      <c r="E94" s="12">
        <v>0</v>
      </c>
      <c r="F94" s="8">
        <v>0</v>
      </c>
      <c r="G94" s="12">
        <v>1</v>
      </c>
      <c r="H94" s="8">
        <v>4.3499999999999996</v>
      </c>
      <c r="I94" s="12">
        <v>0</v>
      </c>
    </row>
    <row r="95" spans="2:9" ht="15" customHeight="1" x14ac:dyDescent="0.2">
      <c r="B95" t="s">
        <v>197</v>
      </c>
      <c r="C95" s="12">
        <v>1</v>
      </c>
      <c r="D95" s="8">
        <v>0.88</v>
      </c>
      <c r="E95" s="12">
        <v>0</v>
      </c>
      <c r="F95" s="8">
        <v>0</v>
      </c>
      <c r="G95" s="12">
        <v>0</v>
      </c>
      <c r="H95" s="8">
        <v>0</v>
      </c>
      <c r="I95" s="12">
        <v>0</v>
      </c>
    </row>
    <row r="96" spans="2:9" ht="15" customHeight="1" x14ac:dyDescent="0.2">
      <c r="B96" t="s">
        <v>198</v>
      </c>
      <c r="C96" s="12">
        <v>1</v>
      </c>
      <c r="D96" s="8">
        <v>0.88</v>
      </c>
      <c r="E96" s="12">
        <v>0</v>
      </c>
      <c r="F96" s="8">
        <v>0</v>
      </c>
      <c r="G96" s="12">
        <v>1</v>
      </c>
      <c r="H96" s="8">
        <v>4.3499999999999996</v>
      </c>
      <c r="I96" s="12">
        <v>0</v>
      </c>
    </row>
    <row r="97" spans="2:9" ht="15" customHeight="1" x14ac:dyDescent="0.2">
      <c r="B97" t="s">
        <v>199</v>
      </c>
      <c r="C97" s="12">
        <v>1</v>
      </c>
      <c r="D97" s="8">
        <v>0.88</v>
      </c>
      <c r="E97" s="12">
        <v>1</v>
      </c>
      <c r="F97" s="8">
        <v>1.23</v>
      </c>
      <c r="G97" s="12">
        <v>0</v>
      </c>
      <c r="H97" s="8">
        <v>0</v>
      </c>
      <c r="I97" s="12">
        <v>0</v>
      </c>
    </row>
    <row r="98" spans="2:9" ht="15" customHeight="1" x14ac:dyDescent="0.2">
      <c r="B98" t="s">
        <v>174</v>
      </c>
      <c r="C98" s="12">
        <v>1</v>
      </c>
      <c r="D98" s="8">
        <v>0.88</v>
      </c>
      <c r="E98" s="12">
        <v>1</v>
      </c>
      <c r="F98" s="8">
        <v>1.23</v>
      </c>
      <c r="G98" s="12">
        <v>0</v>
      </c>
      <c r="H98" s="8">
        <v>0</v>
      </c>
      <c r="I98" s="12">
        <v>0</v>
      </c>
    </row>
    <row r="99" spans="2:9" ht="15" customHeight="1" x14ac:dyDescent="0.2">
      <c r="B99" t="s">
        <v>200</v>
      </c>
      <c r="C99" s="12">
        <v>1</v>
      </c>
      <c r="D99" s="8">
        <v>0.88</v>
      </c>
      <c r="E99" s="12">
        <v>0</v>
      </c>
      <c r="F99" s="8">
        <v>0</v>
      </c>
      <c r="G99" s="12">
        <v>1</v>
      </c>
      <c r="H99" s="8">
        <v>4.3499999999999996</v>
      </c>
      <c r="I99" s="12">
        <v>0</v>
      </c>
    </row>
    <row r="100" spans="2:9" ht="15" customHeight="1" x14ac:dyDescent="0.2">
      <c r="B100" t="s">
        <v>202</v>
      </c>
      <c r="C100" s="12">
        <v>1</v>
      </c>
      <c r="D100" s="8">
        <v>0.88</v>
      </c>
      <c r="E100" s="12">
        <v>1</v>
      </c>
      <c r="F100" s="8">
        <v>1.23</v>
      </c>
      <c r="G100" s="12">
        <v>0</v>
      </c>
      <c r="H100" s="8">
        <v>0</v>
      </c>
      <c r="I100" s="12">
        <v>0</v>
      </c>
    </row>
    <row r="101" spans="2:9" ht="15" customHeight="1" x14ac:dyDescent="0.2">
      <c r="B101" t="s">
        <v>165</v>
      </c>
      <c r="C101" s="12">
        <v>1</v>
      </c>
      <c r="D101" s="8">
        <v>0.88</v>
      </c>
      <c r="E101" s="12">
        <v>1</v>
      </c>
      <c r="F101" s="8">
        <v>1.23</v>
      </c>
      <c r="G101" s="12">
        <v>0</v>
      </c>
      <c r="H101" s="8">
        <v>0</v>
      </c>
      <c r="I101" s="12">
        <v>0</v>
      </c>
    </row>
    <row r="102" spans="2:9" ht="15" customHeight="1" x14ac:dyDescent="0.2">
      <c r="B102" t="s">
        <v>145</v>
      </c>
      <c r="C102" s="12">
        <v>1</v>
      </c>
      <c r="D102" s="8">
        <v>0.88</v>
      </c>
      <c r="E102" s="12">
        <v>1</v>
      </c>
      <c r="F102" s="8">
        <v>1.23</v>
      </c>
      <c r="G102" s="12">
        <v>0</v>
      </c>
      <c r="H102" s="8">
        <v>0</v>
      </c>
      <c r="I102" s="12">
        <v>0</v>
      </c>
    </row>
    <row r="103" spans="2:9" ht="15" customHeight="1" x14ac:dyDescent="0.2">
      <c r="B103" t="s">
        <v>175</v>
      </c>
      <c r="C103" s="12">
        <v>1</v>
      </c>
      <c r="D103" s="8">
        <v>0.88</v>
      </c>
      <c r="E103" s="12">
        <v>1</v>
      </c>
      <c r="F103" s="8">
        <v>1.23</v>
      </c>
      <c r="G103" s="12">
        <v>0</v>
      </c>
      <c r="H103" s="8">
        <v>0</v>
      </c>
      <c r="I103" s="12">
        <v>0</v>
      </c>
    </row>
    <row r="104" spans="2:9" ht="15" customHeight="1" x14ac:dyDescent="0.2">
      <c r="B104" t="s">
        <v>129</v>
      </c>
      <c r="C104" s="12">
        <v>1</v>
      </c>
      <c r="D104" s="8">
        <v>0.88</v>
      </c>
      <c r="E104" s="12">
        <v>1</v>
      </c>
      <c r="F104" s="8">
        <v>1.23</v>
      </c>
      <c r="G104" s="12">
        <v>0</v>
      </c>
      <c r="H104" s="8">
        <v>0</v>
      </c>
      <c r="I104" s="12">
        <v>0</v>
      </c>
    </row>
    <row r="105" spans="2:9" ht="15" customHeight="1" x14ac:dyDescent="0.2">
      <c r="B105" t="s">
        <v>161</v>
      </c>
      <c r="C105" s="12">
        <v>1</v>
      </c>
      <c r="D105" s="8">
        <v>0.88</v>
      </c>
      <c r="E105" s="12">
        <v>1</v>
      </c>
      <c r="F105" s="8">
        <v>1.23</v>
      </c>
      <c r="G105" s="12">
        <v>0</v>
      </c>
      <c r="H105" s="8">
        <v>0</v>
      </c>
      <c r="I105" s="12">
        <v>0</v>
      </c>
    </row>
    <row r="106" spans="2:9" ht="15" customHeight="1" x14ac:dyDescent="0.2">
      <c r="B106" t="s">
        <v>183</v>
      </c>
      <c r="C106" s="12">
        <v>1</v>
      </c>
      <c r="D106" s="8">
        <v>0.88</v>
      </c>
      <c r="E106" s="12">
        <v>1</v>
      </c>
      <c r="F106" s="8">
        <v>1.23</v>
      </c>
      <c r="G106" s="12">
        <v>0</v>
      </c>
      <c r="H106" s="8">
        <v>0</v>
      </c>
      <c r="I106" s="12">
        <v>0</v>
      </c>
    </row>
    <row r="107" spans="2:9" ht="15" customHeight="1" x14ac:dyDescent="0.2">
      <c r="B107" t="s">
        <v>203</v>
      </c>
      <c r="C107" s="12">
        <v>1</v>
      </c>
      <c r="D107" s="8">
        <v>0.88</v>
      </c>
      <c r="E107" s="12">
        <v>1</v>
      </c>
      <c r="F107" s="8">
        <v>1.23</v>
      </c>
      <c r="G107" s="12">
        <v>0</v>
      </c>
      <c r="H107" s="8">
        <v>0</v>
      </c>
      <c r="I107" s="12">
        <v>0</v>
      </c>
    </row>
    <row r="108" spans="2:9" ht="15" customHeight="1" x14ac:dyDescent="0.2">
      <c r="B108" t="s">
        <v>131</v>
      </c>
      <c r="C108" s="12">
        <v>1</v>
      </c>
      <c r="D108" s="8">
        <v>0.88</v>
      </c>
      <c r="E108" s="12">
        <v>0</v>
      </c>
      <c r="F108" s="8">
        <v>0</v>
      </c>
      <c r="G108" s="12">
        <v>1</v>
      </c>
      <c r="H108" s="8">
        <v>4.3499999999999996</v>
      </c>
      <c r="I108" s="12">
        <v>0</v>
      </c>
    </row>
    <row r="109" spans="2:9" ht="15" customHeight="1" x14ac:dyDescent="0.2">
      <c r="B109" t="s">
        <v>204</v>
      </c>
      <c r="C109" s="12">
        <v>1</v>
      </c>
      <c r="D109" s="8">
        <v>0.88</v>
      </c>
      <c r="E109" s="12">
        <v>0</v>
      </c>
      <c r="F109" s="8">
        <v>0</v>
      </c>
      <c r="G109" s="12">
        <v>1</v>
      </c>
      <c r="H109" s="8">
        <v>4.3499999999999996</v>
      </c>
      <c r="I109" s="12">
        <v>0</v>
      </c>
    </row>
    <row r="110" spans="2:9" ht="15" customHeight="1" x14ac:dyDescent="0.2">
      <c r="B110" t="s">
        <v>133</v>
      </c>
      <c r="C110" s="12">
        <v>1</v>
      </c>
      <c r="D110" s="8">
        <v>0.88</v>
      </c>
      <c r="E110" s="12">
        <v>1</v>
      </c>
      <c r="F110" s="8">
        <v>1.23</v>
      </c>
      <c r="G110" s="12">
        <v>0</v>
      </c>
      <c r="H110" s="8">
        <v>0</v>
      </c>
      <c r="I110" s="12">
        <v>0</v>
      </c>
    </row>
    <row r="111" spans="2:9" ht="15" customHeight="1" x14ac:dyDescent="0.2">
      <c r="B111" t="s">
        <v>134</v>
      </c>
      <c r="C111" s="12">
        <v>1</v>
      </c>
      <c r="D111" s="8">
        <v>0.88</v>
      </c>
      <c r="E111" s="12">
        <v>1</v>
      </c>
      <c r="F111" s="8">
        <v>1.23</v>
      </c>
      <c r="G111" s="12">
        <v>0</v>
      </c>
      <c r="H111" s="8">
        <v>0</v>
      </c>
      <c r="I111" s="12">
        <v>0</v>
      </c>
    </row>
    <row r="112" spans="2:9" ht="15" customHeight="1" x14ac:dyDescent="0.2">
      <c r="B112" t="s">
        <v>157</v>
      </c>
      <c r="C112" s="12">
        <v>1</v>
      </c>
      <c r="D112" s="8">
        <v>0.88</v>
      </c>
      <c r="E112" s="12">
        <v>1</v>
      </c>
      <c r="F112" s="8">
        <v>1.23</v>
      </c>
      <c r="G112" s="12">
        <v>0</v>
      </c>
      <c r="H112" s="8">
        <v>0</v>
      </c>
      <c r="I112" s="12">
        <v>0</v>
      </c>
    </row>
    <row r="113" spans="2:9" ht="15" customHeight="1" x14ac:dyDescent="0.2">
      <c r="B113" t="s">
        <v>147</v>
      </c>
      <c r="C113" s="12">
        <v>1</v>
      </c>
      <c r="D113" s="8">
        <v>0.88</v>
      </c>
      <c r="E113" s="12">
        <v>1</v>
      </c>
      <c r="F113" s="8">
        <v>1.23</v>
      </c>
      <c r="G113" s="12">
        <v>0</v>
      </c>
      <c r="H113" s="8">
        <v>0</v>
      </c>
      <c r="I113" s="12">
        <v>0</v>
      </c>
    </row>
    <row r="114" spans="2:9" ht="15" customHeight="1" x14ac:dyDescent="0.2">
      <c r="B114" t="s">
        <v>205</v>
      </c>
      <c r="C114" s="12">
        <v>1</v>
      </c>
      <c r="D114" s="8">
        <v>0.88</v>
      </c>
      <c r="E114" s="12">
        <v>0</v>
      </c>
      <c r="F114" s="8">
        <v>0</v>
      </c>
      <c r="G114" s="12">
        <v>0</v>
      </c>
      <c r="H114" s="8">
        <v>0</v>
      </c>
      <c r="I114" s="12">
        <v>1</v>
      </c>
    </row>
    <row r="115" spans="2:9" ht="15" customHeight="1" x14ac:dyDescent="0.2">
      <c r="B115" t="s">
        <v>206</v>
      </c>
      <c r="C115" s="12">
        <v>1</v>
      </c>
      <c r="D115" s="8">
        <v>0.88</v>
      </c>
      <c r="E115" s="12">
        <v>0</v>
      </c>
      <c r="F115" s="8">
        <v>0</v>
      </c>
      <c r="G115" s="12">
        <v>1</v>
      </c>
      <c r="H115" s="8">
        <v>4.3499999999999996</v>
      </c>
      <c r="I115" s="12">
        <v>0</v>
      </c>
    </row>
    <row r="116" spans="2:9" ht="15" customHeight="1" x14ac:dyDescent="0.2">
      <c r="B116" t="s">
        <v>207</v>
      </c>
      <c r="C116" s="12">
        <v>1</v>
      </c>
      <c r="D116" s="8">
        <v>0.88</v>
      </c>
      <c r="E116" s="12">
        <v>1</v>
      </c>
      <c r="F116" s="8">
        <v>1.23</v>
      </c>
      <c r="G116" s="12">
        <v>0</v>
      </c>
      <c r="H116" s="8">
        <v>0</v>
      </c>
      <c r="I116" s="12">
        <v>0</v>
      </c>
    </row>
    <row r="117" spans="2:9" ht="15" customHeight="1" x14ac:dyDescent="0.2">
      <c r="B117" t="s">
        <v>208</v>
      </c>
      <c r="C117" s="12">
        <v>1</v>
      </c>
      <c r="D117" s="8">
        <v>0.88</v>
      </c>
      <c r="E117" s="12">
        <v>0</v>
      </c>
      <c r="F117" s="8">
        <v>0</v>
      </c>
      <c r="G117" s="12">
        <v>0</v>
      </c>
      <c r="H117" s="8">
        <v>0</v>
      </c>
      <c r="I117" s="12">
        <v>1</v>
      </c>
    </row>
    <row r="118" spans="2:9" ht="15" customHeight="1" x14ac:dyDescent="0.2">
      <c r="B118" t="s">
        <v>163</v>
      </c>
      <c r="C118" s="12">
        <v>1</v>
      </c>
      <c r="D118" s="8">
        <v>0.88</v>
      </c>
      <c r="E118" s="12">
        <v>0</v>
      </c>
      <c r="F118" s="8">
        <v>0</v>
      </c>
      <c r="G118" s="12">
        <v>0</v>
      </c>
      <c r="H118" s="8">
        <v>0</v>
      </c>
      <c r="I118" s="12">
        <v>0</v>
      </c>
    </row>
    <row r="119" spans="2:9" ht="15" customHeight="1" x14ac:dyDescent="0.2">
      <c r="B119" t="s">
        <v>139</v>
      </c>
      <c r="C119" s="12">
        <v>1</v>
      </c>
      <c r="D119" s="8">
        <v>0.88</v>
      </c>
      <c r="E119" s="12">
        <v>1</v>
      </c>
      <c r="F119" s="8">
        <v>1.23</v>
      </c>
      <c r="G119" s="12">
        <v>0</v>
      </c>
      <c r="H119" s="8">
        <v>0</v>
      </c>
      <c r="I119" s="12">
        <v>0</v>
      </c>
    </row>
    <row r="120" spans="2:9" ht="15" customHeight="1" x14ac:dyDescent="0.2">
      <c r="B120" t="s">
        <v>209</v>
      </c>
      <c r="C120" s="12">
        <v>1</v>
      </c>
      <c r="D120" s="8">
        <v>0.88</v>
      </c>
      <c r="E120" s="12">
        <v>1</v>
      </c>
      <c r="F120" s="8">
        <v>1.23</v>
      </c>
      <c r="G120" s="12">
        <v>0</v>
      </c>
      <c r="H120" s="8">
        <v>0</v>
      </c>
      <c r="I120" s="12">
        <v>0</v>
      </c>
    </row>
    <row r="121" spans="2:9" ht="15" customHeight="1" x14ac:dyDescent="0.2">
      <c r="B121" t="s">
        <v>185</v>
      </c>
      <c r="C121" s="12">
        <v>1</v>
      </c>
      <c r="D121" s="8">
        <v>0.88</v>
      </c>
      <c r="E121" s="12">
        <v>0</v>
      </c>
      <c r="F121" s="8">
        <v>0</v>
      </c>
      <c r="G121" s="12">
        <v>1</v>
      </c>
      <c r="H121" s="8">
        <v>4.3499999999999996</v>
      </c>
      <c r="I121" s="12">
        <v>0</v>
      </c>
    </row>
    <row r="123" spans="2:9" ht="15" customHeight="1" x14ac:dyDescent="0.2">
      <c r="B123" t="s">
        <v>229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C7A71-8252-49B2-B32D-1F747DF69F67}">
  <sheetPr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255</v>
      </c>
    </row>
    <row r="4" spans="2:9" ht="33" customHeight="1" x14ac:dyDescent="0.2">
      <c r="B4" t="s">
        <v>225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37</v>
      </c>
      <c r="C6" s="12">
        <v>18</v>
      </c>
      <c r="D6" s="8">
        <v>18.75</v>
      </c>
      <c r="E6" s="12">
        <v>11</v>
      </c>
      <c r="F6" s="8">
        <v>16.920000000000002</v>
      </c>
      <c r="G6" s="12">
        <v>7</v>
      </c>
      <c r="H6" s="8">
        <v>25</v>
      </c>
      <c r="I6" s="12">
        <v>0</v>
      </c>
    </row>
    <row r="7" spans="2:9" ht="15" customHeight="1" x14ac:dyDescent="0.2">
      <c r="B7" t="s">
        <v>38</v>
      </c>
      <c r="C7" s="12">
        <v>15</v>
      </c>
      <c r="D7" s="8">
        <v>15.63</v>
      </c>
      <c r="E7" s="12">
        <v>5</v>
      </c>
      <c r="F7" s="8">
        <v>7.69</v>
      </c>
      <c r="G7" s="12">
        <v>9</v>
      </c>
      <c r="H7" s="8">
        <v>32.14</v>
      </c>
      <c r="I7" s="12">
        <v>1</v>
      </c>
    </row>
    <row r="8" spans="2:9" ht="15" customHeight="1" x14ac:dyDescent="0.2">
      <c r="B8" t="s">
        <v>39</v>
      </c>
      <c r="C8" s="12">
        <v>1</v>
      </c>
      <c r="D8" s="8">
        <v>1.04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40</v>
      </c>
      <c r="C9" s="12">
        <v>1</v>
      </c>
      <c r="D9" s="8">
        <v>1.04</v>
      </c>
      <c r="E9" s="12">
        <v>0</v>
      </c>
      <c r="F9" s="8">
        <v>0</v>
      </c>
      <c r="G9" s="12">
        <v>1</v>
      </c>
      <c r="H9" s="8">
        <v>3.57</v>
      </c>
      <c r="I9" s="12">
        <v>0</v>
      </c>
    </row>
    <row r="10" spans="2:9" ht="15" customHeight="1" x14ac:dyDescent="0.2">
      <c r="B10" t="s">
        <v>41</v>
      </c>
      <c r="C10" s="12">
        <v>1</v>
      </c>
      <c r="D10" s="8">
        <v>1.04</v>
      </c>
      <c r="E10" s="12">
        <v>1</v>
      </c>
      <c r="F10" s="8">
        <v>1.54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42</v>
      </c>
      <c r="C11" s="12">
        <v>22</v>
      </c>
      <c r="D11" s="8">
        <v>22.92</v>
      </c>
      <c r="E11" s="12">
        <v>20</v>
      </c>
      <c r="F11" s="8">
        <v>30.77</v>
      </c>
      <c r="G11" s="12">
        <v>2</v>
      </c>
      <c r="H11" s="8">
        <v>7.14</v>
      </c>
      <c r="I11" s="12">
        <v>0</v>
      </c>
    </row>
    <row r="12" spans="2:9" ht="15" customHeight="1" x14ac:dyDescent="0.2">
      <c r="B12" t="s">
        <v>43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44</v>
      </c>
      <c r="C13" s="12">
        <v>1</v>
      </c>
      <c r="D13" s="8">
        <v>1.04</v>
      </c>
      <c r="E13" s="12">
        <v>0</v>
      </c>
      <c r="F13" s="8">
        <v>0</v>
      </c>
      <c r="G13" s="12">
        <v>1</v>
      </c>
      <c r="H13" s="8">
        <v>3.57</v>
      </c>
      <c r="I13" s="12">
        <v>0</v>
      </c>
    </row>
    <row r="14" spans="2:9" ht="15" customHeight="1" x14ac:dyDescent="0.2">
      <c r="B14" t="s">
        <v>45</v>
      </c>
      <c r="C14" s="12">
        <v>5</v>
      </c>
      <c r="D14" s="8">
        <v>5.21</v>
      </c>
      <c r="E14" s="12">
        <v>0</v>
      </c>
      <c r="F14" s="8">
        <v>0</v>
      </c>
      <c r="G14" s="12">
        <v>4</v>
      </c>
      <c r="H14" s="8">
        <v>14.29</v>
      </c>
      <c r="I14" s="12">
        <v>0</v>
      </c>
    </row>
    <row r="15" spans="2:9" ht="15" customHeight="1" x14ac:dyDescent="0.2">
      <c r="B15" t="s">
        <v>46</v>
      </c>
      <c r="C15" s="12">
        <v>11</v>
      </c>
      <c r="D15" s="8">
        <v>11.46</v>
      </c>
      <c r="E15" s="12">
        <v>9</v>
      </c>
      <c r="F15" s="8">
        <v>13.85</v>
      </c>
      <c r="G15" s="12">
        <v>2</v>
      </c>
      <c r="H15" s="8">
        <v>7.14</v>
      </c>
      <c r="I15" s="12">
        <v>0</v>
      </c>
    </row>
    <row r="16" spans="2:9" ht="15" customHeight="1" x14ac:dyDescent="0.2">
      <c r="B16" t="s">
        <v>47</v>
      </c>
      <c r="C16" s="12">
        <v>15</v>
      </c>
      <c r="D16" s="8">
        <v>15.63</v>
      </c>
      <c r="E16" s="12">
        <v>15</v>
      </c>
      <c r="F16" s="8">
        <v>23.08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48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49</v>
      </c>
      <c r="C18" s="12">
        <v>3</v>
      </c>
      <c r="D18" s="8">
        <v>3.13</v>
      </c>
      <c r="E18" s="12">
        <v>2</v>
      </c>
      <c r="F18" s="8">
        <v>3.08</v>
      </c>
      <c r="G18" s="12">
        <v>1</v>
      </c>
      <c r="H18" s="8">
        <v>3.57</v>
      </c>
      <c r="I18" s="12">
        <v>0</v>
      </c>
    </row>
    <row r="19" spans="2:9" ht="15" customHeight="1" x14ac:dyDescent="0.2">
      <c r="B19" t="s">
        <v>50</v>
      </c>
      <c r="C19" s="12">
        <v>3</v>
      </c>
      <c r="D19" s="8">
        <v>3.13</v>
      </c>
      <c r="E19" s="12">
        <v>2</v>
      </c>
      <c r="F19" s="8">
        <v>3.08</v>
      </c>
      <c r="G19" s="12">
        <v>1</v>
      </c>
      <c r="H19" s="8">
        <v>3.57</v>
      </c>
      <c r="I19" s="12">
        <v>0</v>
      </c>
    </row>
    <row r="20" spans="2:9" ht="15" customHeight="1" x14ac:dyDescent="0.2">
      <c r="B20" s="9" t="s">
        <v>226</v>
      </c>
      <c r="C20" s="12">
        <f>SUM(LTBL_06366[総数／事業所数])</f>
        <v>96</v>
      </c>
      <c r="E20" s="12">
        <f>SUBTOTAL(109,LTBL_06366[個人／事業所数])</f>
        <v>65</v>
      </c>
      <c r="G20" s="12">
        <f>SUBTOTAL(109,LTBL_06366[法人／事業所数])</f>
        <v>28</v>
      </c>
      <c r="I20" s="12">
        <f>SUBTOTAL(109,LTBL_06366[法人以外の団体／事業所数])</f>
        <v>1</v>
      </c>
    </row>
    <row r="21" spans="2:9" ht="15" customHeight="1" x14ac:dyDescent="0.2">
      <c r="E21" s="11">
        <f>LTBL_06366[[#Totals],[個人／事業所数]]/LTBL_06366[[#Totals],[総数／事業所数]]</f>
        <v>0.67708333333333337</v>
      </c>
      <c r="G21" s="11">
        <f>LTBL_06366[[#Totals],[法人／事業所数]]/LTBL_06366[[#Totals],[総数／事業所数]]</f>
        <v>0.29166666666666669</v>
      </c>
      <c r="I21" s="11">
        <f>LTBL_06366[[#Totals],[法人以外の団体／事業所数]]/LTBL_06366[[#Totals],[総数／事業所数]]</f>
        <v>1.0416666666666666E-2</v>
      </c>
    </row>
    <row r="23" spans="2:9" ht="33" customHeight="1" x14ac:dyDescent="0.2">
      <c r="B23" t="s">
        <v>227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73</v>
      </c>
      <c r="C24" s="12">
        <v>15</v>
      </c>
      <c r="D24" s="8">
        <v>15.63</v>
      </c>
      <c r="E24" s="12">
        <v>15</v>
      </c>
      <c r="F24" s="8">
        <v>23.08</v>
      </c>
      <c r="G24" s="12">
        <v>0</v>
      </c>
      <c r="H24" s="8">
        <v>0</v>
      </c>
      <c r="I24" s="12">
        <v>0</v>
      </c>
    </row>
    <row r="25" spans="2:9" ht="15" customHeight="1" x14ac:dyDescent="0.2">
      <c r="B25" t="s">
        <v>66</v>
      </c>
      <c r="C25" s="12">
        <v>12</v>
      </c>
      <c r="D25" s="8">
        <v>12.5</v>
      </c>
      <c r="E25" s="12">
        <v>12</v>
      </c>
      <c r="F25" s="8">
        <v>18.46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59</v>
      </c>
      <c r="C26" s="12">
        <v>8</v>
      </c>
      <c r="D26" s="8">
        <v>8.33</v>
      </c>
      <c r="E26" s="12">
        <v>5</v>
      </c>
      <c r="F26" s="8">
        <v>7.69</v>
      </c>
      <c r="G26" s="12">
        <v>3</v>
      </c>
      <c r="H26" s="8">
        <v>10.71</v>
      </c>
      <c r="I26" s="12">
        <v>0</v>
      </c>
    </row>
    <row r="27" spans="2:9" ht="15" customHeight="1" x14ac:dyDescent="0.2">
      <c r="B27" t="s">
        <v>72</v>
      </c>
      <c r="C27" s="12">
        <v>7</v>
      </c>
      <c r="D27" s="8">
        <v>7.29</v>
      </c>
      <c r="E27" s="12">
        <v>7</v>
      </c>
      <c r="F27" s="8">
        <v>10.77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60</v>
      </c>
      <c r="C28" s="12">
        <v>6</v>
      </c>
      <c r="D28" s="8">
        <v>6.25</v>
      </c>
      <c r="E28" s="12">
        <v>3</v>
      </c>
      <c r="F28" s="8">
        <v>4.62</v>
      </c>
      <c r="G28" s="12">
        <v>3</v>
      </c>
      <c r="H28" s="8">
        <v>10.71</v>
      </c>
      <c r="I28" s="12">
        <v>0</v>
      </c>
    </row>
    <row r="29" spans="2:9" ht="15" customHeight="1" x14ac:dyDescent="0.2">
      <c r="B29" t="s">
        <v>61</v>
      </c>
      <c r="C29" s="12">
        <v>4</v>
      </c>
      <c r="D29" s="8">
        <v>4.17</v>
      </c>
      <c r="E29" s="12">
        <v>3</v>
      </c>
      <c r="F29" s="8">
        <v>4.62</v>
      </c>
      <c r="G29" s="12">
        <v>1</v>
      </c>
      <c r="H29" s="8">
        <v>3.57</v>
      </c>
      <c r="I29" s="12">
        <v>0</v>
      </c>
    </row>
    <row r="30" spans="2:9" ht="15" customHeight="1" x14ac:dyDescent="0.2">
      <c r="B30" t="s">
        <v>62</v>
      </c>
      <c r="C30" s="12">
        <v>4</v>
      </c>
      <c r="D30" s="8">
        <v>4.17</v>
      </c>
      <c r="E30" s="12">
        <v>0</v>
      </c>
      <c r="F30" s="8">
        <v>0</v>
      </c>
      <c r="G30" s="12">
        <v>3</v>
      </c>
      <c r="H30" s="8">
        <v>10.71</v>
      </c>
      <c r="I30" s="12">
        <v>1</v>
      </c>
    </row>
    <row r="31" spans="2:9" ht="15" customHeight="1" x14ac:dyDescent="0.2">
      <c r="B31" t="s">
        <v>71</v>
      </c>
      <c r="C31" s="12">
        <v>4</v>
      </c>
      <c r="D31" s="8">
        <v>4.17</v>
      </c>
      <c r="E31" s="12">
        <v>0</v>
      </c>
      <c r="F31" s="8">
        <v>0</v>
      </c>
      <c r="G31" s="12">
        <v>3</v>
      </c>
      <c r="H31" s="8">
        <v>10.71</v>
      </c>
      <c r="I31" s="12">
        <v>0</v>
      </c>
    </row>
    <row r="32" spans="2:9" ht="15" customHeight="1" x14ac:dyDescent="0.2">
      <c r="B32" t="s">
        <v>84</v>
      </c>
      <c r="C32" s="12">
        <v>3</v>
      </c>
      <c r="D32" s="8">
        <v>3.13</v>
      </c>
      <c r="E32" s="12">
        <v>2</v>
      </c>
      <c r="F32" s="8">
        <v>3.08</v>
      </c>
      <c r="G32" s="12">
        <v>1</v>
      </c>
      <c r="H32" s="8">
        <v>3.57</v>
      </c>
      <c r="I32" s="12">
        <v>0</v>
      </c>
    </row>
    <row r="33" spans="2:9" ht="15" customHeight="1" x14ac:dyDescent="0.2">
      <c r="B33" t="s">
        <v>67</v>
      </c>
      <c r="C33" s="12">
        <v>3</v>
      </c>
      <c r="D33" s="8">
        <v>3.13</v>
      </c>
      <c r="E33" s="12">
        <v>3</v>
      </c>
      <c r="F33" s="8">
        <v>4.62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68</v>
      </c>
      <c r="C34" s="12">
        <v>3</v>
      </c>
      <c r="D34" s="8">
        <v>3.13</v>
      </c>
      <c r="E34" s="12">
        <v>3</v>
      </c>
      <c r="F34" s="8">
        <v>4.62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91</v>
      </c>
      <c r="C35" s="12">
        <v>3</v>
      </c>
      <c r="D35" s="8">
        <v>3.13</v>
      </c>
      <c r="E35" s="12">
        <v>2</v>
      </c>
      <c r="F35" s="8">
        <v>3.08</v>
      </c>
      <c r="G35" s="12">
        <v>1</v>
      </c>
      <c r="H35" s="8">
        <v>3.57</v>
      </c>
      <c r="I35" s="12">
        <v>0</v>
      </c>
    </row>
    <row r="36" spans="2:9" ht="15" customHeight="1" x14ac:dyDescent="0.2">
      <c r="B36" t="s">
        <v>76</v>
      </c>
      <c r="C36" s="12">
        <v>3</v>
      </c>
      <c r="D36" s="8">
        <v>3.13</v>
      </c>
      <c r="E36" s="12">
        <v>2</v>
      </c>
      <c r="F36" s="8">
        <v>3.08</v>
      </c>
      <c r="G36" s="12">
        <v>1</v>
      </c>
      <c r="H36" s="8">
        <v>3.57</v>
      </c>
      <c r="I36" s="12">
        <v>0</v>
      </c>
    </row>
    <row r="37" spans="2:9" ht="15" customHeight="1" x14ac:dyDescent="0.2">
      <c r="B37" t="s">
        <v>94</v>
      </c>
      <c r="C37" s="12">
        <v>2</v>
      </c>
      <c r="D37" s="8">
        <v>2.08</v>
      </c>
      <c r="E37" s="12">
        <v>2</v>
      </c>
      <c r="F37" s="8">
        <v>3.08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82</v>
      </c>
      <c r="C38" s="12">
        <v>2</v>
      </c>
      <c r="D38" s="8">
        <v>2.08</v>
      </c>
      <c r="E38" s="12">
        <v>0</v>
      </c>
      <c r="F38" s="8">
        <v>0</v>
      </c>
      <c r="G38" s="12">
        <v>2</v>
      </c>
      <c r="H38" s="8">
        <v>7.14</v>
      </c>
      <c r="I38" s="12">
        <v>0</v>
      </c>
    </row>
    <row r="39" spans="2:9" ht="15" customHeight="1" x14ac:dyDescent="0.2">
      <c r="B39" t="s">
        <v>88</v>
      </c>
      <c r="C39" s="12">
        <v>2</v>
      </c>
      <c r="D39" s="8">
        <v>2.08</v>
      </c>
      <c r="E39" s="12">
        <v>2</v>
      </c>
      <c r="F39" s="8">
        <v>3.08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81</v>
      </c>
      <c r="C40" s="12">
        <v>1</v>
      </c>
      <c r="D40" s="8">
        <v>1.04</v>
      </c>
      <c r="E40" s="12">
        <v>0</v>
      </c>
      <c r="F40" s="8">
        <v>0</v>
      </c>
      <c r="G40" s="12">
        <v>1</v>
      </c>
      <c r="H40" s="8">
        <v>3.57</v>
      </c>
      <c r="I40" s="12">
        <v>0</v>
      </c>
    </row>
    <row r="41" spans="2:9" ht="15" customHeight="1" x14ac:dyDescent="0.2">
      <c r="B41" t="s">
        <v>113</v>
      </c>
      <c r="C41" s="12">
        <v>1</v>
      </c>
      <c r="D41" s="8">
        <v>1.04</v>
      </c>
      <c r="E41" s="12">
        <v>0</v>
      </c>
      <c r="F41" s="8">
        <v>0</v>
      </c>
      <c r="G41" s="12">
        <v>1</v>
      </c>
      <c r="H41" s="8">
        <v>3.57</v>
      </c>
      <c r="I41" s="12">
        <v>0</v>
      </c>
    </row>
    <row r="42" spans="2:9" ht="15" customHeight="1" x14ac:dyDescent="0.2">
      <c r="B42" t="s">
        <v>114</v>
      </c>
      <c r="C42" s="12">
        <v>1</v>
      </c>
      <c r="D42" s="8">
        <v>1.04</v>
      </c>
      <c r="E42" s="12">
        <v>0</v>
      </c>
      <c r="F42" s="8">
        <v>0</v>
      </c>
      <c r="G42" s="12">
        <v>1</v>
      </c>
      <c r="H42" s="8">
        <v>3.57</v>
      </c>
      <c r="I42" s="12">
        <v>0</v>
      </c>
    </row>
    <row r="43" spans="2:9" ht="15" customHeight="1" x14ac:dyDescent="0.2">
      <c r="B43" t="s">
        <v>104</v>
      </c>
      <c r="C43" s="12">
        <v>1</v>
      </c>
      <c r="D43" s="8">
        <v>1.04</v>
      </c>
      <c r="E43" s="12">
        <v>1</v>
      </c>
      <c r="F43" s="8">
        <v>1.54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115</v>
      </c>
      <c r="C44" s="12">
        <v>1</v>
      </c>
      <c r="D44" s="8">
        <v>1.04</v>
      </c>
      <c r="E44" s="12">
        <v>0</v>
      </c>
      <c r="F44" s="8">
        <v>0</v>
      </c>
      <c r="G44" s="12">
        <v>1</v>
      </c>
      <c r="H44" s="8">
        <v>3.57</v>
      </c>
      <c r="I44" s="12">
        <v>0</v>
      </c>
    </row>
    <row r="45" spans="2:9" ht="15" customHeight="1" x14ac:dyDescent="0.2">
      <c r="B45" t="s">
        <v>116</v>
      </c>
      <c r="C45" s="12">
        <v>1</v>
      </c>
      <c r="D45" s="8">
        <v>1.04</v>
      </c>
      <c r="E45" s="12">
        <v>0</v>
      </c>
      <c r="F45" s="8">
        <v>0</v>
      </c>
      <c r="G45" s="12">
        <v>1</v>
      </c>
      <c r="H45" s="8">
        <v>3.57</v>
      </c>
      <c r="I45" s="12">
        <v>0</v>
      </c>
    </row>
    <row r="46" spans="2:9" ht="15" customHeight="1" x14ac:dyDescent="0.2">
      <c r="B46" t="s">
        <v>102</v>
      </c>
      <c r="C46" s="12">
        <v>1</v>
      </c>
      <c r="D46" s="8">
        <v>1.04</v>
      </c>
      <c r="E46" s="12">
        <v>0</v>
      </c>
      <c r="F46" s="8">
        <v>0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100</v>
      </c>
      <c r="C47" s="12">
        <v>1</v>
      </c>
      <c r="D47" s="8">
        <v>1.04</v>
      </c>
      <c r="E47" s="12">
        <v>0</v>
      </c>
      <c r="F47" s="8">
        <v>0</v>
      </c>
      <c r="G47" s="12">
        <v>1</v>
      </c>
      <c r="H47" s="8">
        <v>3.57</v>
      </c>
      <c r="I47" s="12">
        <v>0</v>
      </c>
    </row>
    <row r="48" spans="2:9" ht="15" customHeight="1" x14ac:dyDescent="0.2">
      <c r="B48" t="s">
        <v>95</v>
      </c>
      <c r="C48" s="12">
        <v>1</v>
      </c>
      <c r="D48" s="8">
        <v>1.04</v>
      </c>
      <c r="E48" s="12">
        <v>1</v>
      </c>
      <c r="F48" s="8">
        <v>1.54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64</v>
      </c>
      <c r="C49" s="12">
        <v>1</v>
      </c>
      <c r="D49" s="8">
        <v>1.04</v>
      </c>
      <c r="E49" s="12">
        <v>0</v>
      </c>
      <c r="F49" s="8">
        <v>0</v>
      </c>
      <c r="G49" s="12">
        <v>1</v>
      </c>
      <c r="H49" s="8">
        <v>3.57</v>
      </c>
      <c r="I49" s="12">
        <v>0</v>
      </c>
    </row>
    <row r="50" spans="2:9" ht="15" customHeight="1" x14ac:dyDescent="0.2">
      <c r="B50" t="s">
        <v>69</v>
      </c>
      <c r="C50" s="12">
        <v>1</v>
      </c>
      <c r="D50" s="8">
        <v>1.04</v>
      </c>
      <c r="E50" s="12">
        <v>0</v>
      </c>
      <c r="F50" s="8">
        <v>0</v>
      </c>
      <c r="G50" s="12">
        <v>1</v>
      </c>
      <c r="H50" s="8">
        <v>3.57</v>
      </c>
      <c r="I50" s="12">
        <v>0</v>
      </c>
    </row>
    <row r="51" spans="2:9" ht="15" customHeight="1" x14ac:dyDescent="0.2">
      <c r="B51" t="s">
        <v>70</v>
      </c>
      <c r="C51" s="12">
        <v>1</v>
      </c>
      <c r="D51" s="8">
        <v>1.04</v>
      </c>
      <c r="E51" s="12">
        <v>0</v>
      </c>
      <c r="F51" s="8">
        <v>0</v>
      </c>
      <c r="G51" s="12">
        <v>1</v>
      </c>
      <c r="H51" s="8">
        <v>3.57</v>
      </c>
      <c r="I51" s="12">
        <v>0</v>
      </c>
    </row>
    <row r="52" spans="2:9" ht="15" customHeight="1" x14ac:dyDescent="0.2">
      <c r="B52" t="s">
        <v>97</v>
      </c>
      <c r="C52" s="12">
        <v>1</v>
      </c>
      <c r="D52" s="8">
        <v>1.04</v>
      </c>
      <c r="E52" s="12">
        <v>0</v>
      </c>
      <c r="F52" s="8">
        <v>0</v>
      </c>
      <c r="G52" s="12">
        <v>1</v>
      </c>
      <c r="H52" s="8">
        <v>3.57</v>
      </c>
      <c r="I52" s="12">
        <v>0</v>
      </c>
    </row>
    <row r="53" spans="2:9" ht="15" customHeight="1" x14ac:dyDescent="0.2">
      <c r="B53" t="s">
        <v>78</v>
      </c>
      <c r="C53" s="12">
        <v>1</v>
      </c>
      <c r="D53" s="8">
        <v>1.04</v>
      </c>
      <c r="E53" s="12">
        <v>1</v>
      </c>
      <c r="F53" s="8">
        <v>1.54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99</v>
      </c>
      <c r="C54" s="12">
        <v>1</v>
      </c>
      <c r="D54" s="8">
        <v>1.04</v>
      </c>
      <c r="E54" s="12">
        <v>1</v>
      </c>
      <c r="F54" s="8">
        <v>1.54</v>
      </c>
      <c r="G54" s="12">
        <v>0</v>
      </c>
      <c r="H54" s="8">
        <v>0</v>
      </c>
      <c r="I54" s="12">
        <v>0</v>
      </c>
    </row>
    <row r="57" spans="2:9" ht="33" customHeight="1" x14ac:dyDescent="0.2">
      <c r="B57" t="s">
        <v>228</v>
      </c>
      <c r="C57" s="10" t="s">
        <v>52</v>
      </c>
      <c r="D57" s="10" t="s">
        <v>53</v>
      </c>
      <c r="E57" s="10" t="s">
        <v>54</v>
      </c>
      <c r="F57" s="10" t="s">
        <v>55</v>
      </c>
      <c r="G57" s="10" t="s">
        <v>56</v>
      </c>
      <c r="H57" s="10" t="s">
        <v>57</v>
      </c>
      <c r="I57" s="10" t="s">
        <v>58</v>
      </c>
    </row>
    <row r="58" spans="2:9" ht="15" customHeight="1" x14ac:dyDescent="0.2">
      <c r="B58" t="s">
        <v>136</v>
      </c>
      <c r="C58" s="12">
        <v>9</v>
      </c>
      <c r="D58" s="8">
        <v>9.3800000000000008</v>
      </c>
      <c r="E58" s="12">
        <v>9</v>
      </c>
      <c r="F58" s="8">
        <v>13.85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137</v>
      </c>
      <c r="C59" s="12">
        <v>6</v>
      </c>
      <c r="D59" s="8">
        <v>6.25</v>
      </c>
      <c r="E59" s="12">
        <v>6</v>
      </c>
      <c r="F59" s="8">
        <v>9.23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123</v>
      </c>
      <c r="C60" s="12">
        <v>4</v>
      </c>
      <c r="D60" s="8">
        <v>4.17</v>
      </c>
      <c r="E60" s="12">
        <v>4</v>
      </c>
      <c r="F60" s="8">
        <v>6.15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148</v>
      </c>
      <c r="C61" s="12">
        <v>4</v>
      </c>
      <c r="D61" s="8">
        <v>4.17</v>
      </c>
      <c r="E61" s="12">
        <v>2</v>
      </c>
      <c r="F61" s="8">
        <v>3.08</v>
      </c>
      <c r="G61" s="12">
        <v>2</v>
      </c>
      <c r="H61" s="8">
        <v>7.14</v>
      </c>
      <c r="I61" s="12">
        <v>0</v>
      </c>
    </row>
    <row r="62" spans="2:9" ht="15" customHeight="1" x14ac:dyDescent="0.2">
      <c r="B62" t="s">
        <v>186</v>
      </c>
      <c r="C62" s="12">
        <v>4</v>
      </c>
      <c r="D62" s="8">
        <v>4.17</v>
      </c>
      <c r="E62" s="12">
        <v>0</v>
      </c>
      <c r="F62" s="8">
        <v>0</v>
      </c>
      <c r="G62" s="12">
        <v>3</v>
      </c>
      <c r="H62" s="8">
        <v>10.71</v>
      </c>
      <c r="I62" s="12">
        <v>1</v>
      </c>
    </row>
    <row r="63" spans="2:9" ht="15" customHeight="1" x14ac:dyDescent="0.2">
      <c r="B63" t="s">
        <v>121</v>
      </c>
      <c r="C63" s="12">
        <v>3</v>
      </c>
      <c r="D63" s="8">
        <v>3.13</v>
      </c>
      <c r="E63" s="12">
        <v>0</v>
      </c>
      <c r="F63" s="8">
        <v>0</v>
      </c>
      <c r="G63" s="12">
        <v>3</v>
      </c>
      <c r="H63" s="8">
        <v>10.71</v>
      </c>
      <c r="I63" s="12">
        <v>0</v>
      </c>
    </row>
    <row r="64" spans="2:9" ht="15" customHeight="1" x14ac:dyDescent="0.2">
      <c r="B64" t="s">
        <v>124</v>
      </c>
      <c r="C64" s="12">
        <v>3</v>
      </c>
      <c r="D64" s="8">
        <v>3.13</v>
      </c>
      <c r="E64" s="12">
        <v>3</v>
      </c>
      <c r="F64" s="8">
        <v>4.62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125</v>
      </c>
      <c r="C65" s="12">
        <v>3</v>
      </c>
      <c r="D65" s="8">
        <v>3.13</v>
      </c>
      <c r="E65" s="12">
        <v>3</v>
      </c>
      <c r="F65" s="8">
        <v>4.62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127</v>
      </c>
      <c r="C66" s="12">
        <v>3</v>
      </c>
      <c r="D66" s="8">
        <v>3.13</v>
      </c>
      <c r="E66" s="12">
        <v>3</v>
      </c>
      <c r="F66" s="8">
        <v>4.62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210</v>
      </c>
      <c r="C67" s="12">
        <v>3</v>
      </c>
      <c r="D67" s="8">
        <v>3.13</v>
      </c>
      <c r="E67" s="12">
        <v>2</v>
      </c>
      <c r="F67" s="8">
        <v>3.08</v>
      </c>
      <c r="G67" s="12">
        <v>1</v>
      </c>
      <c r="H67" s="8">
        <v>3.57</v>
      </c>
      <c r="I67" s="12">
        <v>0</v>
      </c>
    </row>
    <row r="68" spans="2:9" ht="15" customHeight="1" x14ac:dyDescent="0.2">
      <c r="B68" t="s">
        <v>132</v>
      </c>
      <c r="C68" s="12">
        <v>3</v>
      </c>
      <c r="D68" s="8">
        <v>3.13</v>
      </c>
      <c r="E68" s="12">
        <v>0</v>
      </c>
      <c r="F68" s="8">
        <v>0</v>
      </c>
      <c r="G68" s="12">
        <v>2</v>
      </c>
      <c r="H68" s="8">
        <v>7.14</v>
      </c>
      <c r="I68" s="12">
        <v>0</v>
      </c>
    </row>
    <row r="69" spans="2:9" ht="15" customHeight="1" x14ac:dyDescent="0.2">
      <c r="B69" t="s">
        <v>177</v>
      </c>
      <c r="C69" s="12">
        <v>2</v>
      </c>
      <c r="D69" s="8">
        <v>2.08</v>
      </c>
      <c r="E69" s="12">
        <v>2</v>
      </c>
      <c r="F69" s="8">
        <v>3.08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179</v>
      </c>
      <c r="C70" s="12">
        <v>2</v>
      </c>
      <c r="D70" s="8">
        <v>2.08</v>
      </c>
      <c r="E70" s="12">
        <v>1</v>
      </c>
      <c r="F70" s="8">
        <v>1.54</v>
      </c>
      <c r="G70" s="12">
        <v>1</v>
      </c>
      <c r="H70" s="8">
        <v>3.57</v>
      </c>
      <c r="I70" s="12">
        <v>0</v>
      </c>
    </row>
    <row r="71" spans="2:9" ht="15" customHeight="1" x14ac:dyDescent="0.2">
      <c r="B71" t="s">
        <v>181</v>
      </c>
      <c r="C71" s="12">
        <v>2</v>
      </c>
      <c r="D71" s="8">
        <v>2.08</v>
      </c>
      <c r="E71" s="12">
        <v>2</v>
      </c>
      <c r="F71" s="8">
        <v>3.08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180</v>
      </c>
      <c r="C72" s="12">
        <v>2</v>
      </c>
      <c r="D72" s="8">
        <v>2.08</v>
      </c>
      <c r="E72" s="12">
        <v>2</v>
      </c>
      <c r="F72" s="8">
        <v>3.08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128</v>
      </c>
      <c r="C73" s="12">
        <v>2</v>
      </c>
      <c r="D73" s="8">
        <v>2.08</v>
      </c>
      <c r="E73" s="12">
        <v>2</v>
      </c>
      <c r="F73" s="8">
        <v>3.08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155</v>
      </c>
      <c r="C74" s="12">
        <v>2</v>
      </c>
      <c r="D74" s="8">
        <v>2.08</v>
      </c>
      <c r="E74" s="12">
        <v>0</v>
      </c>
      <c r="F74" s="8">
        <v>0</v>
      </c>
      <c r="G74" s="12">
        <v>2</v>
      </c>
      <c r="H74" s="8">
        <v>7.14</v>
      </c>
      <c r="I74" s="12">
        <v>0</v>
      </c>
    </row>
    <row r="75" spans="2:9" ht="15" customHeight="1" x14ac:dyDescent="0.2">
      <c r="B75" t="s">
        <v>146</v>
      </c>
      <c r="C75" s="12">
        <v>2</v>
      </c>
      <c r="D75" s="8">
        <v>2.08</v>
      </c>
      <c r="E75" s="12">
        <v>2</v>
      </c>
      <c r="F75" s="8">
        <v>3.08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156</v>
      </c>
      <c r="C76" s="12">
        <v>2</v>
      </c>
      <c r="D76" s="8">
        <v>2.08</v>
      </c>
      <c r="E76" s="12">
        <v>2</v>
      </c>
      <c r="F76" s="8">
        <v>3.08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139</v>
      </c>
      <c r="C77" s="12">
        <v>2</v>
      </c>
      <c r="D77" s="8">
        <v>2.08</v>
      </c>
      <c r="E77" s="12">
        <v>1</v>
      </c>
      <c r="F77" s="8">
        <v>1.54</v>
      </c>
      <c r="G77" s="12">
        <v>1</v>
      </c>
      <c r="H77" s="8">
        <v>3.57</v>
      </c>
      <c r="I77" s="12">
        <v>0</v>
      </c>
    </row>
    <row r="79" spans="2:9" ht="15" customHeight="1" x14ac:dyDescent="0.2">
      <c r="B79" t="s">
        <v>229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6BD64-8889-4563-908C-3F3D640198F3}">
  <sheetPr>
    <pageSetUpPr fitToPage="1"/>
  </sheetPr>
  <dimension ref="B2:I8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256</v>
      </c>
    </row>
    <row r="4" spans="2:9" ht="33" customHeight="1" x14ac:dyDescent="0.2">
      <c r="B4" t="s">
        <v>225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37</v>
      </c>
      <c r="C6" s="12">
        <v>40</v>
      </c>
      <c r="D6" s="8">
        <v>30.08</v>
      </c>
      <c r="E6" s="12">
        <v>37</v>
      </c>
      <c r="F6" s="8">
        <v>38.14</v>
      </c>
      <c r="G6" s="12">
        <v>3</v>
      </c>
      <c r="H6" s="8">
        <v>9.3800000000000008</v>
      </c>
      <c r="I6" s="12">
        <v>0</v>
      </c>
    </row>
    <row r="7" spans="2:9" ht="15" customHeight="1" x14ac:dyDescent="0.2">
      <c r="B7" t="s">
        <v>38</v>
      </c>
      <c r="C7" s="12">
        <v>13</v>
      </c>
      <c r="D7" s="8">
        <v>9.77</v>
      </c>
      <c r="E7" s="12">
        <v>5</v>
      </c>
      <c r="F7" s="8">
        <v>5.15</v>
      </c>
      <c r="G7" s="12">
        <v>8</v>
      </c>
      <c r="H7" s="8">
        <v>25</v>
      </c>
      <c r="I7" s="12">
        <v>0</v>
      </c>
    </row>
    <row r="8" spans="2:9" ht="15" customHeight="1" x14ac:dyDescent="0.2">
      <c r="B8" t="s">
        <v>39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40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41</v>
      </c>
      <c r="C10" s="12">
        <v>3</v>
      </c>
      <c r="D10" s="8">
        <v>2.2599999999999998</v>
      </c>
      <c r="E10" s="12">
        <v>1</v>
      </c>
      <c r="F10" s="8">
        <v>1.03</v>
      </c>
      <c r="G10" s="12">
        <v>1</v>
      </c>
      <c r="H10" s="8">
        <v>3.13</v>
      </c>
      <c r="I10" s="12">
        <v>1</v>
      </c>
    </row>
    <row r="11" spans="2:9" ht="15" customHeight="1" x14ac:dyDescent="0.2">
      <c r="B11" t="s">
        <v>42</v>
      </c>
      <c r="C11" s="12">
        <v>27</v>
      </c>
      <c r="D11" s="8">
        <v>20.3</v>
      </c>
      <c r="E11" s="12">
        <v>17</v>
      </c>
      <c r="F11" s="8">
        <v>17.53</v>
      </c>
      <c r="G11" s="12">
        <v>9</v>
      </c>
      <c r="H11" s="8">
        <v>28.13</v>
      </c>
      <c r="I11" s="12">
        <v>1</v>
      </c>
    </row>
    <row r="12" spans="2:9" ht="15" customHeight="1" x14ac:dyDescent="0.2">
      <c r="B12" t="s">
        <v>43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44</v>
      </c>
      <c r="C13" s="12">
        <v>1</v>
      </c>
      <c r="D13" s="8">
        <v>0.75</v>
      </c>
      <c r="E13" s="12">
        <v>0</v>
      </c>
      <c r="F13" s="8">
        <v>0</v>
      </c>
      <c r="G13" s="12">
        <v>1</v>
      </c>
      <c r="H13" s="8">
        <v>3.13</v>
      </c>
      <c r="I13" s="12">
        <v>0</v>
      </c>
    </row>
    <row r="14" spans="2:9" ht="15" customHeight="1" x14ac:dyDescent="0.2">
      <c r="B14" t="s">
        <v>45</v>
      </c>
      <c r="C14" s="12">
        <v>3</v>
      </c>
      <c r="D14" s="8">
        <v>2.2599999999999998</v>
      </c>
      <c r="E14" s="12">
        <v>2</v>
      </c>
      <c r="F14" s="8">
        <v>2.06</v>
      </c>
      <c r="G14" s="12">
        <v>0</v>
      </c>
      <c r="H14" s="8">
        <v>0</v>
      </c>
      <c r="I14" s="12">
        <v>1</v>
      </c>
    </row>
    <row r="15" spans="2:9" ht="15" customHeight="1" x14ac:dyDescent="0.2">
      <c r="B15" t="s">
        <v>46</v>
      </c>
      <c r="C15" s="12">
        <v>13</v>
      </c>
      <c r="D15" s="8">
        <v>9.77</v>
      </c>
      <c r="E15" s="12">
        <v>11</v>
      </c>
      <c r="F15" s="8">
        <v>11.34</v>
      </c>
      <c r="G15" s="12">
        <v>2</v>
      </c>
      <c r="H15" s="8">
        <v>6.25</v>
      </c>
      <c r="I15" s="12">
        <v>0</v>
      </c>
    </row>
    <row r="16" spans="2:9" ht="15" customHeight="1" x14ac:dyDescent="0.2">
      <c r="B16" t="s">
        <v>47</v>
      </c>
      <c r="C16" s="12">
        <v>19</v>
      </c>
      <c r="D16" s="8">
        <v>14.29</v>
      </c>
      <c r="E16" s="12">
        <v>18</v>
      </c>
      <c r="F16" s="8">
        <v>18.559999999999999</v>
      </c>
      <c r="G16" s="12">
        <v>1</v>
      </c>
      <c r="H16" s="8">
        <v>3.13</v>
      </c>
      <c r="I16" s="12">
        <v>0</v>
      </c>
    </row>
    <row r="17" spans="2:9" ht="15" customHeight="1" x14ac:dyDescent="0.2">
      <c r="B17" t="s">
        <v>48</v>
      </c>
      <c r="C17" s="12">
        <v>2</v>
      </c>
      <c r="D17" s="8">
        <v>1.5</v>
      </c>
      <c r="E17" s="12">
        <v>1</v>
      </c>
      <c r="F17" s="8">
        <v>1.03</v>
      </c>
      <c r="G17" s="12">
        <v>1</v>
      </c>
      <c r="H17" s="8">
        <v>3.13</v>
      </c>
      <c r="I17" s="12">
        <v>0</v>
      </c>
    </row>
    <row r="18" spans="2:9" ht="15" customHeight="1" x14ac:dyDescent="0.2">
      <c r="B18" t="s">
        <v>49</v>
      </c>
      <c r="C18" s="12">
        <v>3</v>
      </c>
      <c r="D18" s="8">
        <v>2.2599999999999998</v>
      </c>
      <c r="E18" s="12">
        <v>0</v>
      </c>
      <c r="F18" s="8">
        <v>0</v>
      </c>
      <c r="G18" s="12">
        <v>3</v>
      </c>
      <c r="H18" s="8">
        <v>9.3800000000000008</v>
      </c>
      <c r="I18" s="12">
        <v>0</v>
      </c>
    </row>
    <row r="19" spans="2:9" ht="15" customHeight="1" x14ac:dyDescent="0.2">
      <c r="B19" t="s">
        <v>50</v>
      </c>
      <c r="C19" s="12">
        <v>9</v>
      </c>
      <c r="D19" s="8">
        <v>6.77</v>
      </c>
      <c r="E19" s="12">
        <v>5</v>
      </c>
      <c r="F19" s="8">
        <v>5.15</v>
      </c>
      <c r="G19" s="12">
        <v>3</v>
      </c>
      <c r="H19" s="8">
        <v>9.3800000000000008</v>
      </c>
      <c r="I19" s="12">
        <v>1</v>
      </c>
    </row>
    <row r="20" spans="2:9" ht="15" customHeight="1" x14ac:dyDescent="0.2">
      <c r="B20" s="9" t="s">
        <v>226</v>
      </c>
      <c r="C20" s="12">
        <f>SUM(LTBL_06367[総数／事業所数])</f>
        <v>133</v>
      </c>
      <c r="E20" s="12">
        <f>SUBTOTAL(109,LTBL_06367[個人／事業所数])</f>
        <v>97</v>
      </c>
      <c r="G20" s="12">
        <f>SUBTOTAL(109,LTBL_06367[法人／事業所数])</f>
        <v>32</v>
      </c>
      <c r="I20" s="12">
        <f>SUBTOTAL(109,LTBL_06367[法人以外の団体／事業所数])</f>
        <v>4</v>
      </c>
    </row>
    <row r="21" spans="2:9" ht="15" customHeight="1" x14ac:dyDescent="0.2">
      <c r="E21" s="11">
        <f>LTBL_06367[[#Totals],[個人／事業所数]]/LTBL_06367[[#Totals],[総数／事業所数]]</f>
        <v>0.72932330827067671</v>
      </c>
      <c r="G21" s="11">
        <f>LTBL_06367[[#Totals],[法人／事業所数]]/LTBL_06367[[#Totals],[総数／事業所数]]</f>
        <v>0.24060150375939848</v>
      </c>
      <c r="I21" s="11">
        <f>LTBL_06367[[#Totals],[法人以外の団体／事業所数]]/LTBL_06367[[#Totals],[総数／事業所数]]</f>
        <v>3.007518796992481E-2</v>
      </c>
    </row>
    <row r="23" spans="2:9" ht="33" customHeight="1" x14ac:dyDescent="0.2">
      <c r="B23" t="s">
        <v>227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60</v>
      </c>
      <c r="C24" s="12">
        <v>26</v>
      </c>
      <c r="D24" s="8">
        <v>19.55</v>
      </c>
      <c r="E24" s="12">
        <v>25</v>
      </c>
      <c r="F24" s="8">
        <v>25.77</v>
      </c>
      <c r="G24" s="12">
        <v>1</v>
      </c>
      <c r="H24" s="8">
        <v>3.13</v>
      </c>
      <c r="I24" s="12">
        <v>0</v>
      </c>
    </row>
    <row r="25" spans="2:9" ht="15" customHeight="1" x14ac:dyDescent="0.2">
      <c r="B25" t="s">
        <v>73</v>
      </c>
      <c r="C25" s="12">
        <v>18</v>
      </c>
      <c r="D25" s="8">
        <v>13.53</v>
      </c>
      <c r="E25" s="12">
        <v>18</v>
      </c>
      <c r="F25" s="8">
        <v>18.559999999999999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66</v>
      </c>
      <c r="C26" s="12">
        <v>15</v>
      </c>
      <c r="D26" s="8">
        <v>11.28</v>
      </c>
      <c r="E26" s="12">
        <v>10</v>
      </c>
      <c r="F26" s="8">
        <v>10.31</v>
      </c>
      <c r="G26" s="12">
        <v>4</v>
      </c>
      <c r="H26" s="8">
        <v>12.5</v>
      </c>
      <c r="I26" s="12">
        <v>1</v>
      </c>
    </row>
    <row r="27" spans="2:9" ht="15" customHeight="1" x14ac:dyDescent="0.2">
      <c r="B27" t="s">
        <v>72</v>
      </c>
      <c r="C27" s="12">
        <v>13</v>
      </c>
      <c r="D27" s="8">
        <v>9.77</v>
      </c>
      <c r="E27" s="12">
        <v>11</v>
      </c>
      <c r="F27" s="8">
        <v>11.34</v>
      </c>
      <c r="G27" s="12">
        <v>2</v>
      </c>
      <c r="H27" s="8">
        <v>6.25</v>
      </c>
      <c r="I27" s="12">
        <v>0</v>
      </c>
    </row>
    <row r="28" spans="2:9" ht="15" customHeight="1" x14ac:dyDescent="0.2">
      <c r="B28" t="s">
        <v>59</v>
      </c>
      <c r="C28" s="12">
        <v>8</v>
      </c>
      <c r="D28" s="8">
        <v>6.02</v>
      </c>
      <c r="E28" s="12">
        <v>8</v>
      </c>
      <c r="F28" s="8">
        <v>8.25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61</v>
      </c>
      <c r="C29" s="12">
        <v>6</v>
      </c>
      <c r="D29" s="8">
        <v>4.51</v>
      </c>
      <c r="E29" s="12">
        <v>4</v>
      </c>
      <c r="F29" s="8">
        <v>4.12</v>
      </c>
      <c r="G29" s="12">
        <v>2</v>
      </c>
      <c r="H29" s="8">
        <v>6.25</v>
      </c>
      <c r="I29" s="12">
        <v>0</v>
      </c>
    </row>
    <row r="30" spans="2:9" ht="15" customHeight="1" x14ac:dyDescent="0.2">
      <c r="B30" t="s">
        <v>68</v>
      </c>
      <c r="C30" s="12">
        <v>6</v>
      </c>
      <c r="D30" s="8">
        <v>4.51</v>
      </c>
      <c r="E30" s="12">
        <v>3</v>
      </c>
      <c r="F30" s="8">
        <v>3.09</v>
      </c>
      <c r="G30" s="12">
        <v>3</v>
      </c>
      <c r="H30" s="8">
        <v>9.3800000000000008</v>
      </c>
      <c r="I30" s="12">
        <v>0</v>
      </c>
    </row>
    <row r="31" spans="2:9" ht="15" customHeight="1" x14ac:dyDescent="0.2">
      <c r="B31" t="s">
        <v>78</v>
      </c>
      <c r="C31" s="12">
        <v>5</v>
      </c>
      <c r="D31" s="8">
        <v>3.76</v>
      </c>
      <c r="E31" s="12">
        <v>5</v>
      </c>
      <c r="F31" s="8">
        <v>5.15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81</v>
      </c>
      <c r="C32" s="12">
        <v>4</v>
      </c>
      <c r="D32" s="8">
        <v>3.01</v>
      </c>
      <c r="E32" s="12">
        <v>2</v>
      </c>
      <c r="F32" s="8">
        <v>2.06</v>
      </c>
      <c r="G32" s="12">
        <v>2</v>
      </c>
      <c r="H32" s="8">
        <v>6.25</v>
      </c>
      <c r="I32" s="12">
        <v>0</v>
      </c>
    </row>
    <row r="33" spans="2:9" ht="15" customHeight="1" x14ac:dyDescent="0.2">
      <c r="B33" t="s">
        <v>67</v>
      </c>
      <c r="C33" s="12">
        <v>4</v>
      </c>
      <c r="D33" s="8">
        <v>3.01</v>
      </c>
      <c r="E33" s="12">
        <v>2</v>
      </c>
      <c r="F33" s="8">
        <v>2.06</v>
      </c>
      <c r="G33" s="12">
        <v>2</v>
      </c>
      <c r="H33" s="8">
        <v>6.25</v>
      </c>
      <c r="I33" s="12">
        <v>0</v>
      </c>
    </row>
    <row r="34" spans="2:9" ht="15" customHeight="1" x14ac:dyDescent="0.2">
      <c r="B34" t="s">
        <v>71</v>
      </c>
      <c r="C34" s="12">
        <v>3</v>
      </c>
      <c r="D34" s="8">
        <v>2.2599999999999998</v>
      </c>
      <c r="E34" s="12">
        <v>2</v>
      </c>
      <c r="F34" s="8">
        <v>2.06</v>
      </c>
      <c r="G34" s="12">
        <v>0</v>
      </c>
      <c r="H34" s="8">
        <v>0</v>
      </c>
      <c r="I34" s="12">
        <v>1</v>
      </c>
    </row>
    <row r="35" spans="2:9" ht="15" customHeight="1" x14ac:dyDescent="0.2">
      <c r="B35" t="s">
        <v>77</v>
      </c>
      <c r="C35" s="12">
        <v>3</v>
      </c>
      <c r="D35" s="8">
        <v>2.2599999999999998</v>
      </c>
      <c r="E35" s="12">
        <v>0</v>
      </c>
      <c r="F35" s="8">
        <v>0</v>
      </c>
      <c r="G35" s="12">
        <v>3</v>
      </c>
      <c r="H35" s="8">
        <v>9.3800000000000008</v>
      </c>
      <c r="I35" s="12">
        <v>0</v>
      </c>
    </row>
    <row r="36" spans="2:9" ht="15" customHeight="1" x14ac:dyDescent="0.2">
      <c r="B36" t="s">
        <v>83</v>
      </c>
      <c r="C36" s="12">
        <v>2</v>
      </c>
      <c r="D36" s="8">
        <v>1.5</v>
      </c>
      <c r="E36" s="12">
        <v>2</v>
      </c>
      <c r="F36" s="8">
        <v>2.06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106</v>
      </c>
      <c r="C37" s="12">
        <v>2</v>
      </c>
      <c r="D37" s="8">
        <v>1.5</v>
      </c>
      <c r="E37" s="12">
        <v>0</v>
      </c>
      <c r="F37" s="8">
        <v>0</v>
      </c>
      <c r="G37" s="12">
        <v>2</v>
      </c>
      <c r="H37" s="8">
        <v>6.25</v>
      </c>
      <c r="I37" s="12">
        <v>0</v>
      </c>
    </row>
    <row r="38" spans="2:9" ht="15" customHeight="1" x14ac:dyDescent="0.2">
      <c r="B38" t="s">
        <v>111</v>
      </c>
      <c r="C38" s="12">
        <v>2</v>
      </c>
      <c r="D38" s="8">
        <v>1.5</v>
      </c>
      <c r="E38" s="12">
        <v>0</v>
      </c>
      <c r="F38" s="8">
        <v>0</v>
      </c>
      <c r="G38" s="12">
        <v>1</v>
      </c>
      <c r="H38" s="8">
        <v>3.13</v>
      </c>
      <c r="I38" s="12">
        <v>1</v>
      </c>
    </row>
    <row r="39" spans="2:9" ht="15" customHeight="1" x14ac:dyDescent="0.2">
      <c r="B39" t="s">
        <v>90</v>
      </c>
      <c r="C39" s="12">
        <v>2</v>
      </c>
      <c r="D39" s="8">
        <v>1.5</v>
      </c>
      <c r="E39" s="12">
        <v>2</v>
      </c>
      <c r="F39" s="8">
        <v>2.06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75</v>
      </c>
      <c r="C40" s="12">
        <v>2</v>
      </c>
      <c r="D40" s="8">
        <v>1.5</v>
      </c>
      <c r="E40" s="12">
        <v>1</v>
      </c>
      <c r="F40" s="8">
        <v>1.03</v>
      </c>
      <c r="G40" s="12">
        <v>1</v>
      </c>
      <c r="H40" s="8">
        <v>3.13</v>
      </c>
      <c r="I40" s="12">
        <v>0</v>
      </c>
    </row>
    <row r="41" spans="2:9" ht="15" customHeight="1" x14ac:dyDescent="0.2">
      <c r="B41" t="s">
        <v>97</v>
      </c>
      <c r="C41" s="12">
        <v>2</v>
      </c>
      <c r="D41" s="8">
        <v>1.5</v>
      </c>
      <c r="E41" s="12">
        <v>0</v>
      </c>
      <c r="F41" s="8">
        <v>0</v>
      </c>
      <c r="G41" s="12">
        <v>2</v>
      </c>
      <c r="H41" s="8">
        <v>6.25</v>
      </c>
      <c r="I41" s="12">
        <v>0</v>
      </c>
    </row>
    <row r="42" spans="2:9" ht="15" customHeight="1" x14ac:dyDescent="0.2">
      <c r="B42" t="s">
        <v>62</v>
      </c>
      <c r="C42" s="12">
        <v>1</v>
      </c>
      <c r="D42" s="8">
        <v>0.75</v>
      </c>
      <c r="E42" s="12">
        <v>0</v>
      </c>
      <c r="F42" s="8">
        <v>0</v>
      </c>
      <c r="G42" s="12">
        <v>1</v>
      </c>
      <c r="H42" s="8">
        <v>3.13</v>
      </c>
      <c r="I42" s="12">
        <v>0</v>
      </c>
    </row>
    <row r="43" spans="2:9" ht="15" customHeight="1" x14ac:dyDescent="0.2">
      <c r="B43" t="s">
        <v>117</v>
      </c>
      <c r="C43" s="12">
        <v>1</v>
      </c>
      <c r="D43" s="8">
        <v>0.75</v>
      </c>
      <c r="E43" s="12">
        <v>0</v>
      </c>
      <c r="F43" s="8">
        <v>0</v>
      </c>
      <c r="G43" s="12">
        <v>1</v>
      </c>
      <c r="H43" s="8">
        <v>3.13</v>
      </c>
      <c r="I43" s="12">
        <v>0</v>
      </c>
    </row>
    <row r="44" spans="2:9" ht="15" customHeight="1" x14ac:dyDescent="0.2">
      <c r="B44" t="s">
        <v>113</v>
      </c>
      <c r="C44" s="12">
        <v>1</v>
      </c>
      <c r="D44" s="8">
        <v>0.75</v>
      </c>
      <c r="E44" s="12">
        <v>1</v>
      </c>
      <c r="F44" s="8">
        <v>1.03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87</v>
      </c>
      <c r="C45" s="12">
        <v>1</v>
      </c>
      <c r="D45" s="8">
        <v>0.75</v>
      </c>
      <c r="E45" s="12">
        <v>0</v>
      </c>
      <c r="F45" s="8">
        <v>0</v>
      </c>
      <c r="G45" s="12">
        <v>1</v>
      </c>
      <c r="H45" s="8">
        <v>3.13</v>
      </c>
      <c r="I45" s="12">
        <v>0</v>
      </c>
    </row>
    <row r="46" spans="2:9" ht="15" customHeight="1" x14ac:dyDescent="0.2">
      <c r="B46" t="s">
        <v>107</v>
      </c>
      <c r="C46" s="12">
        <v>1</v>
      </c>
      <c r="D46" s="8">
        <v>0.75</v>
      </c>
      <c r="E46" s="12">
        <v>0</v>
      </c>
      <c r="F46" s="8">
        <v>0</v>
      </c>
      <c r="G46" s="12">
        <v>1</v>
      </c>
      <c r="H46" s="8">
        <v>3.13</v>
      </c>
      <c r="I46" s="12">
        <v>0</v>
      </c>
    </row>
    <row r="47" spans="2:9" ht="15" customHeight="1" x14ac:dyDescent="0.2">
      <c r="B47" t="s">
        <v>95</v>
      </c>
      <c r="C47" s="12">
        <v>1</v>
      </c>
      <c r="D47" s="8">
        <v>0.75</v>
      </c>
      <c r="E47" s="12">
        <v>1</v>
      </c>
      <c r="F47" s="8">
        <v>1.03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110</v>
      </c>
      <c r="C48" s="12">
        <v>1</v>
      </c>
      <c r="D48" s="8">
        <v>0.75</v>
      </c>
      <c r="E48" s="12">
        <v>0</v>
      </c>
      <c r="F48" s="8">
        <v>0</v>
      </c>
      <c r="G48" s="12">
        <v>1</v>
      </c>
      <c r="H48" s="8">
        <v>3.13</v>
      </c>
      <c r="I48" s="12">
        <v>0</v>
      </c>
    </row>
    <row r="49" spans="2:9" ht="15" customHeight="1" x14ac:dyDescent="0.2">
      <c r="B49" t="s">
        <v>93</v>
      </c>
      <c r="C49" s="12">
        <v>1</v>
      </c>
      <c r="D49" s="8">
        <v>0.75</v>
      </c>
      <c r="E49" s="12">
        <v>0</v>
      </c>
      <c r="F49" s="8">
        <v>0</v>
      </c>
      <c r="G49" s="12">
        <v>1</v>
      </c>
      <c r="H49" s="8">
        <v>3.13</v>
      </c>
      <c r="I49" s="12">
        <v>0</v>
      </c>
    </row>
    <row r="50" spans="2:9" ht="15" customHeight="1" x14ac:dyDescent="0.2">
      <c r="B50" t="s">
        <v>118</v>
      </c>
      <c r="C50" s="12">
        <v>1</v>
      </c>
      <c r="D50" s="8">
        <v>0.75</v>
      </c>
      <c r="E50" s="12">
        <v>0</v>
      </c>
      <c r="F50" s="8">
        <v>0</v>
      </c>
      <c r="G50" s="12">
        <v>1</v>
      </c>
      <c r="H50" s="8">
        <v>3.13</v>
      </c>
      <c r="I50" s="12">
        <v>0</v>
      </c>
    </row>
    <row r="51" spans="2:9" ht="15" customHeight="1" x14ac:dyDescent="0.2">
      <c r="B51" t="s">
        <v>89</v>
      </c>
      <c r="C51" s="12">
        <v>1</v>
      </c>
      <c r="D51" s="8">
        <v>0.75</v>
      </c>
      <c r="E51" s="12">
        <v>0</v>
      </c>
      <c r="F51" s="8">
        <v>0</v>
      </c>
      <c r="G51" s="12">
        <v>0</v>
      </c>
      <c r="H51" s="8">
        <v>0</v>
      </c>
      <c r="I51" s="12">
        <v>1</v>
      </c>
    </row>
    <row r="54" spans="2:9" ht="33" customHeight="1" x14ac:dyDescent="0.2">
      <c r="B54" t="s">
        <v>228</v>
      </c>
      <c r="C54" s="10" t="s">
        <v>52</v>
      </c>
      <c r="D54" s="10" t="s">
        <v>53</v>
      </c>
      <c r="E54" s="10" t="s">
        <v>54</v>
      </c>
      <c r="F54" s="10" t="s">
        <v>55</v>
      </c>
      <c r="G54" s="10" t="s">
        <v>56</v>
      </c>
      <c r="H54" s="10" t="s">
        <v>57</v>
      </c>
      <c r="I54" s="10" t="s">
        <v>58</v>
      </c>
    </row>
    <row r="55" spans="2:9" ht="15" customHeight="1" x14ac:dyDescent="0.2">
      <c r="B55" t="s">
        <v>136</v>
      </c>
      <c r="C55" s="12">
        <v>10</v>
      </c>
      <c r="D55" s="8">
        <v>7.52</v>
      </c>
      <c r="E55" s="12">
        <v>10</v>
      </c>
      <c r="F55" s="8">
        <v>10.31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148</v>
      </c>
      <c r="C56" s="12">
        <v>9</v>
      </c>
      <c r="D56" s="8">
        <v>6.77</v>
      </c>
      <c r="E56" s="12">
        <v>8</v>
      </c>
      <c r="F56" s="8">
        <v>8.25</v>
      </c>
      <c r="G56" s="12">
        <v>1</v>
      </c>
      <c r="H56" s="8">
        <v>3.13</v>
      </c>
      <c r="I56" s="12">
        <v>0</v>
      </c>
    </row>
    <row r="57" spans="2:9" ht="15" customHeight="1" x14ac:dyDescent="0.2">
      <c r="B57" t="s">
        <v>137</v>
      </c>
      <c r="C57" s="12">
        <v>8</v>
      </c>
      <c r="D57" s="8">
        <v>6.02</v>
      </c>
      <c r="E57" s="12">
        <v>8</v>
      </c>
      <c r="F57" s="8">
        <v>8.25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127</v>
      </c>
      <c r="C58" s="12">
        <v>7</v>
      </c>
      <c r="D58" s="8">
        <v>5.26</v>
      </c>
      <c r="E58" s="12">
        <v>5</v>
      </c>
      <c r="F58" s="8">
        <v>5.15</v>
      </c>
      <c r="G58" s="12">
        <v>2</v>
      </c>
      <c r="H58" s="8">
        <v>6.25</v>
      </c>
      <c r="I58" s="12">
        <v>0</v>
      </c>
    </row>
    <row r="59" spans="2:9" ht="15" customHeight="1" x14ac:dyDescent="0.2">
      <c r="B59" t="s">
        <v>146</v>
      </c>
      <c r="C59" s="12">
        <v>6</v>
      </c>
      <c r="D59" s="8">
        <v>4.51</v>
      </c>
      <c r="E59" s="12">
        <v>5</v>
      </c>
      <c r="F59" s="8">
        <v>5.15</v>
      </c>
      <c r="G59" s="12">
        <v>1</v>
      </c>
      <c r="H59" s="8">
        <v>3.13</v>
      </c>
      <c r="I59" s="12">
        <v>0</v>
      </c>
    </row>
    <row r="60" spans="2:9" ht="15" customHeight="1" x14ac:dyDescent="0.2">
      <c r="B60" t="s">
        <v>126</v>
      </c>
      <c r="C60" s="12">
        <v>5</v>
      </c>
      <c r="D60" s="8">
        <v>3.76</v>
      </c>
      <c r="E60" s="12">
        <v>3</v>
      </c>
      <c r="F60" s="8">
        <v>3.09</v>
      </c>
      <c r="G60" s="12">
        <v>2</v>
      </c>
      <c r="H60" s="8">
        <v>6.25</v>
      </c>
      <c r="I60" s="12">
        <v>0</v>
      </c>
    </row>
    <row r="61" spans="2:9" ht="15" customHeight="1" x14ac:dyDescent="0.2">
      <c r="B61" t="s">
        <v>140</v>
      </c>
      <c r="C61" s="12">
        <v>5</v>
      </c>
      <c r="D61" s="8">
        <v>3.76</v>
      </c>
      <c r="E61" s="12">
        <v>5</v>
      </c>
      <c r="F61" s="8">
        <v>5.15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150</v>
      </c>
      <c r="C62" s="12">
        <v>4</v>
      </c>
      <c r="D62" s="8">
        <v>3.01</v>
      </c>
      <c r="E62" s="12">
        <v>4</v>
      </c>
      <c r="F62" s="8">
        <v>4.12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123</v>
      </c>
      <c r="C63" s="12">
        <v>3</v>
      </c>
      <c r="D63" s="8">
        <v>2.2599999999999998</v>
      </c>
      <c r="E63" s="12">
        <v>3</v>
      </c>
      <c r="F63" s="8">
        <v>3.09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151</v>
      </c>
      <c r="C64" s="12">
        <v>3</v>
      </c>
      <c r="D64" s="8">
        <v>2.2599999999999998</v>
      </c>
      <c r="E64" s="12">
        <v>3</v>
      </c>
      <c r="F64" s="8">
        <v>3.09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166</v>
      </c>
      <c r="C65" s="12">
        <v>3</v>
      </c>
      <c r="D65" s="8">
        <v>2.2599999999999998</v>
      </c>
      <c r="E65" s="12">
        <v>3</v>
      </c>
      <c r="F65" s="8">
        <v>3.09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124</v>
      </c>
      <c r="C66" s="12">
        <v>3</v>
      </c>
      <c r="D66" s="8">
        <v>2.2599999999999998</v>
      </c>
      <c r="E66" s="12">
        <v>3</v>
      </c>
      <c r="F66" s="8">
        <v>3.09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168</v>
      </c>
      <c r="C67" s="12">
        <v>3</v>
      </c>
      <c r="D67" s="8">
        <v>2.2599999999999998</v>
      </c>
      <c r="E67" s="12">
        <v>1</v>
      </c>
      <c r="F67" s="8">
        <v>1.03</v>
      </c>
      <c r="G67" s="12">
        <v>2</v>
      </c>
      <c r="H67" s="8">
        <v>6.25</v>
      </c>
      <c r="I67" s="12">
        <v>0</v>
      </c>
    </row>
    <row r="68" spans="2:9" ht="15" customHeight="1" x14ac:dyDescent="0.2">
      <c r="B68" t="s">
        <v>145</v>
      </c>
      <c r="C68" s="12">
        <v>3</v>
      </c>
      <c r="D68" s="8">
        <v>2.2599999999999998</v>
      </c>
      <c r="E68" s="12">
        <v>2</v>
      </c>
      <c r="F68" s="8">
        <v>2.06</v>
      </c>
      <c r="G68" s="12">
        <v>1</v>
      </c>
      <c r="H68" s="8">
        <v>3.13</v>
      </c>
      <c r="I68" s="12">
        <v>0</v>
      </c>
    </row>
    <row r="69" spans="2:9" ht="15" customHeight="1" x14ac:dyDescent="0.2">
      <c r="B69" t="s">
        <v>161</v>
      </c>
      <c r="C69" s="12">
        <v>3</v>
      </c>
      <c r="D69" s="8">
        <v>2.2599999999999998</v>
      </c>
      <c r="E69" s="12">
        <v>2</v>
      </c>
      <c r="F69" s="8">
        <v>2.06</v>
      </c>
      <c r="G69" s="12">
        <v>1</v>
      </c>
      <c r="H69" s="8">
        <v>3.13</v>
      </c>
      <c r="I69" s="12">
        <v>0</v>
      </c>
    </row>
    <row r="70" spans="2:9" ht="15" customHeight="1" x14ac:dyDescent="0.2">
      <c r="B70" t="s">
        <v>122</v>
      </c>
      <c r="C70" s="12">
        <v>2</v>
      </c>
      <c r="D70" s="8">
        <v>1.5</v>
      </c>
      <c r="E70" s="12">
        <v>2</v>
      </c>
      <c r="F70" s="8">
        <v>2.06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188</v>
      </c>
      <c r="C71" s="12">
        <v>2</v>
      </c>
      <c r="D71" s="8">
        <v>1.5</v>
      </c>
      <c r="E71" s="12">
        <v>2</v>
      </c>
      <c r="F71" s="8">
        <v>2.06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152</v>
      </c>
      <c r="C72" s="12">
        <v>2</v>
      </c>
      <c r="D72" s="8">
        <v>1.5</v>
      </c>
      <c r="E72" s="12">
        <v>2</v>
      </c>
      <c r="F72" s="8">
        <v>2.06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149</v>
      </c>
      <c r="C73" s="12">
        <v>2</v>
      </c>
      <c r="D73" s="8">
        <v>1.5</v>
      </c>
      <c r="E73" s="12">
        <v>1</v>
      </c>
      <c r="F73" s="8">
        <v>1.03</v>
      </c>
      <c r="G73" s="12">
        <v>1</v>
      </c>
      <c r="H73" s="8">
        <v>3.13</v>
      </c>
      <c r="I73" s="12">
        <v>0</v>
      </c>
    </row>
    <row r="74" spans="2:9" ht="15" customHeight="1" x14ac:dyDescent="0.2">
      <c r="B74" t="s">
        <v>211</v>
      </c>
      <c r="C74" s="12">
        <v>2</v>
      </c>
      <c r="D74" s="8">
        <v>1.5</v>
      </c>
      <c r="E74" s="12">
        <v>0</v>
      </c>
      <c r="F74" s="8">
        <v>0</v>
      </c>
      <c r="G74" s="12">
        <v>2</v>
      </c>
      <c r="H74" s="8">
        <v>6.25</v>
      </c>
      <c r="I74" s="12">
        <v>0</v>
      </c>
    </row>
    <row r="75" spans="2:9" ht="15" customHeight="1" x14ac:dyDescent="0.2">
      <c r="B75" t="s">
        <v>162</v>
      </c>
      <c r="C75" s="12">
        <v>2</v>
      </c>
      <c r="D75" s="8">
        <v>1.5</v>
      </c>
      <c r="E75" s="12">
        <v>1</v>
      </c>
      <c r="F75" s="8">
        <v>1.03</v>
      </c>
      <c r="G75" s="12">
        <v>1</v>
      </c>
      <c r="H75" s="8">
        <v>3.13</v>
      </c>
      <c r="I75" s="12">
        <v>0</v>
      </c>
    </row>
    <row r="76" spans="2:9" ht="15" customHeight="1" x14ac:dyDescent="0.2">
      <c r="B76" t="s">
        <v>212</v>
      </c>
      <c r="C76" s="12">
        <v>2</v>
      </c>
      <c r="D76" s="8">
        <v>1.5</v>
      </c>
      <c r="E76" s="12">
        <v>1</v>
      </c>
      <c r="F76" s="8">
        <v>1.03</v>
      </c>
      <c r="G76" s="12">
        <v>0</v>
      </c>
      <c r="H76" s="8">
        <v>0</v>
      </c>
      <c r="I76" s="12">
        <v>1</v>
      </c>
    </row>
    <row r="77" spans="2:9" ht="15" customHeight="1" x14ac:dyDescent="0.2">
      <c r="B77" t="s">
        <v>133</v>
      </c>
      <c r="C77" s="12">
        <v>2</v>
      </c>
      <c r="D77" s="8">
        <v>1.5</v>
      </c>
      <c r="E77" s="12">
        <v>2</v>
      </c>
      <c r="F77" s="8">
        <v>2.06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156</v>
      </c>
      <c r="C78" s="12">
        <v>2</v>
      </c>
      <c r="D78" s="8">
        <v>1.5</v>
      </c>
      <c r="E78" s="12">
        <v>2</v>
      </c>
      <c r="F78" s="8">
        <v>2.06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134</v>
      </c>
      <c r="C79" s="12">
        <v>2</v>
      </c>
      <c r="D79" s="8">
        <v>1.5</v>
      </c>
      <c r="E79" s="12">
        <v>2</v>
      </c>
      <c r="F79" s="8">
        <v>2.06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176</v>
      </c>
      <c r="C80" s="12">
        <v>2</v>
      </c>
      <c r="D80" s="8">
        <v>1.5</v>
      </c>
      <c r="E80" s="12">
        <v>0</v>
      </c>
      <c r="F80" s="8">
        <v>0</v>
      </c>
      <c r="G80" s="12">
        <v>2</v>
      </c>
      <c r="H80" s="8">
        <v>6.25</v>
      </c>
      <c r="I80" s="12">
        <v>0</v>
      </c>
    </row>
    <row r="81" spans="2:9" ht="15" customHeight="1" x14ac:dyDescent="0.2">
      <c r="B81" t="s">
        <v>209</v>
      </c>
      <c r="C81" s="12">
        <v>2</v>
      </c>
      <c r="D81" s="8">
        <v>1.5</v>
      </c>
      <c r="E81" s="12">
        <v>0</v>
      </c>
      <c r="F81" s="8">
        <v>0</v>
      </c>
      <c r="G81" s="12">
        <v>2</v>
      </c>
      <c r="H81" s="8">
        <v>6.25</v>
      </c>
      <c r="I81" s="12">
        <v>0</v>
      </c>
    </row>
    <row r="83" spans="2:9" ht="15" customHeight="1" x14ac:dyDescent="0.2">
      <c r="B83" t="s">
        <v>229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93AC7-7F93-41E1-9A99-85F7C0B60888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257</v>
      </c>
    </row>
    <row r="4" spans="2:9" ht="33" customHeight="1" x14ac:dyDescent="0.2">
      <c r="B4" t="s">
        <v>225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37</v>
      </c>
      <c r="C6" s="12">
        <v>141</v>
      </c>
      <c r="D6" s="8">
        <v>21.01</v>
      </c>
      <c r="E6" s="12">
        <v>90</v>
      </c>
      <c r="F6" s="8">
        <v>21.13</v>
      </c>
      <c r="G6" s="12">
        <v>51</v>
      </c>
      <c r="H6" s="8">
        <v>22.27</v>
      </c>
      <c r="I6" s="12">
        <v>0</v>
      </c>
    </row>
    <row r="7" spans="2:9" ht="15" customHeight="1" x14ac:dyDescent="0.2">
      <c r="B7" t="s">
        <v>38</v>
      </c>
      <c r="C7" s="12">
        <v>63</v>
      </c>
      <c r="D7" s="8">
        <v>9.39</v>
      </c>
      <c r="E7" s="12">
        <v>23</v>
      </c>
      <c r="F7" s="8">
        <v>5.4</v>
      </c>
      <c r="G7" s="12">
        <v>40</v>
      </c>
      <c r="H7" s="8">
        <v>17.47</v>
      </c>
      <c r="I7" s="12">
        <v>0</v>
      </c>
    </row>
    <row r="8" spans="2:9" ht="15" customHeight="1" x14ac:dyDescent="0.2">
      <c r="B8" t="s">
        <v>39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40</v>
      </c>
      <c r="C9" s="12">
        <v>4</v>
      </c>
      <c r="D9" s="8">
        <v>0.6</v>
      </c>
      <c r="E9" s="12">
        <v>0</v>
      </c>
      <c r="F9" s="8">
        <v>0</v>
      </c>
      <c r="G9" s="12">
        <v>4</v>
      </c>
      <c r="H9" s="8">
        <v>1.75</v>
      </c>
      <c r="I9" s="12">
        <v>0</v>
      </c>
    </row>
    <row r="10" spans="2:9" ht="15" customHeight="1" x14ac:dyDescent="0.2">
      <c r="B10" t="s">
        <v>41</v>
      </c>
      <c r="C10" s="12">
        <v>3</v>
      </c>
      <c r="D10" s="8">
        <v>0.45</v>
      </c>
      <c r="E10" s="12">
        <v>2</v>
      </c>
      <c r="F10" s="8">
        <v>0.47</v>
      </c>
      <c r="G10" s="12">
        <v>1</v>
      </c>
      <c r="H10" s="8">
        <v>0.44</v>
      </c>
      <c r="I10" s="12">
        <v>0</v>
      </c>
    </row>
    <row r="11" spans="2:9" ht="15" customHeight="1" x14ac:dyDescent="0.2">
      <c r="B11" t="s">
        <v>42</v>
      </c>
      <c r="C11" s="12">
        <v>153</v>
      </c>
      <c r="D11" s="8">
        <v>22.8</v>
      </c>
      <c r="E11" s="12">
        <v>94</v>
      </c>
      <c r="F11" s="8">
        <v>22.07</v>
      </c>
      <c r="G11" s="12">
        <v>58</v>
      </c>
      <c r="H11" s="8">
        <v>25.33</v>
      </c>
      <c r="I11" s="12">
        <v>1</v>
      </c>
    </row>
    <row r="12" spans="2:9" ht="15" customHeight="1" x14ac:dyDescent="0.2">
      <c r="B12" t="s">
        <v>43</v>
      </c>
      <c r="C12" s="12">
        <v>4</v>
      </c>
      <c r="D12" s="8">
        <v>0.6</v>
      </c>
      <c r="E12" s="12">
        <v>0</v>
      </c>
      <c r="F12" s="8">
        <v>0</v>
      </c>
      <c r="G12" s="12">
        <v>4</v>
      </c>
      <c r="H12" s="8">
        <v>1.75</v>
      </c>
      <c r="I12" s="12">
        <v>0</v>
      </c>
    </row>
    <row r="13" spans="2:9" ht="15" customHeight="1" x14ac:dyDescent="0.2">
      <c r="B13" t="s">
        <v>44</v>
      </c>
      <c r="C13" s="12">
        <v>52</v>
      </c>
      <c r="D13" s="8">
        <v>7.75</v>
      </c>
      <c r="E13" s="12">
        <v>24</v>
      </c>
      <c r="F13" s="8">
        <v>5.63</v>
      </c>
      <c r="G13" s="12">
        <v>28</v>
      </c>
      <c r="H13" s="8">
        <v>12.23</v>
      </c>
      <c r="I13" s="12">
        <v>0</v>
      </c>
    </row>
    <row r="14" spans="2:9" ht="15" customHeight="1" x14ac:dyDescent="0.2">
      <c r="B14" t="s">
        <v>45</v>
      </c>
      <c r="C14" s="12">
        <v>21</v>
      </c>
      <c r="D14" s="8">
        <v>3.13</v>
      </c>
      <c r="E14" s="12">
        <v>16</v>
      </c>
      <c r="F14" s="8">
        <v>3.76</v>
      </c>
      <c r="G14" s="12">
        <v>5</v>
      </c>
      <c r="H14" s="8">
        <v>2.1800000000000002</v>
      </c>
      <c r="I14" s="12">
        <v>0</v>
      </c>
    </row>
    <row r="15" spans="2:9" ht="15" customHeight="1" x14ac:dyDescent="0.2">
      <c r="B15" t="s">
        <v>46</v>
      </c>
      <c r="C15" s="12">
        <v>71</v>
      </c>
      <c r="D15" s="8">
        <v>10.58</v>
      </c>
      <c r="E15" s="12">
        <v>56</v>
      </c>
      <c r="F15" s="8">
        <v>13.15</v>
      </c>
      <c r="G15" s="12">
        <v>14</v>
      </c>
      <c r="H15" s="8">
        <v>6.11</v>
      </c>
      <c r="I15" s="12">
        <v>1</v>
      </c>
    </row>
    <row r="16" spans="2:9" ht="15" customHeight="1" x14ac:dyDescent="0.2">
      <c r="B16" t="s">
        <v>47</v>
      </c>
      <c r="C16" s="12">
        <v>97</v>
      </c>
      <c r="D16" s="8">
        <v>14.46</v>
      </c>
      <c r="E16" s="12">
        <v>88</v>
      </c>
      <c r="F16" s="8">
        <v>20.66</v>
      </c>
      <c r="G16" s="12">
        <v>8</v>
      </c>
      <c r="H16" s="8">
        <v>3.49</v>
      </c>
      <c r="I16" s="12">
        <v>0</v>
      </c>
    </row>
    <row r="17" spans="2:9" ht="15" customHeight="1" x14ac:dyDescent="0.2">
      <c r="B17" t="s">
        <v>48</v>
      </c>
      <c r="C17" s="12">
        <v>19</v>
      </c>
      <c r="D17" s="8">
        <v>2.83</v>
      </c>
      <c r="E17" s="12">
        <v>8</v>
      </c>
      <c r="F17" s="8">
        <v>1.88</v>
      </c>
      <c r="G17" s="12">
        <v>2</v>
      </c>
      <c r="H17" s="8">
        <v>0.87</v>
      </c>
      <c r="I17" s="12">
        <v>1</v>
      </c>
    </row>
    <row r="18" spans="2:9" ht="15" customHeight="1" x14ac:dyDescent="0.2">
      <c r="B18" t="s">
        <v>49</v>
      </c>
      <c r="C18" s="12">
        <v>24</v>
      </c>
      <c r="D18" s="8">
        <v>3.58</v>
      </c>
      <c r="E18" s="12">
        <v>15</v>
      </c>
      <c r="F18" s="8">
        <v>3.52</v>
      </c>
      <c r="G18" s="12">
        <v>6</v>
      </c>
      <c r="H18" s="8">
        <v>2.62</v>
      </c>
      <c r="I18" s="12">
        <v>2</v>
      </c>
    </row>
    <row r="19" spans="2:9" ht="15" customHeight="1" x14ac:dyDescent="0.2">
      <c r="B19" t="s">
        <v>50</v>
      </c>
      <c r="C19" s="12">
        <v>19</v>
      </c>
      <c r="D19" s="8">
        <v>2.83</v>
      </c>
      <c r="E19" s="12">
        <v>10</v>
      </c>
      <c r="F19" s="8">
        <v>2.35</v>
      </c>
      <c r="G19" s="12">
        <v>8</v>
      </c>
      <c r="H19" s="8">
        <v>3.49</v>
      </c>
      <c r="I19" s="12">
        <v>0</v>
      </c>
    </row>
    <row r="20" spans="2:9" ht="15" customHeight="1" x14ac:dyDescent="0.2">
      <c r="B20" s="9" t="s">
        <v>226</v>
      </c>
      <c r="C20" s="12">
        <f>SUM(LTBL_06381[総数／事業所数])</f>
        <v>671</v>
      </c>
      <c r="E20" s="12">
        <f>SUBTOTAL(109,LTBL_06381[個人／事業所数])</f>
        <v>426</v>
      </c>
      <c r="G20" s="12">
        <f>SUBTOTAL(109,LTBL_06381[法人／事業所数])</f>
        <v>229</v>
      </c>
      <c r="I20" s="12">
        <f>SUBTOTAL(109,LTBL_06381[法人以外の団体／事業所数])</f>
        <v>5</v>
      </c>
    </row>
    <row r="21" spans="2:9" ht="15" customHeight="1" x14ac:dyDescent="0.2">
      <c r="E21" s="11">
        <f>LTBL_06381[[#Totals],[個人／事業所数]]/LTBL_06381[[#Totals],[総数／事業所数]]</f>
        <v>0.63487332339791358</v>
      </c>
      <c r="G21" s="11">
        <f>LTBL_06381[[#Totals],[法人／事業所数]]/LTBL_06381[[#Totals],[総数／事業所数]]</f>
        <v>0.3412816691505216</v>
      </c>
      <c r="I21" s="11">
        <f>LTBL_06381[[#Totals],[法人以外の団体／事業所数]]/LTBL_06381[[#Totals],[総数／事業所数]]</f>
        <v>7.4515648286140089E-3</v>
      </c>
    </row>
    <row r="23" spans="2:9" ht="33" customHeight="1" x14ac:dyDescent="0.2">
      <c r="B23" t="s">
        <v>227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73</v>
      </c>
      <c r="C24" s="12">
        <v>87</v>
      </c>
      <c r="D24" s="8">
        <v>12.97</v>
      </c>
      <c r="E24" s="12">
        <v>83</v>
      </c>
      <c r="F24" s="8">
        <v>19.48</v>
      </c>
      <c r="G24" s="12">
        <v>4</v>
      </c>
      <c r="H24" s="8">
        <v>1.75</v>
      </c>
      <c r="I24" s="12">
        <v>0</v>
      </c>
    </row>
    <row r="25" spans="2:9" ht="15" customHeight="1" x14ac:dyDescent="0.2">
      <c r="B25" t="s">
        <v>60</v>
      </c>
      <c r="C25" s="12">
        <v>62</v>
      </c>
      <c r="D25" s="8">
        <v>9.24</v>
      </c>
      <c r="E25" s="12">
        <v>43</v>
      </c>
      <c r="F25" s="8">
        <v>10.09</v>
      </c>
      <c r="G25" s="12">
        <v>19</v>
      </c>
      <c r="H25" s="8">
        <v>8.3000000000000007</v>
      </c>
      <c r="I25" s="12">
        <v>0</v>
      </c>
    </row>
    <row r="26" spans="2:9" ht="15" customHeight="1" x14ac:dyDescent="0.2">
      <c r="B26" t="s">
        <v>59</v>
      </c>
      <c r="C26" s="12">
        <v>60</v>
      </c>
      <c r="D26" s="8">
        <v>8.94</v>
      </c>
      <c r="E26" s="12">
        <v>37</v>
      </c>
      <c r="F26" s="8">
        <v>8.69</v>
      </c>
      <c r="G26" s="12">
        <v>23</v>
      </c>
      <c r="H26" s="8">
        <v>10.039999999999999</v>
      </c>
      <c r="I26" s="12">
        <v>0</v>
      </c>
    </row>
    <row r="27" spans="2:9" ht="15" customHeight="1" x14ac:dyDescent="0.2">
      <c r="B27" t="s">
        <v>72</v>
      </c>
      <c r="C27" s="12">
        <v>60</v>
      </c>
      <c r="D27" s="8">
        <v>8.94</v>
      </c>
      <c r="E27" s="12">
        <v>52</v>
      </c>
      <c r="F27" s="8">
        <v>12.21</v>
      </c>
      <c r="G27" s="12">
        <v>7</v>
      </c>
      <c r="H27" s="8">
        <v>3.06</v>
      </c>
      <c r="I27" s="12">
        <v>1</v>
      </c>
    </row>
    <row r="28" spans="2:9" ht="15" customHeight="1" x14ac:dyDescent="0.2">
      <c r="B28" t="s">
        <v>68</v>
      </c>
      <c r="C28" s="12">
        <v>47</v>
      </c>
      <c r="D28" s="8">
        <v>7</v>
      </c>
      <c r="E28" s="12">
        <v>29</v>
      </c>
      <c r="F28" s="8">
        <v>6.81</v>
      </c>
      <c r="G28" s="12">
        <v>18</v>
      </c>
      <c r="H28" s="8">
        <v>7.86</v>
      </c>
      <c r="I28" s="12">
        <v>0</v>
      </c>
    </row>
    <row r="29" spans="2:9" ht="15" customHeight="1" x14ac:dyDescent="0.2">
      <c r="B29" t="s">
        <v>66</v>
      </c>
      <c r="C29" s="12">
        <v>42</v>
      </c>
      <c r="D29" s="8">
        <v>6.26</v>
      </c>
      <c r="E29" s="12">
        <v>33</v>
      </c>
      <c r="F29" s="8">
        <v>7.75</v>
      </c>
      <c r="G29" s="12">
        <v>8</v>
      </c>
      <c r="H29" s="8">
        <v>3.49</v>
      </c>
      <c r="I29" s="12">
        <v>1</v>
      </c>
    </row>
    <row r="30" spans="2:9" ht="15" customHeight="1" x14ac:dyDescent="0.2">
      <c r="B30" t="s">
        <v>69</v>
      </c>
      <c r="C30" s="12">
        <v>38</v>
      </c>
      <c r="D30" s="8">
        <v>5.66</v>
      </c>
      <c r="E30" s="12">
        <v>22</v>
      </c>
      <c r="F30" s="8">
        <v>5.16</v>
      </c>
      <c r="G30" s="12">
        <v>16</v>
      </c>
      <c r="H30" s="8">
        <v>6.99</v>
      </c>
      <c r="I30" s="12">
        <v>0</v>
      </c>
    </row>
    <row r="31" spans="2:9" ht="15" customHeight="1" x14ac:dyDescent="0.2">
      <c r="B31" t="s">
        <v>67</v>
      </c>
      <c r="C31" s="12">
        <v>21</v>
      </c>
      <c r="D31" s="8">
        <v>3.13</v>
      </c>
      <c r="E31" s="12">
        <v>14</v>
      </c>
      <c r="F31" s="8">
        <v>3.29</v>
      </c>
      <c r="G31" s="12">
        <v>7</v>
      </c>
      <c r="H31" s="8">
        <v>3.06</v>
      </c>
      <c r="I31" s="12">
        <v>0</v>
      </c>
    </row>
    <row r="32" spans="2:9" ht="15" customHeight="1" x14ac:dyDescent="0.2">
      <c r="B32" t="s">
        <v>61</v>
      </c>
      <c r="C32" s="12">
        <v>19</v>
      </c>
      <c r="D32" s="8">
        <v>2.83</v>
      </c>
      <c r="E32" s="12">
        <v>10</v>
      </c>
      <c r="F32" s="8">
        <v>2.35</v>
      </c>
      <c r="G32" s="12">
        <v>9</v>
      </c>
      <c r="H32" s="8">
        <v>3.93</v>
      </c>
      <c r="I32" s="12">
        <v>0</v>
      </c>
    </row>
    <row r="33" spans="2:9" ht="15" customHeight="1" x14ac:dyDescent="0.2">
      <c r="B33" t="s">
        <v>75</v>
      </c>
      <c r="C33" s="12">
        <v>19</v>
      </c>
      <c r="D33" s="8">
        <v>2.83</v>
      </c>
      <c r="E33" s="12">
        <v>8</v>
      </c>
      <c r="F33" s="8">
        <v>1.88</v>
      </c>
      <c r="G33" s="12">
        <v>2</v>
      </c>
      <c r="H33" s="8">
        <v>0.87</v>
      </c>
      <c r="I33" s="12">
        <v>1</v>
      </c>
    </row>
    <row r="34" spans="2:9" ht="15" customHeight="1" x14ac:dyDescent="0.2">
      <c r="B34" t="s">
        <v>76</v>
      </c>
      <c r="C34" s="12">
        <v>17</v>
      </c>
      <c r="D34" s="8">
        <v>2.5299999999999998</v>
      </c>
      <c r="E34" s="12">
        <v>14</v>
      </c>
      <c r="F34" s="8">
        <v>3.29</v>
      </c>
      <c r="G34" s="12">
        <v>3</v>
      </c>
      <c r="H34" s="8">
        <v>1.31</v>
      </c>
      <c r="I34" s="12">
        <v>0</v>
      </c>
    </row>
    <row r="35" spans="2:9" ht="15" customHeight="1" x14ac:dyDescent="0.2">
      <c r="B35" t="s">
        <v>70</v>
      </c>
      <c r="C35" s="12">
        <v>11</v>
      </c>
      <c r="D35" s="8">
        <v>1.64</v>
      </c>
      <c r="E35" s="12">
        <v>10</v>
      </c>
      <c r="F35" s="8">
        <v>2.35</v>
      </c>
      <c r="G35" s="12">
        <v>1</v>
      </c>
      <c r="H35" s="8">
        <v>0.44</v>
      </c>
      <c r="I35" s="12">
        <v>0</v>
      </c>
    </row>
    <row r="36" spans="2:9" ht="15" customHeight="1" x14ac:dyDescent="0.2">
      <c r="B36" t="s">
        <v>85</v>
      </c>
      <c r="C36" s="12">
        <v>10</v>
      </c>
      <c r="D36" s="8">
        <v>1.49</v>
      </c>
      <c r="E36" s="12">
        <v>2</v>
      </c>
      <c r="F36" s="8">
        <v>0.47</v>
      </c>
      <c r="G36" s="12">
        <v>8</v>
      </c>
      <c r="H36" s="8">
        <v>3.49</v>
      </c>
      <c r="I36" s="12">
        <v>0</v>
      </c>
    </row>
    <row r="37" spans="2:9" ht="15" customHeight="1" x14ac:dyDescent="0.2">
      <c r="B37" t="s">
        <v>78</v>
      </c>
      <c r="C37" s="12">
        <v>10</v>
      </c>
      <c r="D37" s="8">
        <v>1.49</v>
      </c>
      <c r="E37" s="12">
        <v>8</v>
      </c>
      <c r="F37" s="8">
        <v>1.88</v>
      </c>
      <c r="G37" s="12">
        <v>2</v>
      </c>
      <c r="H37" s="8">
        <v>0.87</v>
      </c>
      <c r="I37" s="12">
        <v>0</v>
      </c>
    </row>
    <row r="38" spans="2:9" ht="15" customHeight="1" x14ac:dyDescent="0.2">
      <c r="B38" t="s">
        <v>62</v>
      </c>
      <c r="C38" s="12">
        <v>9</v>
      </c>
      <c r="D38" s="8">
        <v>1.34</v>
      </c>
      <c r="E38" s="12">
        <v>3</v>
      </c>
      <c r="F38" s="8">
        <v>0.7</v>
      </c>
      <c r="G38" s="12">
        <v>6</v>
      </c>
      <c r="H38" s="8">
        <v>2.62</v>
      </c>
      <c r="I38" s="12">
        <v>0</v>
      </c>
    </row>
    <row r="39" spans="2:9" ht="15" customHeight="1" x14ac:dyDescent="0.2">
      <c r="B39" t="s">
        <v>71</v>
      </c>
      <c r="C39" s="12">
        <v>9</v>
      </c>
      <c r="D39" s="8">
        <v>1.34</v>
      </c>
      <c r="E39" s="12">
        <v>5</v>
      </c>
      <c r="F39" s="8">
        <v>1.17</v>
      </c>
      <c r="G39" s="12">
        <v>4</v>
      </c>
      <c r="H39" s="8">
        <v>1.75</v>
      </c>
      <c r="I39" s="12">
        <v>0</v>
      </c>
    </row>
    <row r="40" spans="2:9" ht="15" customHeight="1" x14ac:dyDescent="0.2">
      <c r="B40" t="s">
        <v>84</v>
      </c>
      <c r="C40" s="12">
        <v>8</v>
      </c>
      <c r="D40" s="8">
        <v>1.19</v>
      </c>
      <c r="E40" s="12">
        <v>1</v>
      </c>
      <c r="F40" s="8">
        <v>0.23</v>
      </c>
      <c r="G40" s="12">
        <v>7</v>
      </c>
      <c r="H40" s="8">
        <v>3.06</v>
      </c>
      <c r="I40" s="12">
        <v>0</v>
      </c>
    </row>
    <row r="41" spans="2:9" ht="15" customHeight="1" x14ac:dyDescent="0.2">
      <c r="B41" t="s">
        <v>65</v>
      </c>
      <c r="C41" s="12">
        <v>8</v>
      </c>
      <c r="D41" s="8">
        <v>1.19</v>
      </c>
      <c r="E41" s="12">
        <v>6</v>
      </c>
      <c r="F41" s="8">
        <v>1.41</v>
      </c>
      <c r="G41" s="12">
        <v>2</v>
      </c>
      <c r="H41" s="8">
        <v>0.87</v>
      </c>
      <c r="I41" s="12">
        <v>0</v>
      </c>
    </row>
    <row r="42" spans="2:9" ht="15" customHeight="1" x14ac:dyDescent="0.2">
      <c r="B42" t="s">
        <v>91</v>
      </c>
      <c r="C42" s="12">
        <v>8</v>
      </c>
      <c r="D42" s="8">
        <v>1.19</v>
      </c>
      <c r="E42" s="12">
        <v>1</v>
      </c>
      <c r="F42" s="8">
        <v>0.23</v>
      </c>
      <c r="G42" s="12">
        <v>7</v>
      </c>
      <c r="H42" s="8">
        <v>3.06</v>
      </c>
      <c r="I42" s="12">
        <v>0</v>
      </c>
    </row>
    <row r="43" spans="2:9" ht="15" customHeight="1" x14ac:dyDescent="0.2">
      <c r="B43" t="s">
        <v>110</v>
      </c>
      <c r="C43" s="12">
        <v>8</v>
      </c>
      <c r="D43" s="8">
        <v>1.19</v>
      </c>
      <c r="E43" s="12">
        <v>1</v>
      </c>
      <c r="F43" s="8">
        <v>0.23</v>
      </c>
      <c r="G43" s="12">
        <v>7</v>
      </c>
      <c r="H43" s="8">
        <v>3.06</v>
      </c>
      <c r="I43" s="12">
        <v>0</v>
      </c>
    </row>
    <row r="46" spans="2:9" ht="33" customHeight="1" x14ac:dyDescent="0.2">
      <c r="B46" t="s">
        <v>228</v>
      </c>
      <c r="C46" s="10" t="s">
        <v>52</v>
      </c>
      <c r="D46" s="10" t="s">
        <v>53</v>
      </c>
      <c r="E46" s="10" t="s">
        <v>54</v>
      </c>
      <c r="F46" s="10" t="s">
        <v>55</v>
      </c>
      <c r="G46" s="10" t="s">
        <v>56</v>
      </c>
      <c r="H46" s="10" t="s">
        <v>57</v>
      </c>
      <c r="I46" s="10" t="s">
        <v>58</v>
      </c>
    </row>
    <row r="47" spans="2:9" ht="15" customHeight="1" x14ac:dyDescent="0.2">
      <c r="B47" t="s">
        <v>137</v>
      </c>
      <c r="C47" s="12">
        <v>46</v>
      </c>
      <c r="D47" s="8">
        <v>6.86</v>
      </c>
      <c r="E47" s="12">
        <v>44</v>
      </c>
      <c r="F47" s="8">
        <v>10.33</v>
      </c>
      <c r="G47" s="12">
        <v>2</v>
      </c>
      <c r="H47" s="8">
        <v>0.87</v>
      </c>
      <c r="I47" s="12">
        <v>0</v>
      </c>
    </row>
    <row r="48" spans="2:9" ht="15" customHeight="1" x14ac:dyDescent="0.2">
      <c r="B48" t="s">
        <v>136</v>
      </c>
      <c r="C48" s="12">
        <v>34</v>
      </c>
      <c r="D48" s="8">
        <v>5.07</v>
      </c>
      <c r="E48" s="12">
        <v>33</v>
      </c>
      <c r="F48" s="8">
        <v>7.75</v>
      </c>
      <c r="G48" s="12">
        <v>1</v>
      </c>
      <c r="H48" s="8">
        <v>0.44</v>
      </c>
      <c r="I48" s="12">
        <v>0</v>
      </c>
    </row>
    <row r="49" spans="2:9" ht="15" customHeight="1" x14ac:dyDescent="0.2">
      <c r="B49" t="s">
        <v>131</v>
      </c>
      <c r="C49" s="12">
        <v>32</v>
      </c>
      <c r="D49" s="8">
        <v>4.7699999999999996</v>
      </c>
      <c r="E49" s="12">
        <v>21</v>
      </c>
      <c r="F49" s="8">
        <v>4.93</v>
      </c>
      <c r="G49" s="12">
        <v>11</v>
      </c>
      <c r="H49" s="8">
        <v>4.8</v>
      </c>
      <c r="I49" s="12">
        <v>0</v>
      </c>
    </row>
    <row r="50" spans="2:9" ht="15" customHeight="1" x14ac:dyDescent="0.2">
      <c r="B50" t="s">
        <v>123</v>
      </c>
      <c r="C50" s="12">
        <v>29</v>
      </c>
      <c r="D50" s="8">
        <v>4.32</v>
      </c>
      <c r="E50" s="12">
        <v>22</v>
      </c>
      <c r="F50" s="8">
        <v>5.16</v>
      </c>
      <c r="G50" s="12">
        <v>7</v>
      </c>
      <c r="H50" s="8">
        <v>3.06</v>
      </c>
      <c r="I50" s="12">
        <v>0</v>
      </c>
    </row>
    <row r="51" spans="2:9" ht="15" customHeight="1" x14ac:dyDescent="0.2">
      <c r="B51" t="s">
        <v>133</v>
      </c>
      <c r="C51" s="12">
        <v>28</v>
      </c>
      <c r="D51" s="8">
        <v>4.17</v>
      </c>
      <c r="E51" s="12">
        <v>25</v>
      </c>
      <c r="F51" s="8">
        <v>5.87</v>
      </c>
      <c r="G51" s="12">
        <v>3</v>
      </c>
      <c r="H51" s="8">
        <v>1.31</v>
      </c>
      <c r="I51" s="12">
        <v>0</v>
      </c>
    </row>
    <row r="52" spans="2:9" ht="15" customHeight="1" x14ac:dyDescent="0.2">
      <c r="B52" t="s">
        <v>121</v>
      </c>
      <c r="C52" s="12">
        <v>14</v>
      </c>
      <c r="D52" s="8">
        <v>2.09</v>
      </c>
      <c r="E52" s="12">
        <v>6</v>
      </c>
      <c r="F52" s="8">
        <v>1.41</v>
      </c>
      <c r="G52" s="12">
        <v>8</v>
      </c>
      <c r="H52" s="8">
        <v>3.49</v>
      </c>
      <c r="I52" s="12">
        <v>0</v>
      </c>
    </row>
    <row r="53" spans="2:9" ht="15" customHeight="1" x14ac:dyDescent="0.2">
      <c r="B53" t="s">
        <v>148</v>
      </c>
      <c r="C53" s="12">
        <v>14</v>
      </c>
      <c r="D53" s="8">
        <v>2.09</v>
      </c>
      <c r="E53" s="12">
        <v>14</v>
      </c>
      <c r="F53" s="8">
        <v>3.29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129</v>
      </c>
      <c r="C54" s="12">
        <v>12</v>
      </c>
      <c r="D54" s="8">
        <v>1.79</v>
      </c>
      <c r="E54" s="12">
        <v>4</v>
      </c>
      <c r="F54" s="8">
        <v>0.94</v>
      </c>
      <c r="G54" s="12">
        <v>8</v>
      </c>
      <c r="H54" s="8">
        <v>3.49</v>
      </c>
      <c r="I54" s="12">
        <v>0</v>
      </c>
    </row>
    <row r="55" spans="2:9" ht="15" customHeight="1" x14ac:dyDescent="0.2">
      <c r="B55" t="s">
        <v>139</v>
      </c>
      <c r="C55" s="12">
        <v>12</v>
      </c>
      <c r="D55" s="8">
        <v>1.79</v>
      </c>
      <c r="E55" s="12">
        <v>10</v>
      </c>
      <c r="F55" s="8">
        <v>2.35</v>
      </c>
      <c r="G55" s="12">
        <v>2</v>
      </c>
      <c r="H55" s="8">
        <v>0.87</v>
      </c>
      <c r="I55" s="12">
        <v>0</v>
      </c>
    </row>
    <row r="56" spans="2:9" ht="15" customHeight="1" x14ac:dyDescent="0.2">
      <c r="B56" t="s">
        <v>122</v>
      </c>
      <c r="C56" s="12">
        <v>11</v>
      </c>
      <c r="D56" s="8">
        <v>1.64</v>
      </c>
      <c r="E56" s="12">
        <v>5</v>
      </c>
      <c r="F56" s="8">
        <v>1.17</v>
      </c>
      <c r="G56" s="12">
        <v>6</v>
      </c>
      <c r="H56" s="8">
        <v>2.62</v>
      </c>
      <c r="I56" s="12">
        <v>0</v>
      </c>
    </row>
    <row r="57" spans="2:9" ht="15" customHeight="1" x14ac:dyDescent="0.2">
      <c r="B57" t="s">
        <v>152</v>
      </c>
      <c r="C57" s="12">
        <v>11</v>
      </c>
      <c r="D57" s="8">
        <v>1.64</v>
      </c>
      <c r="E57" s="12">
        <v>9</v>
      </c>
      <c r="F57" s="8">
        <v>2.11</v>
      </c>
      <c r="G57" s="12">
        <v>2</v>
      </c>
      <c r="H57" s="8">
        <v>0.87</v>
      </c>
      <c r="I57" s="12">
        <v>0</v>
      </c>
    </row>
    <row r="58" spans="2:9" ht="15" customHeight="1" x14ac:dyDescent="0.2">
      <c r="B58" t="s">
        <v>149</v>
      </c>
      <c r="C58" s="12">
        <v>11</v>
      </c>
      <c r="D58" s="8">
        <v>1.64</v>
      </c>
      <c r="E58" s="12">
        <v>8</v>
      </c>
      <c r="F58" s="8">
        <v>1.88</v>
      </c>
      <c r="G58" s="12">
        <v>3</v>
      </c>
      <c r="H58" s="8">
        <v>1.31</v>
      </c>
      <c r="I58" s="12">
        <v>0</v>
      </c>
    </row>
    <row r="59" spans="2:9" ht="15" customHeight="1" x14ac:dyDescent="0.2">
      <c r="B59" t="s">
        <v>127</v>
      </c>
      <c r="C59" s="12">
        <v>11</v>
      </c>
      <c r="D59" s="8">
        <v>1.64</v>
      </c>
      <c r="E59" s="12">
        <v>8</v>
      </c>
      <c r="F59" s="8">
        <v>1.88</v>
      </c>
      <c r="G59" s="12">
        <v>2</v>
      </c>
      <c r="H59" s="8">
        <v>0.87</v>
      </c>
      <c r="I59" s="12">
        <v>1</v>
      </c>
    </row>
    <row r="60" spans="2:9" ht="15" customHeight="1" x14ac:dyDescent="0.2">
      <c r="B60" t="s">
        <v>130</v>
      </c>
      <c r="C60" s="12">
        <v>11</v>
      </c>
      <c r="D60" s="8">
        <v>1.64</v>
      </c>
      <c r="E60" s="12">
        <v>7</v>
      </c>
      <c r="F60" s="8">
        <v>1.64</v>
      </c>
      <c r="G60" s="12">
        <v>4</v>
      </c>
      <c r="H60" s="8">
        <v>1.75</v>
      </c>
      <c r="I60" s="12">
        <v>0</v>
      </c>
    </row>
    <row r="61" spans="2:9" ht="15" customHeight="1" x14ac:dyDescent="0.2">
      <c r="B61" t="s">
        <v>128</v>
      </c>
      <c r="C61" s="12">
        <v>10</v>
      </c>
      <c r="D61" s="8">
        <v>1.49</v>
      </c>
      <c r="E61" s="12">
        <v>3</v>
      </c>
      <c r="F61" s="8">
        <v>0.7</v>
      </c>
      <c r="G61" s="12">
        <v>7</v>
      </c>
      <c r="H61" s="8">
        <v>3.06</v>
      </c>
      <c r="I61" s="12">
        <v>0</v>
      </c>
    </row>
    <row r="62" spans="2:9" ht="15" customHeight="1" x14ac:dyDescent="0.2">
      <c r="B62" t="s">
        <v>140</v>
      </c>
      <c r="C62" s="12">
        <v>10</v>
      </c>
      <c r="D62" s="8">
        <v>1.49</v>
      </c>
      <c r="E62" s="12">
        <v>8</v>
      </c>
      <c r="F62" s="8">
        <v>1.88</v>
      </c>
      <c r="G62" s="12">
        <v>2</v>
      </c>
      <c r="H62" s="8">
        <v>0.87</v>
      </c>
      <c r="I62" s="12">
        <v>0</v>
      </c>
    </row>
    <row r="63" spans="2:9" ht="15" customHeight="1" x14ac:dyDescent="0.2">
      <c r="B63" t="s">
        <v>158</v>
      </c>
      <c r="C63" s="12">
        <v>9</v>
      </c>
      <c r="D63" s="8">
        <v>1.34</v>
      </c>
      <c r="E63" s="12">
        <v>2</v>
      </c>
      <c r="F63" s="8">
        <v>0.47</v>
      </c>
      <c r="G63" s="12">
        <v>7</v>
      </c>
      <c r="H63" s="8">
        <v>3.06</v>
      </c>
      <c r="I63" s="12">
        <v>0</v>
      </c>
    </row>
    <row r="64" spans="2:9" ht="15" customHeight="1" x14ac:dyDescent="0.2">
      <c r="B64" t="s">
        <v>125</v>
      </c>
      <c r="C64" s="12">
        <v>9</v>
      </c>
      <c r="D64" s="8">
        <v>1.34</v>
      </c>
      <c r="E64" s="12">
        <v>8</v>
      </c>
      <c r="F64" s="8">
        <v>1.88</v>
      </c>
      <c r="G64" s="12">
        <v>1</v>
      </c>
      <c r="H64" s="8">
        <v>0.44</v>
      </c>
      <c r="I64" s="12">
        <v>0</v>
      </c>
    </row>
    <row r="65" spans="2:9" ht="15" customHeight="1" x14ac:dyDescent="0.2">
      <c r="B65" t="s">
        <v>163</v>
      </c>
      <c r="C65" s="12">
        <v>9</v>
      </c>
      <c r="D65" s="8">
        <v>1.34</v>
      </c>
      <c r="E65" s="12">
        <v>0</v>
      </c>
      <c r="F65" s="8">
        <v>0</v>
      </c>
      <c r="G65" s="12">
        <v>0</v>
      </c>
      <c r="H65" s="8">
        <v>0</v>
      </c>
      <c r="I65" s="12">
        <v>1</v>
      </c>
    </row>
    <row r="66" spans="2:9" ht="15" customHeight="1" x14ac:dyDescent="0.2">
      <c r="B66" t="s">
        <v>151</v>
      </c>
      <c r="C66" s="12">
        <v>8</v>
      </c>
      <c r="D66" s="8">
        <v>1.19</v>
      </c>
      <c r="E66" s="12">
        <v>5</v>
      </c>
      <c r="F66" s="8">
        <v>1.17</v>
      </c>
      <c r="G66" s="12">
        <v>3</v>
      </c>
      <c r="H66" s="8">
        <v>1.31</v>
      </c>
      <c r="I66" s="12">
        <v>0</v>
      </c>
    </row>
    <row r="67" spans="2:9" ht="15" customHeight="1" x14ac:dyDescent="0.2">
      <c r="B67" t="s">
        <v>126</v>
      </c>
      <c r="C67" s="12">
        <v>8</v>
      </c>
      <c r="D67" s="8">
        <v>1.19</v>
      </c>
      <c r="E67" s="12">
        <v>5</v>
      </c>
      <c r="F67" s="8">
        <v>1.17</v>
      </c>
      <c r="G67" s="12">
        <v>3</v>
      </c>
      <c r="H67" s="8">
        <v>1.31</v>
      </c>
      <c r="I67" s="12">
        <v>0</v>
      </c>
    </row>
    <row r="68" spans="2:9" ht="15" customHeight="1" x14ac:dyDescent="0.2">
      <c r="B68" t="s">
        <v>145</v>
      </c>
      <c r="C68" s="12">
        <v>8</v>
      </c>
      <c r="D68" s="8">
        <v>1.19</v>
      </c>
      <c r="E68" s="12">
        <v>8</v>
      </c>
      <c r="F68" s="8">
        <v>1.88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161</v>
      </c>
      <c r="C69" s="12">
        <v>8</v>
      </c>
      <c r="D69" s="8">
        <v>1.19</v>
      </c>
      <c r="E69" s="12">
        <v>7</v>
      </c>
      <c r="F69" s="8">
        <v>1.64</v>
      </c>
      <c r="G69" s="12">
        <v>1</v>
      </c>
      <c r="H69" s="8">
        <v>0.44</v>
      </c>
      <c r="I69" s="12">
        <v>0</v>
      </c>
    </row>
    <row r="70" spans="2:9" ht="15" customHeight="1" x14ac:dyDescent="0.2">
      <c r="B70" t="s">
        <v>138</v>
      </c>
      <c r="C70" s="12">
        <v>8</v>
      </c>
      <c r="D70" s="8">
        <v>1.19</v>
      </c>
      <c r="E70" s="12">
        <v>7</v>
      </c>
      <c r="F70" s="8">
        <v>1.64</v>
      </c>
      <c r="G70" s="12">
        <v>1</v>
      </c>
      <c r="H70" s="8">
        <v>0.44</v>
      </c>
      <c r="I70" s="12">
        <v>0</v>
      </c>
    </row>
    <row r="72" spans="2:9" ht="15" customHeight="1" x14ac:dyDescent="0.2">
      <c r="B72" t="s">
        <v>229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173B8-C09F-4C19-BC39-746415FE1742}">
  <sheetPr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258</v>
      </c>
    </row>
    <row r="4" spans="2:9" ht="33" customHeight="1" x14ac:dyDescent="0.2">
      <c r="B4" t="s">
        <v>225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37</v>
      </c>
      <c r="C6" s="12">
        <v>72</v>
      </c>
      <c r="D6" s="8">
        <v>21.43</v>
      </c>
      <c r="E6" s="12">
        <v>45</v>
      </c>
      <c r="F6" s="8">
        <v>19.649999999999999</v>
      </c>
      <c r="G6" s="12">
        <v>27</v>
      </c>
      <c r="H6" s="8">
        <v>25.96</v>
      </c>
      <c r="I6" s="12">
        <v>0</v>
      </c>
    </row>
    <row r="7" spans="2:9" ht="15" customHeight="1" x14ac:dyDescent="0.2">
      <c r="B7" t="s">
        <v>38</v>
      </c>
      <c r="C7" s="12">
        <v>37</v>
      </c>
      <c r="D7" s="8">
        <v>11.01</v>
      </c>
      <c r="E7" s="12">
        <v>21</v>
      </c>
      <c r="F7" s="8">
        <v>9.17</v>
      </c>
      <c r="G7" s="12">
        <v>16</v>
      </c>
      <c r="H7" s="8">
        <v>15.38</v>
      </c>
      <c r="I7" s="12">
        <v>0</v>
      </c>
    </row>
    <row r="8" spans="2:9" ht="15" customHeight="1" x14ac:dyDescent="0.2">
      <c r="B8" t="s">
        <v>39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40</v>
      </c>
      <c r="C9" s="12">
        <v>3</v>
      </c>
      <c r="D9" s="8">
        <v>0.89</v>
      </c>
      <c r="E9" s="12">
        <v>1</v>
      </c>
      <c r="F9" s="8">
        <v>0.44</v>
      </c>
      <c r="G9" s="12">
        <v>2</v>
      </c>
      <c r="H9" s="8">
        <v>1.92</v>
      </c>
      <c r="I9" s="12">
        <v>0</v>
      </c>
    </row>
    <row r="10" spans="2:9" ht="15" customHeight="1" x14ac:dyDescent="0.2">
      <c r="B10" t="s">
        <v>41</v>
      </c>
      <c r="C10" s="12">
        <v>6</v>
      </c>
      <c r="D10" s="8">
        <v>1.79</v>
      </c>
      <c r="E10" s="12">
        <v>1</v>
      </c>
      <c r="F10" s="8">
        <v>0.44</v>
      </c>
      <c r="G10" s="12">
        <v>4</v>
      </c>
      <c r="H10" s="8">
        <v>3.85</v>
      </c>
      <c r="I10" s="12">
        <v>1</v>
      </c>
    </row>
    <row r="11" spans="2:9" ht="15" customHeight="1" x14ac:dyDescent="0.2">
      <c r="B11" t="s">
        <v>42</v>
      </c>
      <c r="C11" s="12">
        <v>82</v>
      </c>
      <c r="D11" s="8">
        <v>24.4</v>
      </c>
      <c r="E11" s="12">
        <v>57</v>
      </c>
      <c r="F11" s="8">
        <v>24.89</v>
      </c>
      <c r="G11" s="12">
        <v>25</v>
      </c>
      <c r="H11" s="8">
        <v>24.04</v>
      </c>
      <c r="I11" s="12">
        <v>0</v>
      </c>
    </row>
    <row r="12" spans="2:9" ht="15" customHeight="1" x14ac:dyDescent="0.2">
      <c r="B12" t="s">
        <v>43</v>
      </c>
      <c r="C12" s="12">
        <v>2</v>
      </c>
      <c r="D12" s="8">
        <v>0.6</v>
      </c>
      <c r="E12" s="12">
        <v>0</v>
      </c>
      <c r="F12" s="8">
        <v>0</v>
      </c>
      <c r="G12" s="12">
        <v>2</v>
      </c>
      <c r="H12" s="8">
        <v>1.92</v>
      </c>
      <c r="I12" s="12">
        <v>0</v>
      </c>
    </row>
    <row r="13" spans="2:9" ht="15" customHeight="1" x14ac:dyDescent="0.2">
      <c r="B13" t="s">
        <v>44</v>
      </c>
      <c r="C13" s="12">
        <v>4</v>
      </c>
      <c r="D13" s="8">
        <v>1.19</v>
      </c>
      <c r="E13" s="12">
        <v>1</v>
      </c>
      <c r="F13" s="8">
        <v>0.44</v>
      </c>
      <c r="G13" s="12">
        <v>3</v>
      </c>
      <c r="H13" s="8">
        <v>2.88</v>
      </c>
      <c r="I13" s="12">
        <v>0</v>
      </c>
    </row>
    <row r="14" spans="2:9" ht="15" customHeight="1" x14ac:dyDescent="0.2">
      <c r="B14" t="s">
        <v>45</v>
      </c>
      <c r="C14" s="12">
        <v>9</v>
      </c>
      <c r="D14" s="8">
        <v>2.68</v>
      </c>
      <c r="E14" s="12">
        <v>6</v>
      </c>
      <c r="F14" s="8">
        <v>2.62</v>
      </c>
      <c r="G14" s="12">
        <v>3</v>
      </c>
      <c r="H14" s="8">
        <v>2.88</v>
      </c>
      <c r="I14" s="12">
        <v>0</v>
      </c>
    </row>
    <row r="15" spans="2:9" ht="15" customHeight="1" x14ac:dyDescent="0.2">
      <c r="B15" t="s">
        <v>46</v>
      </c>
      <c r="C15" s="12">
        <v>31</v>
      </c>
      <c r="D15" s="8">
        <v>9.23</v>
      </c>
      <c r="E15" s="12">
        <v>23</v>
      </c>
      <c r="F15" s="8">
        <v>10.039999999999999</v>
      </c>
      <c r="G15" s="12">
        <v>8</v>
      </c>
      <c r="H15" s="8">
        <v>7.69</v>
      </c>
      <c r="I15" s="12">
        <v>0</v>
      </c>
    </row>
    <row r="16" spans="2:9" ht="15" customHeight="1" x14ac:dyDescent="0.2">
      <c r="B16" t="s">
        <v>47</v>
      </c>
      <c r="C16" s="12">
        <v>67</v>
      </c>
      <c r="D16" s="8">
        <v>19.940000000000001</v>
      </c>
      <c r="E16" s="12">
        <v>61</v>
      </c>
      <c r="F16" s="8">
        <v>26.64</v>
      </c>
      <c r="G16" s="12">
        <v>6</v>
      </c>
      <c r="H16" s="8">
        <v>5.77</v>
      </c>
      <c r="I16" s="12">
        <v>0</v>
      </c>
    </row>
    <row r="17" spans="2:9" ht="15" customHeight="1" x14ac:dyDescent="0.2">
      <c r="B17" t="s">
        <v>48</v>
      </c>
      <c r="C17" s="12">
        <v>3</v>
      </c>
      <c r="D17" s="8">
        <v>0.89</v>
      </c>
      <c r="E17" s="12">
        <v>1</v>
      </c>
      <c r="F17" s="8">
        <v>0.44</v>
      </c>
      <c r="G17" s="12">
        <v>0</v>
      </c>
      <c r="H17" s="8">
        <v>0</v>
      </c>
      <c r="I17" s="12">
        <v>2</v>
      </c>
    </row>
    <row r="18" spans="2:9" ht="15" customHeight="1" x14ac:dyDescent="0.2">
      <c r="B18" t="s">
        <v>49</v>
      </c>
      <c r="C18" s="12">
        <v>9</v>
      </c>
      <c r="D18" s="8">
        <v>2.68</v>
      </c>
      <c r="E18" s="12">
        <v>7</v>
      </c>
      <c r="F18" s="8">
        <v>3.06</v>
      </c>
      <c r="G18" s="12">
        <v>2</v>
      </c>
      <c r="H18" s="8">
        <v>1.92</v>
      </c>
      <c r="I18" s="12">
        <v>0</v>
      </c>
    </row>
    <row r="19" spans="2:9" ht="15" customHeight="1" x14ac:dyDescent="0.2">
      <c r="B19" t="s">
        <v>50</v>
      </c>
      <c r="C19" s="12">
        <v>11</v>
      </c>
      <c r="D19" s="8">
        <v>3.27</v>
      </c>
      <c r="E19" s="12">
        <v>5</v>
      </c>
      <c r="F19" s="8">
        <v>2.1800000000000002</v>
      </c>
      <c r="G19" s="12">
        <v>6</v>
      </c>
      <c r="H19" s="8">
        <v>5.77</v>
      </c>
      <c r="I19" s="12">
        <v>0</v>
      </c>
    </row>
    <row r="20" spans="2:9" ht="15" customHeight="1" x14ac:dyDescent="0.2">
      <c r="B20" s="9" t="s">
        <v>226</v>
      </c>
      <c r="C20" s="12">
        <f>SUM(LTBL_06382[総数／事業所数])</f>
        <v>336</v>
      </c>
      <c r="E20" s="12">
        <f>SUBTOTAL(109,LTBL_06382[個人／事業所数])</f>
        <v>229</v>
      </c>
      <c r="G20" s="12">
        <f>SUBTOTAL(109,LTBL_06382[法人／事業所数])</f>
        <v>104</v>
      </c>
      <c r="I20" s="12">
        <f>SUBTOTAL(109,LTBL_06382[法人以外の団体／事業所数])</f>
        <v>3</v>
      </c>
    </row>
    <row r="21" spans="2:9" ht="15" customHeight="1" x14ac:dyDescent="0.2">
      <c r="E21" s="11">
        <f>LTBL_06382[[#Totals],[個人／事業所数]]/LTBL_06382[[#Totals],[総数／事業所数]]</f>
        <v>0.68154761904761907</v>
      </c>
      <c r="G21" s="11">
        <f>LTBL_06382[[#Totals],[法人／事業所数]]/LTBL_06382[[#Totals],[総数／事業所数]]</f>
        <v>0.30952380952380953</v>
      </c>
      <c r="I21" s="11">
        <f>LTBL_06382[[#Totals],[法人以外の団体／事業所数]]/LTBL_06382[[#Totals],[総数／事業所数]]</f>
        <v>8.9285714285714281E-3</v>
      </c>
    </row>
    <row r="23" spans="2:9" ht="33" customHeight="1" x14ac:dyDescent="0.2">
      <c r="B23" t="s">
        <v>227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73</v>
      </c>
      <c r="C24" s="12">
        <v>62</v>
      </c>
      <c r="D24" s="8">
        <v>18.45</v>
      </c>
      <c r="E24" s="12">
        <v>60</v>
      </c>
      <c r="F24" s="8">
        <v>26.2</v>
      </c>
      <c r="G24" s="12">
        <v>2</v>
      </c>
      <c r="H24" s="8">
        <v>1.92</v>
      </c>
      <c r="I24" s="12">
        <v>0</v>
      </c>
    </row>
    <row r="25" spans="2:9" ht="15" customHeight="1" x14ac:dyDescent="0.2">
      <c r="B25" t="s">
        <v>59</v>
      </c>
      <c r="C25" s="12">
        <v>39</v>
      </c>
      <c r="D25" s="8">
        <v>11.61</v>
      </c>
      <c r="E25" s="12">
        <v>21</v>
      </c>
      <c r="F25" s="8">
        <v>9.17</v>
      </c>
      <c r="G25" s="12">
        <v>18</v>
      </c>
      <c r="H25" s="8">
        <v>17.309999999999999</v>
      </c>
      <c r="I25" s="12">
        <v>0</v>
      </c>
    </row>
    <row r="26" spans="2:9" ht="15" customHeight="1" x14ac:dyDescent="0.2">
      <c r="B26" t="s">
        <v>68</v>
      </c>
      <c r="C26" s="12">
        <v>35</v>
      </c>
      <c r="D26" s="8">
        <v>10.42</v>
      </c>
      <c r="E26" s="12">
        <v>25</v>
      </c>
      <c r="F26" s="8">
        <v>10.92</v>
      </c>
      <c r="G26" s="12">
        <v>10</v>
      </c>
      <c r="H26" s="8">
        <v>9.6199999999999992</v>
      </c>
      <c r="I26" s="12">
        <v>0</v>
      </c>
    </row>
    <row r="27" spans="2:9" ht="15" customHeight="1" x14ac:dyDescent="0.2">
      <c r="B27" t="s">
        <v>72</v>
      </c>
      <c r="C27" s="12">
        <v>28</v>
      </c>
      <c r="D27" s="8">
        <v>8.33</v>
      </c>
      <c r="E27" s="12">
        <v>23</v>
      </c>
      <c r="F27" s="8">
        <v>10.039999999999999</v>
      </c>
      <c r="G27" s="12">
        <v>5</v>
      </c>
      <c r="H27" s="8">
        <v>4.8099999999999996</v>
      </c>
      <c r="I27" s="12">
        <v>0</v>
      </c>
    </row>
    <row r="28" spans="2:9" ht="15" customHeight="1" x14ac:dyDescent="0.2">
      <c r="B28" t="s">
        <v>60</v>
      </c>
      <c r="C28" s="12">
        <v>24</v>
      </c>
      <c r="D28" s="8">
        <v>7.14</v>
      </c>
      <c r="E28" s="12">
        <v>19</v>
      </c>
      <c r="F28" s="8">
        <v>8.3000000000000007</v>
      </c>
      <c r="G28" s="12">
        <v>5</v>
      </c>
      <c r="H28" s="8">
        <v>4.8099999999999996</v>
      </c>
      <c r="I28" s="12">
        <v>0</v>
      </c>
    </row>
    <row r="29" spans="2:9" ht="15" customHeight="1" x14ac:dyDescent="0.2">
      <c r="B29" t="s">
        <v>66</v>
      </c>
      <c r="C29" s="12">
        <v>19</v>
      </c>
      <c r="D29" s="8">
        <v>5.65</v>
      </c>
      <c r="E29" s="12">
        <v>17</v>
      </c>
      <c r="F29" s="8">
        <v>7.42</v>
      </c>
      <c r="G29" s="12">
        <v>2</v>
      </c>
      <c r="H29" s="8">
        <v>1.92</v>
      </c>
      <c r="I29" s="12">
        <v>0</v>
      </c>
    </row>
    <row r="30" spans="2:9" ht="15" customHeight="1" x14ac:dyDescent="0.2">
      <c r="B30" t="s">
        <v>61</v>
      </c>
      <c r="C30" s="12">
        <v>9</v>
      </c>
      <c r="D30" s="8">
        <v>2.68</v>
      </c>
      <c r="E30" s="12">
        <v>5</v>
      </c>
      <c r="F30" s="8">
        <v>2.1800000000000002</v>
      </c>
      <c r="G30" s="12">
        <v>4</v>
      </c>
      <c r="H30" s="8">
        <v>3.85</v>
      </c>
      <c r="I30" s="12">
        <v>0</v>
      </c>
    </row>
    <row r="31" spans="2:9" ht="15" customHeight="1" x14ac:dyDescent="0.2">
      <c r="B31" t="s">
        <v>67</v>
      </c>
      <c r="C31" s="12">
        <v>9</v>
      </c>
      <c r="D31" s="8">
        <v>2.68</v>
      </c>
      <c r="E31" s="12">
        <v>7</v>
      </c>
      <c r="F31" s="8">
        <v>3.06</v>
      </c>
      <c r="G31" s="12">
        <v>2</v>
      </c>
      <c r="H31" s="8">
        <v>1.92</v>
      </c>
      <c r="I31" s="12">
        <v>0</v>
      </c>
    </row>
    <row r="32" spans="2:9" ht="15" customHeight="1" x14ac:dyDescent="0.2">
      <c r="B32" t="s">
        <v>62</v>
      </c>
      <c r="C32" s="12">
        <v>7</v>
      </c>
      <c r="D32" s="8">
        <v>2.08</v>
      </c>
      <c r="E32" s="12">
        <v>5</v>
      </c>
      <c r="F32" s="8">
        <v>2.1800000000000002</v>
      </c>
      <c r="G32" s="12">
        <v>2</v>
      </c>
      <c r="H32" s="8">
        <v>1.92</v>
      </c>
      <c r="I32" s="12">
        <v>0</v>
      </c>
    </row>
    <row r="33" spans="2:9" ht="15" customHeight="1" x14ac:dyDescent="0.2">
      <c r="B33" t="s">
        <v>63</v>
      </c>
      <c r="C33" s="12">
        <v>7</v>
      </c>
      <c r="D33" s="8">
        <v>2.08</v>
      </c>
      <c r="E33" s="12">
        <v>2</v>
      </c>
      <c r="F33" s="8">
        <v>0.87</v>
      </c>
      <c r="G33" s="12">
        <v>5</v>
      </c>
      <c r="H33" s="8">
        <v>4.8099999999999996</v>
      </c>
      <c r="I33" s="12">
        <v>0</v>
      </c>
    </row>
    <row r="34" spans="2:9" ht="15" customHeight="1" x14ac:dyDescent="0.2">
      <c r="B34" t="s">
        <v>76</v>
      </c>
      <c r="C34" s="12">
        <v>7</v>
      </c>
      <c r="D34" s="8">
        <v>2.08</v>
      </c>
      <c r="E34" s="12">
        <v>7</v>
      </c>
      <c r="F34" s="8">
        <v>3.06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70</v>
      </c>
      <c r="C35" s="12">
        <v>6</v>
      </c>
      <c r="D35" s="8">
        <v>1.79</v>
      </c>
      <c r="E35" s="12">
        <v>4</v>
      </c>
      <c r="F35" s="8">
        <v>1.75</v>
      </c>
      <c r="G35" s="12">
        <v>2</v>
      </c>
      <c r="H35" s="8">
        <v>1.92</v>
      </c>
      <c r="I35" s="12">
        <v>0</v>
      </c>
    </row>
    <row r="36" spans="2:9" ht="15" customHeight="1" x14ac:dyDescent="0.2">
      <c r="B36" t="s">
        <v>91</v>
      </c>
      <c r="C36" s="12">
        <v>5</v>
      </c>
      <c r="D36" s="8">
        <v>1.49</v>
      </c>
      <c r="E36" s="12">
        <v>3</v>
      </c>
      <c r="F36" s="8">
        <v>1.31</v>
      </c>
      <c r="G36" s="12">
        <v>2</v>
      </c>
      <c r="H36" s="8">
        <v>1.92</v>
      </c>
      <c r="I36" s="12">
        <v>0</v>
      </c>
    </row>
    <row r="37" spans="2:9" ht="15" customHeight="1" x14ac:dyDescent="0.2">
      <c r="B37" t="s">
        <v>78</v>
      </c>
      <c r="C37" s="12">
        <v>5</v>
      </c>
      <c r="D37" s="8">
        <v>1.49</v>
      </c>
      <c r="E37" s="12">
        <v>5</v>
      </c>
      <c r="F37" s="8">
        <v>2.1800000000000002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65</v>
      </c>
      <c r="C38" s="12">
        <v>4</v>
      </c>
      <c r="D38" s="8">
        <v>1.19</v>
      </c>
      <c r="E38" s="12">
        <v>2</v>
      </c>
      <c r="F38" s="8">
        <v>0.87</v>
      </c>
      <c r="G38" s="12">
        <v>2</v>
      </c>
      <c r="H38" s="8">
        <v>1.92</v>
      </c>
      <c r="I38" s="12">
        <v>0</v>
      </c>
    </row>
    <row r="39" spans="2:9" ht="15" customHeight="1" x14ac:dyDescent="0.2">
      <c r="B39" t="s">
        <v>98</v>
      </c>
      <c r="C39" s="12">
        <v>3</v>
      </c>
      <c r="D39" s="8">
        <v>0.89</v>
      </c>
      <c r="E39" s="12">
        <v>1</v>
      </c>
      <c r="F39" s="8">
        <v>0.44</v>
      </c>
      <c r="G39" s="12">
        <v>2</v>
      </c>
      <c r="H39" s="8">
        <v>1.92</v>
      </c>
      <c r="I39" s="12">
        <v>0</v>
      </c>
    </row>
    <row r="40" spans="2:9" ht="15" customHeight="1" x14ac:dyDescent="0.2">
      <c r="B40" t="s">
        <v>81</v>
      </c>
      <c r="C40" s="12">
        <v>3</v>
      </c>
      <c r="D40" s="8">
        <v>0.89</v>
      </c>
      <c r="E40" s="12">
        <v>0</v>
      </c>
      <c r="F40" s="8">
        <v>0</v>
      </c>
      <c r="G40" s="12">
        <v>3</v>
      </c>
      <c r="H40" s="8">
        <v>2.88</v>
      </c>
      <c r="I40" s="12">
        <v>0</v>
      </c>
    </row>
    <row r="41" spans="2:9" ht="15" customHeight="1" x14ac:dyDescent="0.2">
      <c r="B41" t="s">
        <v>85</v>
      </c>
      <c r="C41" s="12">
        <v>3</v>
      </c>
      <c r="D41" s="8">
        <v>0.89</v>
      </c>
      <c r="E41" s="12">
        <v>1</v>
      </c>
      <c r="F41" s="8">
        <v>0.44</v>
      </c>
      <c r="G41" s="12">
        <v>2</v>
      </c>
      <c r="H41" s="8">
        <v>1.92</v>
      </c>
      <c r="I41" s="12">
        <v>0</v>
      </c>
    </row>
    <row r="42" spans="2:9" ht="15" customHeight="1" x14ac:dyDescent="0.2">
      <c r="B42" t="s">
        <v>92</v>
      </c>
      <c r="C42" s="12">
        <v>3</v>
      </c>
      <c r="D42" s="8">
        <v>0.89</v>
      </c>
      <c r="E42" s="12">
        <v>1</v>
      </c>
      <c r="F42" s="8">
        <v>0.44</v>
      </c>
      <c r="G42" s="12">
        <v>2</v>
      </c>
      <c r="H42" s="8">
        <v>1.92</v>
      </c>
      <c r="I42" s="12">
        <v>0</v>
      </c>
    </row>
    <row r="43" spans="2:9" ht="15" customHeight="1" x14ac:dyDescent="0.2">
      <c r="B43" t="s">
        <v>107</v>
      </c>
      <c r="C43" s="12">
        <v>3</v>
      </c>
      <c r="D43" s="8">
        <v>0.89</v>
      </c>
      <c r="E43" s="12">
        <v>3</v>
      </c>
      <c r="F43" s="8">
        <v>1.31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111</v>
      </c>
      <c r="C44" s="12">
        <v>3</v>
      </c>
      <c r="D44" s="8">
        <v>0.89</v>
      </c>
      <c r="E44" s="12">
        <v>0</v>
      </c>
      <c r="F44" s="8">
        <v>0</v>
      </c>
      <c r="G44" s="12">
        <v>2</v>
      </c>
      <c r="H44" s="8">
        <v>1.92</v>
      </c>
      <c r="I44" s="12">
        <v>1</v>
      </c>
    </row>
    <row r="45" spans="2:9" ht="15" customHeight="1" x14ac:dyDescent="0.2">
      <c r="B45" t="s">
        <v>71</v>
      </c>
      <c r="C45" s="12">
        <v>3</v>
      </c>
      <c r="D45" s="8">
        <v>0.89</v>
      </c>
      <c r="E45" s="12">
        <v>2</v>
      </c>
      <c r="F45" s="8">
        <v>0.87</v>
      </c>
      <c r="G45" s="12">
        <v>1</v>
      </c>
      <c r="H45" s="8">
        <v>0.96</v>
      </c>
      <c r="I45" s="12">
        <v>0</v>
      </c>
    </row>
    <row r="46" spans="2:9" ht="15" customHeight="1" x14ac:dyDescent="0.2">
      <c r="B46" t="s">
        <v>74</v>
      </c>
      <c r="C46" s="12">
        <v>3</v>
      </c>
      <c r="D46" s="8">
        <v>0.89</v>
      </c>
      <c r="E46" s="12">
        <v>1</v>
      </c>
      <c r="F46" s="8">
        <v>0.44</v>
      </c>
      <c r="G46" s="12">
        <v>2</v>
      </c>
      <c r="H46" s="8">
        <v>1.92</v>
      </c>
      <c r="I46" s="12">
        <v>0</v>
      </c>
    </row>
    <row r="47" spans="2:9" ht="15" customHeight="1" x14ac:dyDescent="0.2">
      <c r="B47" t="s">
        <v>75</v>
      </c>
      <c r="C47" s="12">
        <v>3</v>
      </c>
      <c r="D47" s="8">
        <v>0.89</v>
      </c>
      <c r="E47" s="12">
        <v>1</v>
      </c>
      <c r="F47" s="8">
        <v>0.44</v>
      </c>
      <c r="G47" s="12">
        <v>0</v>
      </c>
      <c r="H47" s="8">
        <v>0</v>
      </c>
      <c r="I47" s="12">
        <v>2</v>
      </c>
    </row>
    <row r="50" spans="2:9" ht="33" customHeight="1" x14ac:dyDescent="0.2">
      <c r="B50" t="s">
        <v>228</v>
      </c>
      <c r="C50" s="10" t="s">
        <v>52</v>
      </c>
      <c r="D50" s="10" t="s">
        <v>53</v>
      </c>
      <c r="E50" s="10" t="s">
        <v>54</v>
      </c>
      <c r="F50" s="10" t="s">
        <v>55</v>
      </c>
      <c r="G50" s="10" t="s">
        <v>56</v>
      </c>
      <c r="H50" s="10" t="s">
        <v>57</v>
      </c>
      <c r="I50" s="10" t="s">
        <v>58</v>
      </c>
    </row>
    <row r="51" spans="2:9" ht="15" customHeight="1" x14ac:dyDescent="0.2">
      <c r="B51" t="s">
        <v>137</v>
      </c>
      <c r="C51" s="12">
        <v>32</v>
      </c>
      <c r="D51" s="8">
        <v>9.52</v>
      </c>
      <c r="E51" s="12">
        <v>31</v>
      </c>
      <c r="F51" s="8">
        <v>13.54</v>
      </c>
      <c r="G51" s="12">
        <v>1</v>
      </c>
      <c r="H51" s="8">
        <v>0.96</v>
      </c>
      <c r="I51" s="12">
        <v>0</v>
      </c>
    </row>
    <row r="52" spans="2:9" ht="15" customHeight="1" x14ac:dyDescent="0.2">
      <c r="B52" t="s">
        <v>136</v>
      </c>
      <c r="C52" s="12">
        <v>25</v>
      </c>
      <c r="D52" s="8">
        <v>7.44</v>
      </c>
      <c r="E52" s="12">
        <v>25</v>
      </c>
      <c r="F52" s="8">
        <v>10.92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123</v>
      </c>
      <c r="C53" s="12">
        <v>12</v>
      </c>
      <c r="D53" s="8">
        <v>3.57</v>
      </c>
      <c r="E53" s="12">
        <v>10</v>
      </c>
      <c r="F53" s="8">
        <v>4.37</v>
      </c>
      <c r="G53" s="12">
        <v>2</v>
      </c>
      <c r="H53" s="8">
        <v>1.92</v>
      </c>
      <c r="I53" s="12">
        <v>0</v>
      </c>
    </row>
    <row r="54" spans="2:9" ht="15" customHeight="1" x14ac:dyDescent="0.2">
      <c r="B54" t="s">
        <v>121</v>
      </c>
      <c r="C54" s="12">
        <v>11</v>
      </c>
      <c r="D54" s="8">
        <v>3.27</v>
      </c>
      <c r="E54" s="12">
        <v>3</v>
      </c>
      <c r="F54" s="8">
        <v>1.31</v>
      </c>
      <c r="G54" s="12">
        <v>8</v>
      </c>
      <c r="H54" s="8">
        <v>7.69</v>
      </c>
      <c r="I54" s="12">
        <v>0</v>
      </c>
    </row>
    <row r="55" spans="2:9" ht="15" customHeight="1" x14ac:dyDescent="0.2">
      <c r="B55" t="s">
        <v>133</v>
      </c>
      <c r="C55" s="12">
        <v>11</v>
      </c>
      <c r="D55" s="8">
        <v>3.27</v>
      </c>
      <c r="E55" s="12">
        <v>10</v>
      </c>
      <c r="F55" s="8">
        <v>4.37</v>
      </c>
      <c r="G55" s="12">
        <v>1</v>
      </c>
      <c r="H55" s="8">
        <v>0.96</v>
      </c>
      <c r="I55" s="12">
        <v>0</v>
      </c>
    </row>
    <row r="56" spans="2:9" ht="15" customHeight="1" x14ac:dyDescent="0.2">
      <c r="B56" t="s">
        <v>122</v>
      </c>
      <c r="C56" s="12">
        <v>8</v>
      </c>
      <c r="D56" s="8">
        <v>2.38</v>
      </c>
      <c r="E56" s="12">
        <v>4</v>
      </c>
      <c r="F56" s="8">
        <v>1.75</v>
      </c>
      <c r="G56" s="12">
        <v>4</v>
      </c>
      <c r="H56" s="8">
        <v>3.85</v>
      </c>
      <c r="I56" s="12">
        <v>0</v>
      </c>
    </row>
    <row r="57" spans="2:9" ht="15" customHeight="1" x14ac:dyDescent="0.2">
      <c r="B57" t="s">
        <v>148</v>
      </c>
      <c r="C57" s="12">
        <v>8</v>
      </c>
      <c r="D57" s="8">
        <v>2.38</v>
      </c>
      <c r="E57" s="12">
        <v>8</v>
      </c>
      <c r="F57" s="8">
        <v>3.49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130</v>
      </c>
      <c r="C58" s="12">
        <v>8</v>
      </c>
      <c r="D58" s="8">
        <v>2.38</v>
      </c>
      <c r="E58" s="12">
        <v>7</v>
      </c>
      <c r="F58" s="8">
        <v>3.06</v>
      </c>
      <c r="G58" s="12">
        <v>1</v>
      </c>
      <c r="H58" s="8">
        <v>0.96</v>
      </c>
      <c r="I58" s="12">
        <v>0</v>
      </c>
    </row>
    <row r="59" spans="2:9" ht="15" customHeight="1" x14ac:dyDescent="0.2">
      <c r="B59" t="s">
        <v>139</v>
      </c>
      <c r="C59" s="12">
        <v>7</v>
      </c>
      <c r="D59" s="8">
        <v>2.08</v>
      </c>
      <c r="E59" s="12">
        <v>7</v>
      </c>
      <c r="F59" s="8">
        <v>3.06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151</v>
      </c>
      <c r="C60" s="12">
        <v>6</v>
      </c>
      <c r="D60" s="8">
        <v>1.79</v>
      </c>
      <c r="E60" s="12">
        <v>5</v>
      </c>
      <c r="F60" s="8">
        <v>2.1800000000000002</v>
      </c>
      <c r="G60" s="12">
        <v>1</v>
      </c>
      <c r="H60" s="8">
        <v>0.96</v>
      </c>
      <c r="I60" s="12">
        <v>0</v>
      </c>
    </row>
    <row r="61" spans="2:9" ht="15" customHeight="1" x14ac:dyDescent="0.2">
      <c r="B61" t="s">
        <v>125</v>
      </c>
      <c r="C61" s="12">
        <v>6</v>
      </c>
      <c r="D61" s="8">
        <v>1.79</v>
      </c>
      <c r="E61" s="12">
        <v>6</v>
      </c>
      <c r="F61" s="8">
        <v>2.62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127</v>
      </c>
      <c r="C62" s="12">
        <v>6</v>
      </c>
      <c r="D62" s="8">
        <v>1.79</v>
      </c>
      <c r="E62" s="12">
        <v>5</v>
      </c>
      <c r="F62" s="8">
        <v>2.1800000000000002</v>
      </c>
      <c r="G62" s="12">
        <v>1</v>
      </c>
      <c r="H62" s="8">
        <v>0.96</v>
      </c>
      <c r="I62" s="12">
        <v>0</v>
      </c>
    </row>
    <row r="63" spans="2:9" ht="15" customHeight="1" x14ac:dyDescent="0.2">
      <c r="B63" t="s">
        <v>161</v>
      </c>
      <c r="C63" s="12">
        <v>6</v>
      </c>
      <c r="D63" s="8">
        <v>1.79</v>
      </c>
      <c r="E63" s="12">
        <v>5</v>
      </c>
      <c r="F63" s="8">
        <v>2.1800000000000002</v>
      </c>
      <c r="G63" s="12">
        <v>1</v>
      </c>
      <c r="H63" s="8">
        <v>0.96</v>
      </c>
      <c r="I63" s="12">
        <v>0</v>
      </c>
    </row>
    <row r="64" spans="2:9" ht="15" customHeight="1" x14ac:dyDescent="0.2">
      <c r="B64" t="s">
        <v>162</v>
      </c>
      <c r="C64" s="12">
        <v>6</v>
      </c>
      <c r="D64" s="8">
        <v>1.79</v>
      </c>
      <c r="E64" s="12">
        <v>2</v>
      </c>
      <c r="F64" s="8">
        <v>0.87</v>
      </c>
      <c r="G64" s="12">
        <v>4</v>
      </c>
      <c r="H64" s="8">
        <v>3.85</v>
      </c>
      <c r="I64" s="12">
        <v>0</v>
      </c>
    </row>
    <row r="65" spans="2:9" ht="15" customHeight="1" x14ac:dyDescent="0.2">
      <c r="B65" t="s">
        <v>149</v>
      </c>
      <c r="C65" s="12">
        <v>5</v>
      </c>
      <c r="D65" s="8">
        <v>1.49</v>
      </c>
      <c r="E65" s="12">
        <v>4</v>
      </c>
      <c r="F65" s="8">
        <v>1.75</v>
      </c>
      <c r="G65" s="12">
        <v>1</v>
      </c>
      <c r="H65" s="8">
        <v>0.96</v>
      </c>
      <c r="I65" s="12">
        <v>0</v>
      </c>
    </row>
    <row r="66" spans="2:9" ht="15" customHeight="1" x14ac:dyDescent="0.2">
      <c r="B66" t="s">
        <v>128</v>
      </c>
      <c r="C66" s="12">
        <v>5</v>
      </c>
      <c r="D66" s="8">
        <v>1.49</v>
      </c>
      <c r="E66" s="12">
        <v>4</v>
      </c>
      <c r="F66" s="8">
        <v>1.75</v>
      </c>
      <c r="G66" s="12">
        <v>1</v>
      </c>
      <c r="H66" s="8">
        <v>0.96</v>
      </c>
      <c r="I66" s="12">
        <v>0</v>
      </c>
    </row>
    <row r="67" spans="2:9" ht="15" customHeight="1" x14ac:dyDescent="0.2">
      <c r="B67" t="s">
        <v>134</v>
      </c>
      <c r="C67" s="12">
        <v>5</v>
      </c>
      <c r="D67" s="8">
        <v>1.49</v>
      </c>
      <c r="E67" s="12">
        <v>5</v>
      </c>
      <c r="F67" s="8">
        <v>2.1800000000000002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140</v>
      </c>
      <c r="C68" s="12">
        <v>5</v>
      </c>
      <c r="D68" s="8">
        <v>1.49</v>
      </c>
      <c r="E68" s="12">
        <v>5</v>
      </c>
      <c r="F68" s="8">
        <v>2.1800000000000002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124</v>
      </c>
      <c r="C69" s="12">
        <v>4</v>
      </c>
      <c r="D69" s="8">
        <v>1.19</v>
      </c>
      <c r="E69" s="12">
        <v>1</v>
      </c>
      <c r="F69" s="8">
        <v>0.44</v>
      </c>
      <c r="G69" s="12">
        <v>3</v>
      </c>
      <c r="H69" s="8">
        <v>2.88</v>
      </c>
      <c r="I69" s="12">
        <v>0</v>
      </c>
    </row>
    <row r="70" spans="2:9" ht="15" customHeight="1" x14ac:dyDescent="0.2">
      <c r="B70" t="s">
        <v>213</v>
      </c>
      <c r="C70" s="12">
        <v>4</v>
      </c>
      <c r="D70" s="8">
        <v>1.19</v>
      </c>
      <c r="E70" s="12">
        <v>3</v>
      </c>
      <c r="F70" s="8">
        <v>1.31</v>
      </c>
      <c r="G70" s="12">
        <v>1</v>
      </c>
      <c r="H70" s="8">
        <v>0.96</v>
      </c>
      <c r="I70" s="12">
        <v>0</v>
      </c>
    </row>
    <row r="71" spans="2:9" ht="15" customHeight="1" x14ac:dyDescent="0.2">
      <c r="B71" t="s">
        <v>174</v>
      </c>
      <c r="C71" s="12">
        <v>4</v>
      </c>
      <c r="D71" s="8">
        <v>1.19</v>
      </c>
      <c r="E71" s="12">
        <v>2</v>
      </c>
      <c r="F71" s="8">
        <v>0.87</v>
      </c>
      <c r="G71" s="12">
        <v>2</v>
      </c>
      <c r="H71" s="8">
        <v>1.92</v>
      </c>
      <c r="I71" s="12">
        <v>0</v>
      </c>
    </row>
    <row r="72" spans="2:9" ht="15" customHeight="1" x14ac:dyDescent="0.2">
      <c r="B72" t="s">
        <v>145</v>
      </c>
      <c r="C72" s="12">
        <v>4</v>
      </c>
      <c r="D72" s="8">
        <v>1.19</v>
      </c>
      <c r="E72" s="12">
        <v>3</v>
      </c>
      <c r="F72" s="8">
        <v>1.31</v>
      </c>
      <c r="G72" s="12">
        <v>1</v>
      </c>
      <c r="H72" s="8">
        <v>0.96</v>
      </c>
      <c r="I72" s="12">
        <v>0</v>
      </c>
    </row>
    <row r="73" spans="2:9" ht="15" customHeight="1" x14ac:dyDescent="0.2">
      <c r="B73" t="s">
        <v>175</v>
      </c>
      <c r="C73" s="12">
        <v>4</v>
      </c>
      <c r="D73" s="8">
        <v>1.19</v>
      </c>
      <c r="E73" s="12">
        <v>3</v>
      </c>
      <c r="F73" s="8">
        <v>1.31</v>
      </c>
      <c r="G73" s="12">
        <v>1</v>
      </c>
      <c r="H73" s="8">
        <v>0.96</v>
      </c>
      <c r="I73" s="12">
        <v>0</v>
      </c>
    </row>
    <row r="74" spans="2:9" ht="15" customHeight="1" x14ac:dyDescent="0.2">
      <c r="B74" t="s">
        <v>129</v>
      </c>
      <c r="C74" s="12">
        <v>4</v>
      </c>
      <c r="D74" s="8">
        <v>1.19</v>
      </c>
      <c r="E74" s="12">
        <v>2</v>
      </c>
      <c r="F74" s="8">
        <v>0.87</v>
      </c>
      <c r="G74" s="12">
        <v>2</v>
      </c>
      <c r="H74" s="8">
        <v>1.92</v>
      </c>
      <c r="I74" s="12">
        <v>0</v>
      </c>
    </row>
    <row r="75" spans="2:9" ht="15" customHeight="1" x14ac:dyDescent="0.2">
      <c r="B75" t="s">
        <v>210</v>
      </c>
      <c r="C75" s="12">
        <v>4</v>
      </c>
      <c r="D75" s="8">
        <v>1.19</v>
      </c>
      <c r="E75" s="12">
        <v>2</v>
      </c>
      <c r="F75" s="8">
        <v>0.87</v>
      </c>
      <c r="G75" s="12">
        <v>2</v>
      </c>
      <c r="H75" s="8">
        <v>1.92</v>
      </c>
      <c r="I75" s="12">
        <v>0</v>
      </c>
    </row>
    <row r="76" spans="2:9" ht="15" customHeight="1" x14ac:dyDescent="0.2">
      <c r="B76" t="s">
        <v>146</v>
      </c>
      <c r="C76" s="12">
        <v>4</v>
      </c>
      <c r="D76" s="8">
        <v>1.19</v>
      </c>
      <c r="E76" s="12">
        <v>1</v>
      </c>
      <c r="F76" s="8">
        <v>0.44</v>
      </c>
      <c r="G76" s="12">
        <v>3</v>
      </c>
      <c r="H76" s="8">
        <v>2.88</v>
      </c>
      <c r="I76" s="12">
        <v>0</v>
      </c>
    </row>
    <row r="77" spans="2:9" ht="15" customHeight="1" x14ac:dyDescent="0.2">
      <c r="B77" t="s">
        <v>147</v>
      </c>
      <c r="C77" s="12">
        <v>4</v>
      </c>
      <c r="D77" s="8">
        <v>1.19</v>
      </c>
      <c r="E77" s="12">
        <v>3</v>
      </c>
      <c r="F77" s="8">
        <v>1.31</v>
      </c>
      <c r="G77" s="12">
        <v>1</v>
      </c>
      <c r="H77" s="8">
        <v>0.96</v>
      </c>
      <c r="I77" s="12">
        <v>0</v>
      </c>
    </row>
    <row r="79" spans="2:9" ht="15" customHeight="1" x14ac:dyDescent="0.2">
      <c r="B79" t="s">
        <v>229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4F8F1-0B68-472B-9692-3F810CE15D5A}">
  <sheetPr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259</v>
      </c>
    </row>
    <row r="4" spans="2:9" ht="33" customHeight="1" x14ac:dyDescent="0.2">
      <c r="B4" t="s">
        <v>225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37</v>
      </c>
      <c r="C6" s="12">
        <v>38</v>
      </c>
      <c r="D6" s="8">
        <v>16.309999999999999</v>
      </c>
      <c r="E6" s="12">
        <v>30</v>
      </c>
      <c r="F6" s="8">
        <v>17.75</v>
      </c>
      <c r="G6" s="12">
        <v>8</v>
      </c>
      <c r="H6" s="8">
        <v>13.79</v>
      </c>
      <c r="I6" s="12">
        <v>0</v>
      </c>
    </row>
    <row r="7" spans="2:9" ht="15" customHeight="1" x14ac:dyDescent="0.2">
      <c r="B7" t="s">
        <v>38</v>
      </c>
      <c r="C7" s="12">
        <v>14</v>
      </c>
      <c r="D7" s="8">
        <v>6.01</v>
      </c>
      <c r="E7" s="12">
        <v>3</v>
      </c>
      <c r="F7" s="8">
        <v>1.78</v>
      </c>
      <c r="G7" s="12">
        <v>11</v>
      </c>
      <c r="H7" s="8">
        <v>18.97</v>
      </c>
      <c r="I7" s="12">
        <v>0</v>
      </c>
    </row>
    <row r="8" spans="2:9" ht="15" customHeight="1" x14ac:dyDescent="0.2">
      <c r="B8" t="s">
        <v>39</v>
      </c>
      <c r="C8" s="12">
        <v>1</v>
      </c>
      <c r="D8" s="8">
        <v>0.43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40</v>
      </c>
      <c r="C9" s="12">
        <v>1</v>
      </c>
      <c r="D9" s="8">
        <v>0.43</v>
      </c>
      <c r="E9" s="12">
        <v>1</v>
      </c>
      <c r="F9" s="8">
        <v>0.59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41</v>
      </c>
      <c r="C10" s="12">
        <v>2</v>
      </c>
      <c r="D10" s="8">
        <v>0.86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42</v>
      </c>
      <c r="C11" s="12">
        <v>50</v>
      </c>
      <c r="D11" s="8">
        <v>21.46</v>
      </c>
      <c r="E11" s="12">
        <v>30</v>
      </c>
      <c r="F11" s="8">
        <v>17.75</v>
      </c>
      <c r="G11" s="12">
        <v>19</v>
      </c>
      <c r="H11" s="8">
        <v>32.76</v>
      </c>
      <c r="I11" s="12">
        <v>1</v>
      </c>
    </row>
    <row r="12" spans="2:9" ht="15" customHeight="1" x14ac:dyDescent="0.2">
      <c r="B12" t="s">
        <v>43</v>
      </c>
      <c r="C12" s="12">
        <v>2</v>
      </c>
      <c r="D12" s="8">
        <v>0.86</v>
      </c>
      <c r="E12" s="12">
        <v>1</v>
      </c>
      <c r="F12" s="8">
        <v>0.59</v>
      </c>
      <c r="G12" s="12">
        <v>1</v>
      </c>
      <c r="H12" s="8">
        <v>1.72</v>
      </c>
      <c r="I12" s="12">
        <v>0</v>
      </c>
    </row>
    <row r="13" spans="2:9" ht="15" customHeight="1" x14ac:dyDescent="0.2">
      <c r="B13" t="s">
        <v>44</v>
      </c>
      <c r="C13" s="12">
        <v>10</v>
      </c>
      <c r="D13" s="8">
        <v>4.29</v>
      </c>
      <c r="E13" s="12">
        <v>9</v>
      </c>
      <c r="F13" s="8">
        <v>5.33</v>
      </c>
      <c r="G13" s="12">
        <v>1</v>
      </c>
      <c r="H13" s="8">
        <v>1.72</v>
      </c>
      <c r="I13" s="12">
        <v>0</v>
      </c>
    </row>
    <row r="14" spans="2:9" ht="15" customHeight="1" x14ac:dyDescent="0.2">
      <c r="B14" t="s">
        <v>45</v>
      </c>
      <c r="C14" s="12">
        <v>6</v>
      </c>
      <c r="D14" s="8">
        <v>2.58</v>
      </c>
      <c r="E14" s="12">
        <v>5</v>
      </c>
      <c r="F14" s="8">
        <v>2.96</v>
      </c>
      <c r="G14" s="12">
        <v>1</v>
      </c>
      <c r="H14" s="8">
        <v>1.72</v>
      </c>
      <c r="I14" s="12">
        <v>0</v>
      </c>
    </row>
    <row r="15" spans="2:9" ht="15" customHeight="1" x14ac:dyDescent="0.2">
      <c r="B15" t="s">
        <v>46</v>
      </c>
      <c r="C15" s="12">
        <v>43</v>
      </c>
      <c r="D15" s="8">
        <v>18.45</v>
      </c>
      <c r="E15" s="12">
        <v>36</v>
      </c>
      <c r="F15" s="8">
        <v>21.3</v>
      </c>
      <c r="G15" s="12">
        <v>6</v>
      </c>
      <c r="H15" s="8">
        <v>10.34</v>
      </c>
      <c r="I15" s="12">
        <v>1</v>
      </c>
    </row>
    <row r="16" spans="2:9" ht="15" customHeight="1" x14ac:dyDescent="0.2">
      <c r="B16" t="s">
        <v>47</v>
      </c>
      <c r="C16" s="12">
        <v>50</v>
      </c>
      <c r="D16" s="8">
        <v>21.46</v>
      </c>
      <c r="E16" s="12">
        <v>47</v>
      </c>
      <c r="F16" s="8">
        <v>27.81</v>
      </c>
      <c r="G16" s="12">
        <v>3</v>
      </c>
      <c r="H16" s="8">
        <v>5.17</v>
      </c>
      <c r="I16" s="12">
        <v>0</v>
      </c>
    </row>
    <row r="17" spans="2:9" ht="15" customHeight="1" x14ac:dyDescent="0.2">
      <c r="B17" t="s">
        <v>48</v>
      </c>
      <c r="C17" s="12">
        <v>3</v>
      </c>
      <c r="D17" s="8">
        <v>1.29</v>
      </c>
      <c r="E17" s="12">
        <v>3</v>
      </c>
      <c r="F17" s="8">
        <v>1.78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49</v>
      </c>
      <c r="C18" s="12">
        <v>7</v>
      </c>
      <c r="D18" s="8">
        <v>3</v>
      </c>
      <c r="E18" s="12">
        <v>3</v>
      </c>
      <c r="F18" s="8">
        <v>1.78</v>
      </c>
      <c r="G18" s="12">
        <v>3</v>
      </c>
      <c r="H18" s="8">
        <v>5.17</v>
      </c>
      <c r="I18" s="12">
        <v>0</v>
      </c>
    </row>
    <row r="19" spans="2:9" ht="15" customHeight="1" x14ac:dyDescent="0.2">
      <c r="B19" t="s">
        <v>50</v>
      </c>
      <c r="C19" s="12">
        <v>6</v>
      </c>
      <c r="D19" s="8">
        <v>2.58</v>
      </c>
      <c r="E19" s="12">
        <v>1</v>
      </c>
      <c r="F19" s="8">
        <v>0.59</v>
      </c>
      <c r="G19" s="12">
        <v>5</v>
      </c>
      <c r="H19" s="8">
        <v>8.6199999999999992</v>
      </c>
      <c r="I19" s="12">
        <v>0</v>
      </c>
    </row>
    <row r="20" spans="2:9" ht="15" customHeight="1" x14ac:dyDescent="0.2">
      <c r="B20" s="9" t="s">
        <v>226</v>
      </c>
      <c r="C20" s="12">
        <f>SUM(LTBL_06401[総数／事業所数])</f>
        <v>233</v>
      </c>
      <c r="E20" s="12">
        <f>SUBTOTAL(109,LTBL_06401[個人／事業所数])</f>
        <v>169</v>
      </c>
      <c r="G20" s="12">
        <f>SUBTOTAL(109,LTBL_06401[法人／事業所数])</f>
        <v>58</v>
      </c>
      <c r="I20" s="12">
        <f>SUBTOTAL(109,LTBL_06401[法人以外の団体／事業所数])</f>
        <v>2</v>
      </c>
    </row>
    <row r="21" spans="2:9" ht="15" customHeight="1" x14ac:dyDescent="0.2">
      <c r="E21" s="11">
        <f>LTBL_06401[[#Totals],[個人／事業所数]]/LTBL_06401[[#Totals],[総数／事業所数]]</f>
        <v>0.72532188841201717</v>
      </c>
      <c r="G21" s="11">
        <f>LTBL_06401[[#Totals],[法人／事業所数]]/LTBL_06401[[#Totals],[総数／事業所数]]</f>
        <v>0.24892703862660945</v>
      </c>
      <c r="I21" s="11">
        <f>LTBL_06401[[#Totals],[法人以外の団体／事業所数]]/LTBL_06401[[#Totals],[総数／事業所数]]</f>
        <v>8.5836909871244635E-3</v>
      </c>
    </row>
    <row r="23" spans="2:9" ht="33" customHeight="1" x14ac:dyDescent="0.2">
      <c r="B23" t="s">
        <v>227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73</v>
      </c>
      <c r="C24" s="12">
        <v>44</v>
      </c>
      <c r="D24" s="8">
        <v>18.88</v>
      </c>
      <c r="E24" s="12">
        <v>43</v>
      </c>
      <c r="F24" s="8">
        <v>25.44</v>
      </c>
      <c r="G24" s="12">
        <v>1</v>
      </c>
      <c r="H24" s="8">
        <v>1.72</v>
      </c>
      <c r="I24" s="12">
        <v>0</v>
      </c>
    </row>
    <row r="25" spans="2:9" ht="15" customHeight="1" x14ac:dyDescent="0.2">
      <c r="B25" t="s">
        <v>72</v>
      </c>
      <c r="C25" s="12">
        <v>29</v>
      </c>
      <c r="D25" s="8">
        <v>12.45</v>
      </c>
      <c r="E25" s="12">
        <v>27</v>
      </c>
      <c r="F25" s="8">
        <v>15.98</v>
      </c>
      <c r="G25" s="12">
        <v>1</v>
      </c>
      <c r="H25" s="8">
        <v>1.72</v>
      </c>
      <c r="I25" s="12">
        <v>1</v>
      </c>
    </row>
    <row r="26" spans="2:9" ht="15" customHeight="1" x14ac:dyDescent="0.2">
      <c r="B26" t="s">
        <v>59</v>
      </c>
      <c r="C26" s="12">
        <v>21</v>
      </c>
      <c r="D26" s="8">
        <v>9.01</v>
      </c>
      <c r="E26" s="12">
        <v>16</v>
      </c>
      <c r="F26" s="8">
        <v>9.4700000000000006</v>
      </c>
      <c r="G26" s="12">
        <v>5</v>
      </c>
      <c r="H26" s="8">
        <v>8.6199999999999992</v>
      </c>
      <c r="I26" s="12">
        <v>0</v>
      </c>
    </row>
    <row r="27" spans="2:9" ht="15" customHeight="1" x14ac:dyDescent="0.2">
      <c r="B27" t="s">
        <v>66</v>
      </c>
      <c r="C27" s="12">
        <v>20</v>
      </c>
      <c r="D27" s="8">
        <v>8.58</v>
      </c>
      <c r="E27" s="12">
        <v>15</v>
      </c>
      <c r="F27" s="8">
        <v>8.8800000000000008</v>
      </c>
      <c r="G27" s="12">
        <v>5</v>
      </c>
      <c r="H27" s="8">
        <v>8.6199999999999992</v>
      </c>
      <c r="I27" s="12">
        <v>0</v>
      </c>
    </row>
    <row r="28" spans="2:9" ht="15" customHeight="1" x14ac:dyDescent="0.2">
      <c r="B28" t="s">
        <v>68</v>
      </c>
      <c r="C28" s="12">
        <v>16</v>
      </c>
      <c r="D28" s="8">
        <v>6.87</v>
      </c>
      <c r="E28" s="12">
        <v>8</v>
      </c>
      <c r="F28" s="8">
        <v>4.7300000000000004</v>
      </c>
      <c r="G28" s="12">
        <v>7</v>
      </c>
      <c r="H28" s="8">
        <v>12.07</v>
      </c>
      <c r="I28" s="12">
        <v>1</v>
      </c>
    </row>
    <row r="29" spans="2:9" ht="15" customHeight="1" x14ac:dyDescent="0.2">
      <c r="B29" t="s">
        <v>82</v>
      </c>
      <c r="C29" s="12">
        <v>13</v>
      </c>
      <c r="D29" s="8">
        <v>5.58</v>
      </c>
      <c r="E29" s="12">
        <v>8</v>
      </c>
      <c r="F29" s="8">
        <v>4.7300000000000004</v>
      </c>
      <c r="G29" s="12">
        <v>5</v>
      </c>
      <c r="H29" s="8">
        <v>8.6199999999999992</v>
      </c>
      <c r="I29" s="12">
        <v>0</v>
      </c>
    </row>
    <row r="30" spans="2:9" ht="15" customHeight="1" x14ac:dyDescent="0.2">
      <c r="B30" t="s">
        <v>60</v>
      </c>
      <c r="C30" s="12">
        <v>11</v>
      </c>
      <c r="D30" s="8">
        <v>4.72</v>
      </c>
      <c r="E30" s="12">
        <v>11</v>
      </c>
      <c r="F30" s="8">
        <v>6.51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69</v>
      </c>
      <c r="C31" s="12">
        <v>9</v>
      </c>
      <c r="D31" s="8">
        <v>3.86</v>
      </c>
      <c r="E31" s="12">
        <v>8</v>
      </c>
      <c r="F31" s="8">
        <v>4.7300000000000004</v>
      </c>
      <c r="G31" s="12">
        <v>1</v>
      </c>
      <c r="H31" s="8">
        <v>1.72</v>
      </c>
      <c r="I31" s="12">
        <v>0</v>
      </c>
    </row>
    <row r="32" spans="2:9" ht="15" customHeight="1" x14ac:dyDescent="0.2">
      <c r="B32" t="s">
        <v>62</v>
      </c>
      <c r="C32" s="12">
        <v>7</v>
      </c>
      <c r="D32" s="8">
        <v>3</v>
      </c>
      <c r="E32" s="12">
        <v>3</v>
      </c>
      <c r="F32" s="8">
        <v>1.78</v>
      </c>
      <c r="G32" s="12">
        <v>4</v>
      </c>
      <c r="H32" s="8">
        <v>6.9</v>
      </c>
      <c r="I32" s="12">
        <v>0</v>
      </c>
    </row>
    <row r="33" spans="2:9" ht="15" customHeight="1" x14ac:dyDescent="0.2">
      <c r="B33" t="s">
        <v>61</v>
      </c>
      <c r="C33" s="12">
        <v>6</v>
      </c>
      <c r="D33" s="8">
        <v>2.58</v>
      </c>
      <c r="E33" s="12">
        <v>3</v>
      </c>
      <c r="F33" s="8">
        <v>1.78</v>
      </c>
      <c r="G33" s="12">
        <v>3</v>
      </c>
      <c r="H33" s="8">
        <v>5.17</v>
      </c>
      <c r="I33" s="12">
        <v>0</v>
      </c>
    </row>
    <row r="34" spans="2:9" ht="15" customHeight="1" x14ac:dyDescent="0.2">
      <c r="B34" t="s">
        <v>67</v>
      </c>
      <c r="C34" s="12">
        <v>6</v>
      </c>
      <c r="D34" s="8">
        <v>2.58</v>
      </c>
      <c r="E34" s="12">
        <v>4</v>
      </c>
      <c r="F34" s="8">
        <v>2.37</v>
      </c>
      <c r="G34" s="12">
        <v>2</v>
      </c>
      <c r="H34" s="8">
        <v>3.45</v>
      </c>
      <c r="I34" s="12">
        <v>0</v>
      </c>
    </row>
    <row r="35" spans="2:9" ht="15" customHeight="1" x14ac:dyDescent="0.2">
      <c r="B35" t="s">
        <v>74</v>
      </c>
      <c r="C35" s="12">
        <v>5</v>
      </c>
      <c r="D35" s="8">
        <v>2.15</v>
      </c>
      <c r="E35" s="12">
        <v>4</v>
      </c>
      <c r="F35" s="8">
        <v>2.37</v>
      </c>
      <c r="G35" s="12">
        <v>1</v>
      </c>
      <c r="H35" s="8">
        <v>1.72</v>
      </c>
      <c r="I35" s="12">
        <v>0</v>
      </c>
    </row>
    <row r="36" spans="2:9" ht="15" customHeight="1" x14ac:dyDescent="0.2">
      <c r="B36" t="s">
        <v>71</v>
      </c>
      <c r="C36" s="12">
        <v>4</v>
      </c>
      <c r="D36" s="8">
        <v>1.72</v>
      </c>
      <c r="E36" s="12">
        <v>3</v>
      </c>
      <c r="F36" s="8">
        <v>1.78</v>
      </c>
      <c r="G36" s="12">
        <v>1</v>
      </c>
      <c r="H36" s="8">
        <v>1.72</v>
      </c>
      <c r="I36" s="12">
        <v>0</v>
      </c>
    </row>
    <row r="37" spans="2:9" ht="15" customHeight="1" x14ac:dyDescent="0.2">
      <c r="B37" t="s">
        <v>77</v>
      </c>
      <c r="C37" s="12">
        <v>4</v>
      </c>
      <c r="D37" s="8">
        <v>1.72</v>
      </c>
      <c r="E37" s="12">
        <v>0</v>
      </c>
      <c r="F37" s="8">
        <v>0</v>
      </c>
      <c r="G37" s="12">
        <v>3</v>
      </c>
      <c r="H37" s="8">
        <v>5.17</v>
      </c>
      <c r="I37" s="12">
        <v>0</v>
      </c>
    </row>
    <row r="38" spans="2:9" ht="15" customHeight="1" x14ac:dyDescent="0.2">
      <c r="B38" t="s">
        <v>94</v>
      </c>
      <c r="C38" s="12">
        <v>3</v>
      </c>
      <c r="D38" s="8">
        <v>1.29</v>
      </c>
      <c r="E38" s="12">
        <v>0</v>
      </c>
      <c r="F38" s="8">
        <v>0</v>
      </c>
      <c r="G38" s="12">
        <v>3</v>
      </c>
      <c r="H38" s="8">
        <v>5.17</v>
      </c>
      <c r="I38" s="12">
        <v>0</v>
      </c>
    </row>
    <row r="39" spans="2:9" ht="15" customHeight="1" x14ac:dyDescent="0.2">
      <c r="B39" t="s">
        <v>63</v>
      </c>
      <c r="C39" s="12">
        <v>3</v>
      </c>
      <c r="D39" s="8">
        <v>1.29</v>
      </c>
      <c r="E39" s="12">
        <v>2</v>
      </c>
      <c r="F39" s="8">
        <v>1.18</v>
      </c>
      <c r="G39" s="12">
        <v>1</v>
      </c>
      <c r="H39" s="8">
        <v>1.72</v>
      </c>
      <c r="I39" s="12">
        <v>0</v>
      </c>
    </row>
    <row r="40" spans="2:9" ht="15" customHeight="1" x14ac:dyDescent="0.2">
      <c r="B40" t="s">
        <v>75</v>
      </c>
      <c r="C40" s="12">
        <v>3</v>
      </c>
      <c r="D40" s="8">
        <v>1.29</v>
      </c>
      <c r="E40" s="12">
        <v>3</v>
      </c>
      <c r="F40" s="8">
        <v>1.78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76</v>
      </c>
      <c r="C41" s="12">
        <v>3</v>
      </c>
      <c r="D41" s="8">
        <v>1.29</v>
      </c>
      <c r="E41" s="12">
        <v>3</v>
      </c>
      <c r="F41" s="8">
        <v>1.78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104</v>
      </c>
      <c r="C42" s="12">
        <v>2</v>
      </c>
      <c r="D42" s="8">
        <v>0.86</v>
      </c>
      <c r="E42" s="12">
        <v>0</v>
      </c>
      <c r="F42" s="8">
        <v>0</v>
      </c>
      <c r="G42" s="12">
        <v>2</v>
      </c>
      <c r="H42" s="8">
        <v>3.45</v>
      </c>
      <c r="I42" s="12">
        <v>0</v>
      </c>
    </row>
    <row r="43" spans="2:9" ht="15" customHeight="1" x14ac:dyDescent="0.2">
      <c r="B43" t="s">
        <v>65</v>
      </c>
      <c r="C43" s="12">
        <v>2</v>
      </c>
      <c r="D43" s="8">
        <v>0.86</v>
      </c>
      <c r="E43" s="12">
        <v>1</v>
      </c>
      <c r="F43" s="8">
        <v>0.59</v>
      </c>
      <c r="G43" s="12">
        <v>1</v>
      </c>
      <c r="H43" s="8">
        <v>1.72</v>
      </c>
      <c r="I43" s="12">
        <v>0</v>
      </c>
    </row>
    <row r="44" spans="2:9" ht="15" customHeight="1" x14ac:dyDescent="0.2">
      <c r="B44" t="s">
        <v>96</v>
      </c>
      <c r="C44" s="12">
        <v>2</v>
      </c>
      <c r="D44" s="8">
        <v>0.86</v>
      </c>
      <c r="E44" s="12">
        <v>1</v>
      </c>
      <c r="F44" s="8">
        <v>0.59</v>
      </c>
      <c r="G44" s="12">
        <v>1</v>
      </c>
      <c r="H44" s="8">
        <v>1.72</v>
      </c>
      <c r="I44" s="12">
        <v>0</v>
      </c>
    </row>
    <row r="45" spans="2:9" ht="15" customHeight="1" x14ac:dyDescent="0.2">
      <c r="B45" t="s">
        <v>70</v>
      </c>
      <c r="C45" s="12">
        <v>2</v>
      </c>
      <c r="D45" s="8">
        <v>0.86</v>
      </c>
      <c r="E45" s="12">
        <v>2</v>
      </c>
      <c r="F45" s="8">
        <v>1.18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97</v>
      </c>
      <c r="C46" s="12">
        <v>2</v>
      </c>
      <c r="D46" s="8">
        <v>0.86</v>
      </c>
      <c r="E46" s="12">
        <v>0</v>
      </c>
      <c r="F46" s="8">
        <v>0</v>
      </c>
      <c r="G46" s="12">
        <v>2</v>
      </c>
      <c r="H46" s="8">
        <v>3.45</v>
      </c>
      <c r="I46" s="12">
        <v>0</v>
      </c>
    </row>
    <row r="49" spans="2:9" ht="33" customHeight="1" x14ac:dyDescent="0.2">
      <c r="B49" t="s">
        <v>228</v>
      </c>
      <c r="C49" s="10" t="s">
        <v>52</v>
      </c>
      <c r="D49" s="10" t="s">
        <v>53</v>
      </c>
      <c r="E49" s="10" t="s">
        <v>54</v>
      </c>
      <c r="F49" s="10" t="s">
        <v>55</v>
      </c>
      <c r="G49" s="10" t="s">
        <v>56</v>
      </c>
      <c r="H49" s="10" t="s">
        <v>57</v>
      </c>
      <c r="I49" s="10" t="s">
        <v>58</v>
      </c>
    </row>
    <row r="50" spans="2:9" ht="15" customHeight="1" x14ac:dyDescent="0.2">
      <c r="B50" t="s">
        <v>136</v>
      </c>
      <c r="C50" s="12">
        <v>23</v>
      </c>
      <c r="D50" s="8">
        <v>9.8699999999999992</v>
      </c>
      <c r="E50" s="12">
        <v>23</v>
      </c>
      <c r="F50" s="8">
        <v>13.61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137</v>
      </c>
      <c r="C51" s="12">
        <v>17</v>
      </c>
      <c r="D51" s="8">
        <v>7.3</v>
      </c>
      <c r="E51" s="12">
        <v>17</v>
      </c>
      <c r="F51" s="8">
        <v>10.06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123</v>
      </c>
      <c r="C52" s="12">
        <v>12</v>
      </c>
      <c r="D52" s="8">
        <v>5.15</v>
      </c>
      <c r="E52" s="12">
        <v>11</v>
      </c>
      <c r="F52" s="8">
        <v>6.51</v>
      </c>
      <c r="G52" s="12">
        <v>1</v>
      </c>
      <c r="H52" s="8">
        <v>1.72</v>
      </c>
      <c r="I52" s="12">
        <v>0</v>
      </c>
    </row>
    <row r="53" spans="2:9" ht="15" customHeight="1" x14ac:dyDescent="0.2">
      <c r="B53" t="s">
        <v>155</v>
      </c>
      <c r="C53" s="12">
        <v>9</v>
      </c>
      <c r="D53" s="8">
        <v>3.86</v>
      </c>
      <c r="E53" s="12">
        <v>7</v>
      </c>
      <c r="F53" s="8">
        <v>4.1399999999999997</v>
      </c>
      <c r="G53" s="12">
        <v>2</v>
      </c>
      <c r="H53" s="8">
        <v>3.45</v>
      </c>
      <c r="I53" s="12">
        <v>0</v>
      </c>
    </row>
    <row r="54" spans="2:9" ht="15" customHeight="1" x14ac:dyDescent="0.2">
      <c r="B54" t="s">
        <v>131</v>
      </c>
      <c r="C54" s="12">
        <v>8</v>
      </c>
      <c r="D54" s="8">
        <v>3.43</v>
      </c>
      <c r="E54" s="12">
        <v>7</v>
      </c>
      <c r="F54" s="8">
        <v>4.1399999999999997</v>
      </c>
      <c r="G54" s="12">
        <v>1</v>
      </c>
      <c r="H54" s="8">
        <v>1.72</v>
      </c>
      <c r="I54" s="12">
        <v>0</v>
      </c>
    </row>
    <row r="55" spans="2:9" ht="15" customHeight="1" x14ac:dyDescent="0.2">
      <c r="B55" t="s">
        <v>133</v>
      </c>
      <c r="C55" s="12">
        <v>8</v>
      </c>
      <c r="D55" s="8">
        <v>3.43</v>
      </c>
      <c r="E55" s="12">
        <v>8</v>
      </c>
      <c r="F55" s="8">
        <v>4.7300000000000004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134</v>
      </c>
      <c r="C56" s="12">
        <v>8</v>
      </c>
      <c r="D56" s="8">
        <v>3.43</v>
      </c>
      <c r="E56" s="12">
        <v>8</v>
      </c>
      <c r="F56" s="8">
        <v>4.7300000000000004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125</v>
      </c>
      <c r="C57" s="12">
        <v>6</v>
      </c>
      <c r="D57" s="8">
        <v>2.58</v>
      </c>
      <c r="E57" s="12">
        <v>6</v>
      </c>
      <c r="F57" s="8">
        <v>3.55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126</v>
      </c>
      <c r="C58" s="12">
        <v>6</v>
      </c>
      <c r="D58" s="8">
        <v>2.58</v>
      </c>
      <c r="E58" s="12">
        <v>5</v>
      </c>
      <c r="F58" s="8">
        <v>2.96</v>
      </c>
      <c r="G58" s="12">
        <v>1</v>
      </c>
      <c r="H58" s="8">
        <v>1.72</v>
      </c>
      <c r="I58" s="12">
        <v>0</v>
      </c>
    </row>
    <row r="59" spans="2:9" ht="15" customHeight="1" x14ac:dyDescent="0.2">
      <c r="B59" t="s">
        <v>148</v>
      </c>
      <c r="C59" s="12">
        <v>5</v>
      </c>
      <c r="D59" s="8">
        <v>2.15</v>
      </c>
      <c r="E59" s="12">
        <v>5</v>
      </c>
      <c r="F59" s="8">
        <v>2.96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215</v>
      </c>
      <c r="C60" s="12">
        <v>5</v>
      </c>
      <c r="D60" s="8">
        <v>2.15</v>
      </c>
      <c r="E60" s="12">
        <v>2</v>
      </c>
      <c r="F60" s="8">
        <v>1.18</v>
      </c>
      <c r="G60" s="12">
        <v>3</v>
      </c>
      <c r="H60" s="8">
        <v>5.17</v>
      </c>
      <c r="I60" s="12">
        <v>0</v>
      </c>
    </row>
    <row r="61" spans="2:9" ht="15" customHeight="1" x14ac:dyDescent="0.2">
      <c r="B61" t="s">
        <v>145</v>
      </c>
      <c r="C61" s="12">
        <v>5</v>
      </c>
      <c r="D61" s="8">
        <v>2.15</v>
      </c>
      <c r="E61" s="12">
        <v>4</v>
      </c>
      <c r="F61" s="8">
        <v>2.37</v>
      </c>
      <c r="G61" s="12">
        <v>1</v>
      </c>
      <c r="H61" s="8">
        <v>1.72</v>
      </c>
      <c r="I61" s="12">
        <v>0</v>
      </c>
    </row>
    <row r="62" spans="2:9" ht="15" customHeight="1" x14ac:dyDescent="0.2">
      <c r="B62" t="s">
        <v>146</v>
      </c>
      <c r="C62" s="12">
        <v>5</v>
      </c>
      <c r="D62" s="8">
        <v>2.15</v>
      </c>
      <c r="E62" s="12">
        <v>4</v>
      </c>
      <c r="F62" s="8">
        <v>2.37</v>
      </c>
      <c r="G62" s="12">
        <v>1</v>
      </c>
      <c r="H62" s="8">
        <v>1.72</v>
      </c>
      <c r="I62" s="12">
        <v>0</v>
      </c>
    </row>
    <row r="63" spans="2:9" ht="15" customHeight="1" x14ac:dyDescent="0.2">
      <c r="B63" t="s">
        <v>121</v>
      </c>
      <c r="C63" s="12">
        <v>4</v>
      </c>
      <c r="D63" s="8">
        <v>1.72</v>
      </c>
      <c r="E63" s="12">
        <v>1</v>
      </c>
      <c r="F63" s="8">
        <v>0.59</v>
      </c>
      <c r="G63" s="12">
        <v>3</v>
      </c>
      <c r="H63" s="8">
        <v>5.17</v>
      </c>
      <c r="I63" s="12">
        <v>0</v>
      </c>
    </row>
    <row r="64" spans="2:9" ht="15" customHeight="1" x14ac:dyDescent="0.2">
      <c r="B64" t="s">
        <v>130</v>
      </c>
      <c r="C64" s="12">
        <v>4</v>
      </c>
      <c r="D64" s="8">
        <v>1.72</v>
      </c>
      <c r="E64" s="12">
        <v>1</v>
      </c>
      <c r="F64" s="8">
        <v>0.59</v>
      </c>
      <c r="G64" s="12">
        <v>2</v>
      </c>
      <c r="H64" s="8">
        <v>3.45</v>
      </c>
      <c r="I64" s="12">
        <v>1</v>
      </c>
    </row>
    <row r="65" spans="2:9" ht="15" customHeight="1" x14ac:dyDescent="0.2">
      <c r="B65" t="s">
        <v>214</v>
      </c>
      <c r="C65" s="12">
        <v>3</v>
      </c>
      <c r="D65" s="8">
        <v>1.29</v>
      </c>
      <c r="E65" s="12">
        <v>3</v>
      </c>
      <c r="F65" s="8">
        <v>1.78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151</v>
      </c>
      <c r="C66" s="12">
        <v>3</v>
      </c>
      <c r="D66" s="8">
        <v>1.29</v>
      </c>
      <c r="E66" s="12">
        <v>3</v>
      </c>
      <c r="F66" s="8">
        <v>1.78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149</v>
      </c>
      <c r="C67" s="12">
        <v>3</v>
      </c>
      <c r="D67" s="8">
        <v>1.29</v>
      </c>
      <c r="E67" s="12">
        <v>2</v>
      </c>
      <c r="F67" s="8">
        <v>1.18</v>
      </c>
      <c r="G67" s="12">
        <v>1</v>
      </c>
      <c r="H67" s="8">
        <v>1.72</v>
      </c>
      <c r="I67" s="12">
        <v>0</v>
      </c>
    </row>
    <row r="68" spans="2:9" ht="15" customHeight="1" x14ac:dyDescent="0.2">
      <c r="B68" t="s">
        <v>124</v>
      </c>
      <c r="C68" s="12">
        <v>3</v>
      </c>
      <c r="D68" s="8">
        <v>1.29</v>
      </c>
      <c r="E68" s="12">
        <v>1</v>
      </c>
      <c r="F68" s="8">
        <v>0.59</v>
      </c>
      <c r="G68" s="12">
        <v>2</v>
      </c>
      <c r="H68" s="8">
        <v>3.45</v>
      </c>
      <c r="I68" s="12">
        <v>0</v>
      </c>
    </row>
    <row r="69" spans="2:9" ht="15" customHeight="1" x14ac:dyDescent="0.2">
      <c r="B69" t="s">
        <v>165</v>
      </c>
      <c r="C69" s="12">
        <v>3</v>
      </c>
      <c r="D69" s="8">
        <v>1.29</v>
      </c>
      <c r="E69" s="12">
        <v>1</v>
      </c>
      <c r="F69" s="8">
        <v>0.59</v>
      </c>
      <c r="G69" s="12">
        <v>2</v>
      </c>
      <c r="H69" s="8">
        <v>3.45</v>
      </c>
      <c r="I69" s="12">
        <v>0</v>
      </c>
    </row>
    <row r="70" spans="2:9" ht="15" customHeight="1" x14ac:dyDescent="0.2">
      <c r="B70" t="s">
        <v>161</v>
      </c>
      <c r="C70" s="12">
        <v>3</v>
      </c>
      <c r="D70" s="8">
        <v>1.29</v>
      </c>
      <c r="E70" s="12">
        <v>3</v>
      </c>
      <c r="F70" s="8">
        <v>1.78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162</v>
      </c>
      <c r="C71" s="12">
        <v>3</v>
      </c>
      <c r="D71" s="8">
        <v>1.29</v>
      </c>
      <c r="E71" s="12">
        <v>0</v>
      </c>
      <c r="F71" s="8">
        <v>0</v>
      </c>
      <c r="G71" s="12">
        <v>3</v>
      </c>
      <c r="H71" s="8">
        <v>5.17</v>
      </c>
      <c r="I71" s="12">
        <v>0</v>
      </c>
    </row>
    <row r="72" spans="2:9" ht="15" customHeight="1" x14ac:dyDescent="0.2">
      <c r="B72" t="s">
        <v>216</v>
      </c>
      <c r="C72" s="12">
        <v>3</v>
      </c>
      <c r="D72" s="8">
        <v>1.29</v>
      </c>
      <c r="E72" s="12">
        <v>2</v>
      </c>
      <c r="F72" s="8">
        <v>1.18</v>
      </c>
      <c r="G72" s="12">
        <v>1</v>
      </c>
      <c r="H72" s="8">
        <v>1.72</v>
      </c>
      <c r="I72" s="12">
        <v>0</v>
      </c>
    </row>
    <row r="73" spans="2:9" ht="15" customHeight="1" x14ac:dyDescent="0.2">
      <c r="B73" t="s">
        <v>156</v>
      </c>
      <c r="C73" s="12">
        <v>3</v>
      </c>
      <c r="D73" s="8">
        <v>1.29</v>
      </c>
      <c r="E73" s="12">
        <v>2</v>
      </c>
      <c r="F73" s="8">
        <v>1.18</v>
      </c>
      <c r="G73" s="12">
        <v>0</v>
      </c>
      <c r="H73" s="8">
        <v>0</v>
      </c>
      <c r="I73" s="12">
        <v>1</v>
      </c>
    </row>
    <row r="74" spans="2:9" ht="15" customHeight="1" x14ac:dyDescent="0.2">
      <c r="B74" t="s">
        <v>135</v>
      </c>
      <c r="C74" s="12">
        <v>3</v>
      </c>
      <c r="D74" s="8">
        <v>1.29</v>
      </c>
      <c r="E74" s="12">
        <v>3</v>
      </c>
      <c r="F74" s="8">
        <v>1.78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217</v>
      </c>
      <c r="C75" s="12">
        <v>3</v>
      </c>
      <c r="D75" s="8">
        <v>1.29</v>
      </c>
      <c r="E75" s="12">
        <v>3</v>
      </c>
      <c r="F75" s="8">
        <v>1.78</v>
      </c>
      <c r="G75" s="12">
        <v>0</v>
      </c>
      <c r="H75" s="8">
        <v>0</v>
      </c>
      <c r="I75" s="12">
        <v>0</v>
      </c>
    </row>
    <row r="77" spans="2:9" ht="15" customHeight="1" x14ac:dyDescent="0.2">
      <c r="B77" t="s">
        <v>229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E840F-B5F0-4A7A-9C7F-2AE1D2197D62}">
  <sheetPr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260</v>
      </c>
    </row>
    <row r="4" spans="2:9" ht="33" customHeight="1" x14ac:dyDescent="0.2">
      <c r="B4" t="s">
        <v>225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37</v>
      </c>
      <c r="C6" s="12">
        <v>71</v>
      </c>
      <c r="D6" s="8">
        <v>17.489999999999998</v>
      </c>
      <c r="E6" s="12">
        <v>41</v>
      </c>
      <c r="F6" s="8">
        <v>15.65</v>
      </c>
      <c r="G6" s="12">
        <v>30</v>
      </c>
      <c r="H6" s="8">
        <v>21.43</v>
      </c>
      <c r="I6" s="12">
        <v>0</v>
      </c>
    </row>
    <row r="7" spans="2:9" ht="15" customHeight="1" x14ac:dyDescent="0.2">
      <c r="B7" t="s">
        <v>38</v>
      </c>
      <c r="C7" s="12">
        <v>62</v>
      </c>
      <c r="D7" s="8">
        <v>15.27</v>
      </c>
      <c r="E7" s="12">
        <v>31</v>
      </c>
      <c r="F7" s="8">
        <v>11.83</v>
      </c>
      <c r="G7" s="12">
        <v>31</v>
      </c>
      <c r="H7" s="8">
        <v>22.14</v>
      </c>
      <c r="I7" s="12">
        <v>0</v>
      </c>
    </row>
    <row r="8" spans="2:9" ht="15" customHeight="1" x14ac:dyDescent="0.2">
      <c r="B8" t="s">
        <v>39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40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41</v>
      </c>
      <c r="C10" s="12">
        <v>3</v>
      </c>
      <c r="D10" s="8">
        <v>0.74</v>
      </c>
      <c r="E10" s="12">
        <v>0</v>
      </c>
      <c r="F10" s="8">
        <v>0</v>
      </c>
      <c r="G10" s="12">
        <v>3</v>
      </c>
      <c r="H10" s="8">
        <v>2.14</v>
      </c>
      <c r="I10" s="12">
        <v>0</v>
      </c>
    </row>
    <row r="11" spans="2:9" ht="15" customHeight="1" x14ac:dyDescent="0.2">
      <c r="B11" t="s">
        <v>42</v>
      </c>
      <c r="C11" s="12">
        <v>95</v>
      </c>
      <c r="D11" s="8">
        <v>23.4</v>
      </c>
      <c r="E11" s="12">
        <v>61</v>
      </c>
      <c r="F11" s="8">
        <v>23.28</v>
      </c>
      <c r="G11" s="12">
        <v>34</v>
      </c>
      <c r="H11" s="8">
        <v>24.29</v>
      </c>
      <c r="I11" s="12">
        <v>0</v>
      </c>
    </row>
    <row r="12" spans="2:9" ht="15" customHeight="1" x14ac:dyDescent="0.2">
      <c r="B12" t="s">
        <v>43</v>
      </c>
      <c r="C12" s="12">
        <v>1</v>
      </c>
      <c r="D12" s="8">
        <v>0.25</v>
      </c>
      <c r="E12" s="12">
        <v>1</v>
      </c>
      <c r="F12" s="8">
        <v>0.38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44</v>
      </c>
      <c r="C13" s="12">
        <v>9</v>
      </c>
      <c r="D13" s="8">
        <v>2.2200000000000002</v>
      </c>
      <c r="E13" s="12">
        <v>5</v>
      </c>
      <c r="F13" s="8">
        <v>1.91</v>
      </c>
      <c r="G13" s="12">
        <v>4</v>
      </c>
      <c r="H13" s="8">
        <v>2.86</v>
      </c>
      <c r="I13" s="12">
        <v>0</v>
      </c>
    </row>
    <row r="14" spans="2:9" ht="15" customHeight="1" x14ac:dyDescent="0.2">
      <c r="B14" t="s">
        <v>45</v>
      </c>
      <c r="C14" s="12">
        <v>11</v>
      </c>
      <c r="D14" s="8">
        <v>2.71</v>
      </c>
      <c r="E14" s="12">
        <v>10</v>
      </c>
      <c r="F14" s="8">
        <v>3.82</v>
      </c>
      <c r="G14" s="12">
        <v>1</v>
      </c>
      <c r="H14" s="8">
        <v>0.71</v>
      </c>
      <c r="I14" s="12">
        <v>0</v>
      </c>
    </row>
    <row r="15" spans="2:9" ht="15" customHeight="1" x14ac:dyDescent="0.2">
      <c r="B15" t="s">
        <v>46</v>
      </c>
      <c r="C15" s="12">
        <v>37</v>
      </c>
      <c r="D15" s="8">
        <v>9.11</v>
      </c>
      <c r="E15" s="12">
        <v>27</v>
      </c>
      <c r="F15" s="8">
        <v>10.31</v>
      </c>
      <c r="G15" s="12">
        <v>10</v>
      </c>
      <c r="H15" s="8">
        <v>7.14</v>
      </c>
      <c r="I15" s="12">
        <v>0</v>
      </c>
    </row>
    <row r="16" spans="2:9" ht="15" customHeight="1" x14ac:dyDescent="0.2">
      <c r="B16" t="s">
        <v>47</v>
      </c>
      <c r="C16" s="12">
        <v>70</v>
      </c>
      <c r="D16" s="8">
        <v>17.239999999999998</v>
      </c>
      <c r="E16" s="12">
        <v>65</v>
      </c>
      <c r="F16" s="8">
        <v>24.81</v>
      </c>
      <c r="G16" s="12">
        <v>3</v>
      </c>
      <c r="H16" s="8">
        <v>2.14</v>
      </c>
      <c r="I16" s="12">
        <v>0</v>
      </c>
    </row>
    <row r="17" spans="2:9" ht="15" customHeight="1" x14ac:dyDescent="0.2">
      <c r="B17" t="s">
        <v>48</v>
      </c>
      <c r="C17" s="12">
        <v>6</v>
      </c>
      <c r="D17" s="8">
        <v>1.48</v>
      </c>
      <c r="E17" s="12">
        <v>3</v>
      </c>
      <c r="F17" s="8">
        <v>1.1499999999999999</v>
      </c>
      <c r="G17" s="12">
        <v>1</v>
      </c>
      <c r="H17" s="8">
        <v>0.71</v>
      </c>
      <c r="I17" s="12">
        <v>2</v>
      </c>
    </row>
    <row r="18" spans="2:9" ht="15" customHeight="1" x14ac:dyDescent="0.2">
      <c r="B18" t="s">
        <v>49</v>
      </c>
      <c r="C18" s="12">
        <v>19</v>
      </c>
      <c r="D18" s="8">
        <v>4.68</v>
      </c>
      <c r="E18" s="12">
        <v>8</v>
      </c>
      <c r="F18" s="8">
        <v>3.05</v>
      </c>
      <c r="G18" s="12">
        <v>11</v>
      </c>
      <c r="H18" s="8">
        <v>7.86</v>
      </c>
      <c r="I18" s="12">
        <v>0</v>
      </c>
    </row>
    <row r="19" spans="2:9" ht="15" customHeight="1" x14ac:dyDescent="0.2">
      <c r="B19" t="s">
        <v>50</v>
      </c>
      <c r="C19" s="12">
        <v>22</v>
      </c>
      <c r="D19" s="8">
        <v>5.42</v>
      </c>
      <c r="E19" s="12">
        <v>10</v>
      </c>
      <c r="F19" s="8">
        <v>3.82</v>
      </c>
      <c r="G19" s="12">
        <v>12</v>
      </c>
      <c r="H19" s="8">
        <v>8.57</v>
      </c>
      <c r="I19" s="12">
        <v>0</v>
      </c>
    </row>
    <row r="20" spans="2:9" ht="15" customHeight="1" x14ac:dyDescent="0.2">
      <c r="B20" s="9" t="s">
        <v>226</v>
      </c>
      <c r="C20" s="12">
        <f>SUM(LTBL_06402[総数／事業所数])</f>
        <v>406</v>
      </c>
      <c r="E20" s="12">
        <f>SUBTOTAL(109,LTBL_06402[個人／事業所数])</f>
        <v>262</v>
      </c>
      <c r="G20" s="12">
        <f>SUBTOTAL(109,LTBL_06402[法人／事業所数])</f>
        <v>140</v>
      </c>
      <c r="I20" s="12">
        <f>SUBTOTAL(109,LTBL_06402[法人以外の団体／事業所数])</f>
        <v>2</v>
      </c>
    </row>
    <row r="21" spans="2:9" ht="15" customHeight="1" x14ac:dyDescent="0.2">
      <c r="E21" s="11">
        <f>LTBL_06402[[#Totals],[個人／事業所数]]/LTBL_06402[[#Totals],[総数／事業所数]]</f>
        <v>0.64532019704433496</v>
      </c>
      <c r="G21" s="11">
        <f>LTBL_06402[[#Totals],[法人／事業所数]]/LTBL_06402[[#Totals],[総数／事業所数]]</f>
        <v>0.34482758620689657</v>
      </c>
      <c r="I21" s="11">
        <f>LTBL_06402[[#Totals],[法人以外の団体／事業所数]]/LTBL_06402[[#Totals],[総数／事業所数]]</f>
        <v>4.9261083743842365E-3</v>
      </c>
    </row>
    <row r="23" spans="2:9" ht="33" customHeight="1" x14ac:dyDescent="0.2">
      <c r="B23" t="s">
        <v>227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73</v>
      </c>
      <c r="C24" s="12">
        <v>63</v>
      </c>
      <c r="D24" s="8">
        <v>15.52</v>
      </c>
      <c r="E24" s="12">
        <v>62</v>
      </c>
      <c r="F24" s="8">
        <v>23.66</v>
      </c>
      <c r="G24" s="12">
        <v>1</v>
      </c>
      <c r="H24" s="8">
        <v>0.71</v>
      </c>
      <c r="I24" s="12">
        <v>0</v>
      </c>
    </row>
    <row r="25" spans="2:9" ht="15" customHeight="1" x14ac:dyDescent="0.2">
      <c r="B25" t="s">
        <v>72</v>
      </c>
      <c r="C25" s="12">
        <v>34</v>
      </c>
      <c r="D25" s="8">
        <v>8.3699999999999992</v>
      </c>
      <c r="E25" s="12">
        <v>26</v>
      </c>
      <c r="F25" s="8">
        <v>9.92</v>
      </c>
      <c r="G25" s="12">
        <v>8</v>
      </c>
      <c r="H25" s="8">
        <v>5.71</v>
      </c>
      <c r="I25" s="12">
        <v>0</v>
      </c>
    </row>
    <row r="26" spans="2:9" ht="15" customHeight="1" x14ac:dyDescent="0.2">
      <c r="B26" t="s">
        <v>59</v>
      </c>
      <c r="C26" s="12">
        <v>33</v>
      </c>
      <c r="D26" s="8">
        <v>8.1300000000000008</v>
      </c>
      <c r="E26" s="12">
        <v>16</v>
      </c>
      <c r="F26" s="8">
        <v>6.11</v>
      </c>
      <c r="G26" s="12">
        <v>17</v>
      </c>
      <c r="H26" s="8">
        <v>12.14</v>
      </c>
      <c r="I26" s="12">
        <v>0</v>
      </c>
    </row>
    <row r="27" spans="2:9" ht="15" customHeight="1" x14ac:dyDescent="0.2">
      <c r="B27" t="s">
        <v>68</v>
      </c>
      <c r="C27" s="12">
        <v>31</v>
      </c>
      <c r="D27" s="8">
        <v>7.64</v>
      </c>
      <c r="E27" s="12">
        <v>20</v>
      </c>
      <c r="F27" s="8">
        <v>7.63</v>
      </c>
      <c r="G27" s="12">
        <v>11</v>
      </c>
      <c r="H27" s="8">
        <v>7.86</v>
      </c>
      <c r="I27" s="12">
        <v>0</v>
      </c>
    </row>
    <row r="28" spans="2:9" ht="15" customHeight="1" x14ac:dyDescent="0.2">
      <c r="B28" t="s">
        <v>60</v>
      </c>
      <c r="C28" s="12">
        <v>30</v>
      </c>
      <c r="D28" s="8">
        <v>7.39</v>
      </c>
      <c r="E28" s="12">
        <v>22</v>
      </c>
      <c r="F28" s="8">
        <v>8.4</v>
      </c>
      <c r="G28" s="12">
        <v>8</v>
      </c>
      <c r="H28" s="8">
        <v>5.71</v>
      </c>
      <c r="I28" s="12">
        <v>0</v>
      </c>
    </row>
    <row r="29" spans="2:9" ht="15" customHeight="1" x14ac:dyDescent="0.2">
      <c r="B29" t="s">
        <v>66</v>
      </c>
      <c r="C29" s="12">
        <v>23</v>
      </c>
      <c r="D29" s="8">
        <v>5.67</v>
      </c>
      <c r="E29" s="12">
        <v>16</v>
      </c>
      <c r="F29" s="8">
        <v>6.11</v>
      </c>
      <c r="G29" s="12">
        <v>7</v>
      </c>
      <c r="H29" s="8">
        <v>5</v>
      </c>
      <c r="I29" s="12">
        <v>0</v>
      </c>
    </row>
    <row r="30" spans="2:9" ht="15" customHeight="1" x14ac:dyDescent="0.2">
      <c r="B30" t="s">
        <v>67</v>
      </c>
      <c r="C30" s="12">
        <v>18</v>
      </c>
      <c r="D30" s="8">
        <v>4.43</v>
      </c>
      <c r="E30" s="12">
        <v>14</v>
      </c>
      <c r="F30" s="8">
        <v>5.34</v>
      </c>
      <c r="G30" s="12">
        <v>4</v>
      </c>
      <c r="H30" s="8">
        <v>2.86</v>
      </c>
      <c r="I30" s="12">
        <v>0</v>
      </c>
    </row>
    <row r="31" spans="2:9" ht="15" customHeight="1" x14ac:dyDescent="0.2">
      <c r="B31" t="s">
        <v>85</v>
      </c>
      <c r="C31" s="12">
        <v>13</v>
      </c>
      <c r="D31" s="8">
        <v>3.2</v>
      </c>
      <c r="E31" s="12">
        <v>6</v>
      </c>
      <c r="F31" s="8">
        <v>2.29</v>
      </c>
      <c r="G31" s="12">
        <v>7</v>
      </c>
      <c r="H31" s="8">
        <v>5</v>
      </c>
      <c r="I31" s="12">
        <v>0</v>
      </c>
    </row>
    <row r="32" spans="2:9" ht="15" customHeight="1" x14ac:dyDescent="0.2">
      <c r="B32" t="s">
        <v>65</v>
      </c>
      <c r="C32" s="12">
        <v>12</v>
      </c>
      <c r="D32" s="8">
        <v>2.96</v>
      </c>
      <c r="E32" s="12">
        <v>7</v>
      </c>
      <c r="F32" s="8">
        <v>2.67</v>
      </c>
      <c r="G32" s="12">
        <v>5</v>
      </c>
      <c r="H32" s="8">
        <v>3.57</v>
      </c>
      <c r="I32" s="12">
        <v>0</v>
      </c>
    </row>
    <row r="33" spans="2:9" ht="15" customHeight="1" x14ac:dyDescent="0.2">
      <c r="B33" t="s">
        <v>62</v>
      </c>
      <c r="C33" s="12">
        <v>11</v>
      </c>
      <c r="D33" s="8">
        <v>2.71</v>
      </c>
      <c r="E33" s="12">
        <v>5</v>
      </c>
      <c r="F33" s="8">
        <v>1.91</v>
      </c>
      <c r="G33" s="12">
        <v>6</v>
      </c>
      <c r="H33" s="8">
        <v>4.29</v>
      </c>
      <c r="I33" s="12">
        <v>0</v>
      </c>
    </row>
    <row r="34" spans="2:9" ht="15" customHeight="1" x14ac:dyDescent="0.2">
      <c r="B34" t="s">
        <v>77</v>
      </c>
      <c r="C34" s="12">
        <v>10</v>
      </c>
      <c r="D34" s="8">
        <v>2.46</v>
      </c>
      <c r="E34" s="12">
        <v>0</v>
      </c>
      <c r="F34" s="8">
        <v>0</v>
      </c>
      <c r="G34" s="12">
        <v>10</v>
      </c>
      <c r="H34" s="8">
        <v>7.14</v>
      </c>
      <c r="I34" s="12">
        <v>0</v>
      </c>
    </row>
    <row r="35" spans="2:9" ht="15" customHeight="1" x14ac:dyDescent="0.2">
      <c r="B35" t="s">
        <v>76</v>
      </c>
      <c r="C35" s="12">
        <v>9</v>
      </c>
      <c r="D35" s="8">
        <v>2.2200000000000002</v>
      </c>
      <c r="E35" s="12">
        <v>8</v>
      </c>
      <c r="F35" s="8">
        <v>3.05</v>
      </c>
      <c r="G35" s="12">
        <v>1</v>
      </c>
      <c r="H35" s="8">
        <v>0.71</v>
      </c>
      <c r="I35" s="12">
        <v>0</v>
      </c>
    </row>
    <row r="36" spans="2:9" ht="15" customHeight="1" x14ac:dyDescent="0.2">
      <c r="B36" t="s">
        <v>78</v>
      </c>
      <c r="C36" s="12">
        <v>9</v>
      </c>
      <c r="D36" s="8">
        <v>2.2200000000000002</v>
      </c>
      <c r="E36" s="12">
        <v>7</v>
      </c>
      <c r="F36" s="8">
        <v>2.67</v>
      </c>
      <c r="G36" s="12">
        <v>2</v>
      </c>
      <c r="H36" s="8">
        <v>1.43</v>
      </c>
      <c r="I36" s="12">
        <v>0</v>
      </c>
    </row>
    <row r="37" spans="2:9" ht="15" customHeight="1" x14ac:dyDescent="0.2">
      <c r="B37" t="s">
        <v>61</v>
      </c>
      <c r="C37" s="12">
        <v>8</v>
      </c>
      <c r="D37" s="8">
        <v>1.97</v>
      </c>
      <c r="E37" s="12">
        <v>3</v>
      </c>
      <c r="F37" s="8">
        <v>1.1499999999999999</v>
      </c>
      <c r="G37" s="12">
        <v>5</v>
      </c>
      <c r="H37" s="8">
        <v>3.57</v>
      </c>
      <c r="I37" s="12">
        <v>0</v>
      </c>
    </row>
    <row r="38" spans="2:9" ht="15" customHeight="1" x14ac:dyDescent="0.2">
      <c r="B38" t="s">
        <v>81</v>
      </c>
      <c r="C38" s="12">
        <v>7</v>
      </c>
      <c r="D38" s="8">
        <v>1.72</v>
      </c>
      <c r="E38" s="12">
        <v>3</v>
      </c>
      <c r="F38" s="8">
        <v>1.1499999999999999</v>
      </c>
      <c r="G38" s="12">
        <v>4</v>
      </c>
      <c r="H38" s="8">
        <v>2.86</v>
      </c>
      <c r="I38" s="12">
        <v>0</v>
      </c>
    </row>
    <row r="39" spans="2:9" ht="15" customHeight="1" x14ac:dyDescent="0.2">
      <c r="B39" t="s">
        <v>69</v>
      </c>
      <c r="C39" s="12">
        <v>7</v>
      </c>
      <c r="D39" s="8">
        <v>1.72</v>
      </c>
      <c r="E39" s="12">
        <v>4</v>
      </c>
      <c r="F39" s="8">
        <v>1.53</v>
      </c>
      <c r="G39" s="12">
        <v>3</v>
      </c>
      <c r="H39" s="8">
        <v>2.14</v>
      </c>
      <c r="I39" s="12">
        <v>0</v>
      </c>
    </row>
    <row r="40" spans="2:9" ht="15" customHeight="1" x14ac:dyDescent="0.2">
      <c r="B40" t="s">
        <v>71</v>
      </c>
      <c r="C40" s="12">
        <v>6</v>
      </c>
      <c r="D40" s="8">
        <v>1.48</v>
      </c>
      <c r="E40" s="12">
        <v>5</v>
      </c>
      <c r="F40" s="8">
        <v>1.91</v>
      </c>
      <c r="G40" s="12">
        <v>1</v>
      </c>
      <c r="H40" s="8">
        <v>0.71</v>
      </c>
      <c r="I40" s="12">
        <v>0</v>
      </c>
    </row>
    <row r="41" spans="2:9" ht="15" customHeight="1" x14ac:dyDescent="0.2">
      <c r="B41" t="s">
        <v>75</v>
      </c>
      <c r="C41" s="12">
        <v>6</v>
      </c>
      <c r="D41" s="8">
        <v>1.48</v>
      </c>
      <c r="E41" s="12">
        <v>3</v>
      </c>
      <c r="F41" s="8">
        <v>1.1499999999999999</v>
      </c>
      <c r="G41" s="12">
        <v>1</v>
      </c>
      <c r="H41" s="8">
        <v>0.71</v>
      </c>
      <c r="I41" s="12">
        <v>2</v>
      </c>
    </row>
    <row r="42" spans="2:9" ht="15" customHeight="1" x14ac:dyDescent="0.2">
      <c r="B42" t="s">
        <v>70</v>
      </c>
      <c r="C42" s="12">
        <v>5</v>
      </c>
      <c r="D42" s="8">
        <v>1.23</v>
      </c>
      <c r="E42" s="12">
        <v>5</v>
      </c>
      <c r="F42" s="8">
        <v>1.91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106</v>
      </c>
      <c r="C43" s="12">
        <v>4</v>
      </c>
      <c r="D43" s="8">
        <v>0.99</v>
      </c>
      <c r="E43" s="12">
        <v>2</v>
      </c>
      <c r="F43" s="8">
        <v>0.76</v>
      </c>
      <c r="G43" s="12">
        <v>2</v>
      </c>
      <c r="H43" s="8">
        <v>1.43</v>
      </c>
      <c r="I43" s="12">
        <v>0</v>
      </c>
    </row>
    <row r="44" spans="2:9" ht="15" customHeight="1" x14ac:dyDescent="0.2">
      <c r="B44" t="s">
        <v>90</v>
      </c>
      <c r="C44" s="12">
        <v>4</v>
      </c>
      <c r="D44" s="8">
        <v>0.99</v>
      </c>
      <c r="E44" s="12">
        <v>2</v>
      </c>
      <c r="F44" s="8">
        <v>0.76</v>
      </c>
      <c r="G44" s="12">
        <v>2</v>
      </c>
      <c r="H44" s="8">
        <v>1.43</v>
      </c>
      <c r="I44" s="12">
        <v>0</v>
      </c>
    </row>
    <row r="45" spans="2:9" ht="15" customHeight="1" x14ac:dyDescent="0.2">
      <c r="B45" t="s">
        <v>74</v>
      </c>
      <c r="C45" s="12">
        <v>4</v>
      </c>
      <c r="D45" s="8">
        <v>0.99</v>
      </c>
      <c r="E45" s="12">
        <v>3</v>
      </c>
      <c r="F45" s="8">
        <v>1.1499999999999999</v>
      </c>
      <c r="G45" s="12">
        <v>1</v>
      </c>
      <c r="H45" s="8">
        <v>0.71</v>
      </c>
      <c r="I45" s="12">
        <v>0</v>
      </c>
    </row>
    <row r="46" spans="2:9" ht="15" customHeight="1" x14ac:dyDescent="0.2">
      <c r="B46" t="s">
        <v>101</v>
      </c>
      <c r="C46" s="12">
        <v>4</v>
      </c>
      <c r="D46" s="8">
        <v>0.99</v>
      </c>
      <c r="E46" s="12">
        <v>0</v>
      </c>
      <c r="F46" s="8">
        <v>0</v>
      </c>
      <c r="G46" s="12">
        <v>4</v>
      </c>
      <c r="H46" s="8">
        <v>2.86</v>
      </c>
      <c r="I46" s="12">
        <v>0</v>
      </c>
    </row>
    <row r="49" spans="2:9" ht="33" customHeight="1" x14ac:dyDescent="0.2">
      <c r="B49" t="s">
        <v>228</v>
      </c>
      <c r="C49" s="10" t="s">
        <v>52</v>
      </c>
      <c r="D49" s="10" t="s">
        <v>53</v>
      </c>
      <c r="E49" s="10" t="s">
        <v>54</v>
      </c>
      <c r="F49" s="10" t="s">
        <v>55</v>
      </c>
      <c r="G49" s="10" t="s">
        <v>56</v>
      </c>
      <c r="H49" s="10" t="s">
        <v>57</v>
      </c>
      <c r="I49" s="10" t="s">
        <v>58</v>
      </c>
    </row>
    <row r="50" spans="2:9" ht="15" customHeight="1" x14ac:dyDescent="0.2">
      <c r="B50" t="s">
        <v>137</v>
      </c>
      <c r="C50" s="12">
        <v>33</v>
      </c>
      <c r="D50" s="8">
        <v>8.1300000000000008</v>
      </c>
      <c r="E50" s="12">
        <v>33</v>
      </c>
      <c r="F50" s="8">
        <v>12.6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136</v>
      </c>
      <c r="C51" s="12">
        <v>24</v>
      </c>
      <c r="D51" s="8">
        <v>5.91</v>
      </c>
      <c r="E51" s="12">
        <v>24</v>
      </c>
      <c r="F51" s="8">
        <v>9.16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133</v>
      </c>
      <c r="C52" s="12">
        <v>12</v>
      </c>
      <c r="D52" s="8">
        <v>2.96</v>
      </c>
      <c r="E52" s="12">
        <v>8</v>
      </c>
      <c r="F52" s="8">
        <v>3.05</v>
      </c>
      <c r="G52" s="12">
        <v>4</v>
      </c>
      <c r="H52" s="8">
        <v>2.86</v>
      </c>
      <c r="I52" s="12">
        <v>0</v>
      </c>
    </row>
    <row r="53" spans="2:9" ht="15" customHeight="1" x14ac:dyDescent="0.2">
      <c r="B53" t="s">
        <v>121</v>
      </c>
      <c r="C53" s="12">
        <v>10</v>
      </c>
      <c r="D53" s="8">
        <v>2.46</v>
      </c>
      <c r="E53" s="12">
        <v>1</v>
      </c>
      <c r="F53" s="8">
        <v>0.38</v>
      </c>
      <c r="G53" s="12">
        <v>9</v>
      </c>
      <c r="H53" s="8">
        <v>6.43</v>
      </c>
      <c r="I53" s="12">
        <v>0</v>
      </c>
    </row>
    <row r="54" spans="2:9" ht="15" customHeight="1" x14ac:dyDescent="0.2">
      <c r="B54" t="s">
        <v>123</v>
      </c>
      <c r="C54" s="12">
        <v>9</v>
      </c>
      <c r="D54" s="8">
        <v>2.2200000000000002</v>
      </c>
      <c r="E54" s="12">
        <v>7</v>
      </c>
      <c r="F54" s="8">
        <v>2.67</v>
      </c>
      <c r="G54" s="12">
        <v>2</v>
      </c>
      <c r="H54" s="8">
        <v>1.43</v>
      </c>
      <c r="I54" s="12">
        <v>0</v>
      </c>
    </row>
    <row r="55" spans="2:9" ht="15" customHeight="1" x14ac:dyDescent="0.2">
      <c r="B55" t="s">
        <v>151</v>
      </c>
      <c r="C55" s="12">
        <v>9</v>
      </c>
      <c r="D55" s="8">
        <v>2.2200000000000002</v>
      </c>
      <c r="E55" s="12">
        <v>7</v>
      </c>
      <c r="F55" s="8">
        <v>2.67</v>
      </c>
      <c r="G55" s="12">
        <v>2</v>
      </c>
      <c r="H55" s="8">
        <v>1.43</v>
      </c>
      <c r="I55" s="12">
        <v>0</v>
      </c>
    </row>
    <row r="56" spans="2:9" ht="15" customHeight="1" x14ac:dyDescent="0.2">
      <c r="B56" t="s">
        <v>150</v>
      </c>
      <c r="C56" s="12">
        <v>9</v>
      </c>
      <c r="D56" s="8">
        <v>2.2200000000000002</v>
      </c>
      <c r="E56" s="12">
        <v>8</v>
      </c>
      <c r="F56" s="8">
        <v>3.05</v>
      </c>
      <c r="G56" s="12">
        <v>1</v>
      </c>
      <c r="H56" s="8">
        <v>0.71</v>
      </c>
      <c r="I56" s="12">
        <v>0</v>
      </c>
    </row>
    <row r="57" spans="2:9" ht="15" customHeight="1" x14ac:dyDescent="0.2">
      <c r="B57" t="s">
        <v>162</v>
      </c>
      <c r="C57" s="12">
        <v>9</v>
      </c>
      <c r="D57" s="8">
        <v>2.2200000000000002</v>
      </c>
      <c r="E57" s="12">
        <v>4</v>
      </c>
      <c r="F57" s="8">
        <v>1.53</v>
      </c>
      <c r="G57" s="12">
        <v>5</v>
      </c>
      <c r="H57" s="8">
        <v>3.57</v>
      </c>
      <c r="I57" s="12">
        <v>0</v>
      </c>
    </row>
    <row r="58" spans="2:9" ht="15" customHeight="1" x14ac:dyDescent="0.2">
      <c r="B58" t="s">
        <v>140</v>
      </c>
      <c r="C58" s="12">
        <v>9</v>
      </c>
      <c r="D58" s="8">
        <v>2.2200000000000002</v>
      </c>
      <c r="E58" s="12">
        <v>7</v>
      </c>
      <c r="F58" s="8">
        <v>2.67</v>
      </c>
      <c r="G58" s="12">
        <v>2</v>
      </c>
      <c r="H58" s="8">
        <v>1.43</v>
      </c>
      <c r="I58" s="12">
        <v>0</v>
      </c>
    </row>
    <row r="59" spans="2:9" ht="15" customHeight="1" x14ac:dyDescent="0.2">
      <c r="B59" t="s">
        <v>128</v>
      </c>
      <c r="C59" s="12">
        <v>8</v>
      </c>
      <c r="D59" s="8">
        <v>1.97</v>
      </c>
      <c r="E59" s="12">
        <v>6</v>
      </c>
      <c r="F59" s="8">
        <v>2.29</v>
      </c>
      <c r="G59" s="12">
        <v>2</v>
      </c>
      <c r="H59" s="8">
        <v>1.43</v>
      </c>
      <c r="I59" s="12">
        <v>0</v>
      </c>
    </row>
    <row r="60" spans="2:9" ht="15" customHeight="1" x14ac:dyDescent="0.2">
      <c r="B60" t="s">
        <v>130</v>
      </c>
      <c r="C60" s="12">
        <v>8</v>
      </c>
      <c r="D60" s="8">
        <v>1.97</v>
      </c>
      <c r="E60" s="12">
        <v>7</v>
      </c>
      <c r="F60" s="8">
        <v>2.67</v>
      </c>
      <c r="G60" s="12">
        <v>1</v>
      </c>
      <c r="H60" s="8">
        <v>0.71</v>
      </c>
      <c r="I60" s="12">
        <v>0</v>
      </c>
    </row>
    <row r="61" spans="2:9" ht="15" customHeight="1" x14ac:dyDescent="0.2">
      <c r="B61" t="s">
        <v>122</v>
      </c>
      <c r="C61" s="12">
        <v>7</v>
      </c>
      <c r="D61" s="8">
        <v>1.72</v>
      </c>
      <c r="E61" s="12">
        <v>2</v>
      </c>
      <c r="F61" s="8">
        <v>0.76</v>
      </c>
      <c r="G61" s="12">
        <v>5</v>
      </c>
      <c r="H61" s="8">
        <v>3.57</v>
      </c>
      <c r="I61" s="12">
        <v>0</v>
      </c>
    </row>
    <row r="62" spans="2:9" ht="15" customHeight="1" x14ac:dyDescent="0.2">
      <c r="B62" t="s">
        <v>214</v>
      </c>
      <c r="C62" s="12">
        <v>7</v>
      </c>
      <c r="D62" s="8">
        <v>1.72</v>
      </c>
      <c r="E62" s="12">
        <v>6</v>
      </c>
      <c r="F62" s="8">
        <v>2.29</v>
      </c>
      <c r="G62" s="12">
        <v>1</v>
      </c>
      <c r="H62" s="8">
        <v>0.71</v>
      </c>
      <c r="I62" s="12">
        <v>0</v>
      </c>
    </row>
    <row r="63" spans="2:9" ht="15" customHeight="1" x14ac:dyDescent="0.2">
      <c r="B63" t="s">
        <v>156</v>
      </c>
      <c r="C63" s="12">
        <v>7</v>
      </c>
      <c r="D63" s="8">
        <v>1.72</v>
      </c>
      <c r="E63" s="12">
        <v>5</v>
      </c>
      <c r="F63" s="8">
        <v>1.91</v>
      </c>
      <c r="G63" s="12">
        <v>2</v>
      </c>
      <c r="H63" s="8">
        <v>1.43</v>
      </c>
      <c r="I63" s="12">
        <v>0</v>
      </c>
    </row>
    <row r="64" spans="2:9" ht="15" customHeight="1" x14ac:dyDescent="0.2">
      <c r="B64" t="s">
        <v>139</v>
      </c>
      <c r="C64" s="12">
        <v>7</v>
      </c>
      <c r="D64" s="8">
        <v>1.72</v>
      </c>
      <c r="E64" s="12">
        <v>6</v>
      </c>
      <c r="F64" s="8">
        <v>2.29</v>
      </c>
      <c r="G64" s="12">
        <v>1</v>
      </c>
      <c r="H64" s="8">
        <v>0.71</v>
      </c>
      <c r="I64" s="12">
        <v>0</v>
      </c>
    </row>
    <row r="65" spans="2:9" ht="15" customHeight="1" x14ac:dyDescent="0.2">
      <c r="B65" t="s">
        <v>176</v>
      </c>
      <c r="C65" s="12">
        <v>7</v>
      </c>
      <c r="D65" s="8">
        <v>1.72</v>
      </c>
      <c r="E65" s="12">
        <v>0</v>
      </c>
      <c r="F65" s="8">
        <v>0</v>
      </c>
      <c r="G65" s="12">
        <v>7</v>
      </c>
      <c r="H65" s="8">
        <v>5</v>
      </c>
      <c r="I65" s="12">
        <v>0</v>
      </c>
    </row>
    <row r="66" spans="2:9" ht="15" customHeight="1" x14ac:dyDescent="0.2">
      <c r="B66" t="s">
        <v>125</v>
      </c>
      <c r="C66" s="12">
        <v>6</v>
      </c>
      <c r="D66" s="8">
        <v>1.48</v>
      </c>
      <c r="E66" s="12">
        <v>4</v>
      </c>
      <c r="F66" s="8">
        <v>1.53</v>
      </c>
      <c r="G66" s="12">
        <v>2</v>
      </c>
      <c r="H66" s="8">
        <v>1.43</v>
      </c>
      <c r="I66" s="12">
        <v>0</v>
      </c>
    </row>
    <row r="67" spans="2:9" ht="15" customHeight="1" x14ac:dyDescent="0.2">
      <c r="B67" t="s">
        <v>131</v>
      </c>
      <c r="C67" s="12">
        <v>6</v>
      </c>
      <c r="D67" s="8">
        <v>1.48</v>
      </c>
      <c r="E67" s="12">
        <v>4</v>
      </c>
      <c r="F67" s="8">
        <v>1.53</v>
      </c>
      <c r="G67" s="12">
        <v>2</v>
      </c>
      <c r="H67" s="8">
        <v>1.43</v>
      </c>
      <c r="I67" s="12">
        <v>0</v>
      </c>
    </row>
    <row r="68" spans="2:9" ht="15" customHeight="1" x14ac:dyDescent="0.2">
      <c r="B68" t="s">
        <v>146</v>
      </c>
      <c r="C68" s="12">
        <v>6</v>
      </c>
      <c r="D68" s="8">
        <v>1.48</v>
      </c>
      <c r="E68" s="12">
        <v>6</v>
      </c>
      <c r="F68" s="8">
        <v>2.29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170</v>
      </c>
      <c r="C69" s="12">
        <v>5</v>
      </c>
      <c r="D69" s="8">
        <v>1.23</v>
      </c>
      <c r="E69" s="12">
        <v>4</v>
      </c>
      <c r="F69" s="8">
        <v>1.53</v>
      </c>
      <c r="G69" s="12">
        <v>1</v>
      </c>
      <c r="H69" s="8">
        <v>0.71</v>
      </c>
      <c r="I69" s="12">
        <v>0</v>
      </c>
    </row>
    <row r="70" spans="2:9" ht="15" customHeight="1" x14ac:dyDescent="0.2">
      <c r="B70" t="s">
        <v>218</v>
      </c>
      <c r="C70" s="12">
        <v>5</v>
      </c>
      <c r="D70" s="8">
        <v>1.23</v>
      </c>
      <c r="E70" s="12">
        <v>1</v>
      </c>
      <c r="F70" s="8">
        <v>0.38</v>
      </c>
      <c r="G70" s="12">
        <v>4</v>
      </c>
      <c r="H70" s="8">
        <v>2.86</v>
      </c>
      <c r="I70" s="12">
        <v>0</v>
      </c>
    </row>
    <row r="71" spans="2:9" ht="15" customHeight="1" x14ac:dyDescent="0.2">
      <c r="B71" t="s">
        <v>141</v>
      </c>
      <c r="C71" s="12">
        <v>5</v>
      </c>
      <c r="D71" s="8">
        <v>1.23</v>
      </c>
      <c r="E71" s="12">
        <v>3</v>
      </c>
      <c r="F71" s="8">
        <v>1.1499999999999999</v>
      </c>
      <c r="G71" s="12">
        <v>2</v>
      </c>
      <c r="H71" s="8">
        <v>1.43</v>
      </c>
      <c r="I71" s="12">
        <v>0</v>
      </c>
    </row>
    <row r="72" spans="2:9" ht="15" customHeight="1" x14ac:dyDescent="0.2">
      <c r="B72" t="s">
        <v>126</v>
      </c>
      <c r="C72" s="12">
        <v>5</v>
      </c>
      <c r="D72" s="8">
        <v>1.23</v>
      </c>
      <c r="E72" s="12">
        <v>2</v>
      </c>
      <c r="F72" s="8">
        <v>0.76</v>
      </c>
      <c r="G72" s="12">
        <v>3</v>
      </c>
      <c r="H72" s="8">
        <v>2.14</v>
      </c>
      <c r="I72" s="12">
        <v>0</v>
      </c>
    </row>
    <row r="73" spans="2:9" ht="15" customHeight="1" x14ac:dyDescent="0.2">
      <c r="B73" t="s">
        <v>127</v>
      </c>
      <c r="C73" s="12">
        <v>5</v>
      </c>
      <c r="D73" s="8">
        <v>1.23</v>
      </c>
      <c r="E73" s="12">
        <v>4</v>
      </c>
      <c r="F73" s="8">
        <v>1.53</v>
      </c>
      <c r="G73" s="12">
        <v>1</v>
      </c>
      <c r="H73" s="8">
        <v>0.71</v>
      </c>
      <c r="I73" s="12">
        <v>0</v>
      </c>
    </row>
    <row r="74" spans="2:9" ht="15" customHeight="1" x14ac:dyDescent="0.2">
      <c r="B74" t="s">
        <v>219</v>
      </c>
      <c r="C74" s="12">
        <v>5</v>
      </c>
      <c r="D74" s="8">
        <v>1.23</v>
      </c>
      <c r="E74" s="12">
        <v>5</v>
      </c>
      <c r="F74" s="8">
        <v>1.91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145</v>
      </c>
      <c r="C75" s="12">
        <v>5</v>
      </c>
      <c r="D75" s="8">
        <v>1.23</v>
      </c>
      <c r="E75" s="12">
        <v>3</v>
      </c>
      <c r="F75" s="8">
        <v>1.1499999999999999</v>
      </c>
      <c r="G75" s="12">
        <v>2</v>
      </c>
      <c r="H75" s="8">
        <v>1.43</v>
      </c>
      <c r="I75" s="12">
        <v>0</v>
      </c>
    </row>
    <row r="76" spans="2:9" ht="15" customHeight="1" x14ac:dyDescent="0.2">
      <c r="B76" t="s">
        <v>138</v>
      </c>
      <c r="C76" s="12">
        <v>5</v>
      </c>
      <c r="D76" s="8">
        <v>1.23</v>
      </c>
      <c r="E76" s="12">
        <v>3</v>
      </c>
      <c r="F76" s="8">
        <v>1.1499999999999999</v>
      </c>
      <c r="G76" s="12">
        <v>1</v>
      </c>
      <c r="H76" s="8">
        <v>0.71</v>
      </c>
      <c r="I76" s="12">
        <v>1</v>
      </c>
    </row>
    <row r="78" spans="2:9" ht="15" customHeight="1" x14ac:dyDescent="0.2">
      <c r="B78" t="s">
        <v>229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BBEA0-EF9F-4494-AC64-35A31EDC59CC}">
  <sheetPr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261</v>
      </c>
    </row>
    <row r="4" spans="2:9" ht="33" customHeight="1" x14ac:dyDescent="0.2">
      <c r="B4" t="s">
        <v>225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37</v>
      </c>
      <c r="C6" s="12">
        <v>25</v>
      </c>
      <c r="D6" s="8">
        <v>14.53</v>
      </c>
      <c r="E6" s="12">
        <v>19</v>
      </c>
      <c r="F6" s="8">
        <v>16.96</v>
      </c>
      <c r="G6" s="12">
        <v>6</v>
      </c>
      <c r="H6" s="8">
        <v>12</v>
      </c>
      <c r="I6" s="12">
        <v>0</v>
      </c>
    </row>
    <row r="7" spans="2:9" ht="15" customHeight="1" x14ac:dyDescent="0.2">
      <c r="B7" t="s">
        <v>38</v>
      </c>
      <c r="C7" s="12">
        <v>20</v>
      </c>
      <c r="D7" s="8">
        <v>11.63</v>
      </c>
      <c r="E7" s="12">
        <v>9</v>
      </c>
      <c r="F7" s="8">
        <v>8.0399999999999991</v>
      </c>
      <c r="G7" s="12">
        <v>10</v>
      </c>
      <c r="H7" s="8">
        <v>20</v>
      </c>
      <c r="I7" s="12">
        <v>1</v>
      </c>
    </row>
    <row r="8" spans="2:9" ht="15" customHeight="1" x14ac:dyDescent="0.2">
      <c r="B8" t="s">
        <v>39</v>
      </c>
      <c r="C8" s="12">
        <v>1</v>
      </c>
      <c r="D8" s="8">
        <v>0.57999999999999996</v>
      </c>
      <c r="E8" s="12">
        <v>0</v>
      </c>
      <c r="F8" s="8">
        <v>0</v>
      </c>
      <c r="G8" s="12">
        <v>1</v>
      </c>
      <c r="H8" s="8">
        <v>2</v>
      </c>
      <c r="I8" s="12">
        <v>0</v>
      </c>
    </row>
    <row r="9" spans="2:9" ht="15" customHeight="1" x14ac:dyDescent="0.2">
      <c r="B9" t="s">
        <v>40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41</v>
      </c>
      <c r="C10" s="12">
        <v>1</v>
      </c>
      <c r="D10" s="8">
        <v>0.57999999999999996</v>
      </c>
      <c r="E10" s="12">
        <v>1</v>
      </c>
      <c r="F10" s="8">
        <v>0.89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42</v>
      </c>
      <c r="C11" s="12">
        <v>40</v>
      </c>
      <c r="D11" s="8">
        <v>23.26</v>
      </c>
      <c r="E11" s="12">
        <v>25</v>
      </c>
      <c r="F11" s="8">
        <v>22.32</v>
      </c>
      <c r="G11" s="12">
        <v>15</v>
      </c>
      <c r="H11" s="8">
        <v>30</v>
      </c>
      <c r="I11" s="12">
        <v>0</v>
      </c>
    </row>
    <row r="12" spans="2:9" ht="15" customHeight="1" x14ac:dyDescent="0.2">
      <c r="B12" t="s">
        <v>43</v>
      </c>
      <c r="C12" s="12">
        <v>3</v>
      </c>
      <c r="D12" s="8">
        <v>1.74</v>
      </c>
      <c r="E12" s="12">
        <v>2</v>
      </c>
      <c r="F12" s="8">
        <v>1.79</v>
      </c>
      <c r="G12" s="12">
        <v>1</v>
      </c>
      <c r="H12" s="8">
        <v>2</v>
      </c>
      <c r="I12" s="12">
        <v>0</v>
      </c>
    </row>
    <row r="13" spans="2:9" ht="15" customHeight="1" x14ac:dyDescent="0.2">
      <c r="B13" t="s">
        <v>44</v>
      </c>
      <c r="C13" s="12">
        <v>1</v>
      </c>
      <c r="D13" s="8">
        <v>0.57999999999999996</v>
      </c>
      <c r="E13" s="12">
        <v>1</v>
      </c>
      <c r="F13" s="8">
        <v>0.89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45</v>
      </c>
      <c r="C14" s="12">
        <v>6</v>
      </c>
      <c r="D14" s="8">
        <v>3.49</v>
      </c>
      <c r="E14" s="12">
        <v>4</v>
      </c>
      <c r="F14" s="8">
        <v>3.57</v>
      </c>
      <c r="G14" s="12">
        <v>2</v>
      </c>
      <c r="H14" s="8">
        <v>4</v>
      </c>
      <c r="I14" s="12">
        <v>0</v>
      </c>
    </row>
    <row r="15" spans="2:9" ht="15" customHeight="1" x14ac:dyDescent="0.2">
      <c r="B15" t="s">
        <v>46</v>
      </c>
      <c r="C15" s="12">
        <v>21</v>
      </c>
      <c r="D15" s="8">
        <v>12.21</v>
      </c>
      <c r="E15" s="12">
        <v>17</v>
      </c>
      <c r="F15" s="8">
        <v>15.18</v>
      </c>
      <c r="G15" s="12">
        <v>3</v>
      </c>
      <c r="H15" s="8">
        <v>6</v>
      </c>
      <c r="I15" s="12">
        <v>0</v>
      </c>
    </row>
    <row r="16" spans="2:9" ht="15" customHeight="1" x14ac:dyDescent="0.2">
      <c r="B16" t="s">
        <v>47</v>
      </c>
      <c r="C16" s="12">
        <v>27</v>
      </c>
      <c r="D16" s="8">
        <v>15.7</v>
      </c>
      <c r="E16" s="12">
        <v>25</v>
      </c>
      <c r="F16" s="8">
        <v>22.32</v>
      </c>
      <c r="G16" s="12">
        <v>2</v>
      </c>
      <c r="H16" s="8">
        <v>4</v>
      </c>
      <c r="I16" s="12">
        <v>0</v>
      </c>
    </row>
    <row r="17" spans="2:9" ht="15" customHeight="1" x14ac:dyDescent="0.2">
      <c r="B17" t="s">
        <v>48</v>
      </c>
      <c r="C17" s="12">
        <v>7</v>
      </c>
      <c r="D17" s="8">
        <v>4.07</v>
      </c>
      <c r="E17" s="12">
        <v>1</v>
      </c>
      <c r="F17" s="8">
        <v>0.89</v>
      </c>
      <c r="G17" s="12">
        <v>1</v>
      </c>
      <c r="H17" s="8">
        <v>2</v>
      </c>
      <c r="I17" s="12">
        <v>0</v>
      </c>
    </row>
    <row r="18" spans="2:9" ht="15" customHeight="1" x14ac:dyDescent="0.2">
      <c r="B18" t="s">
        <v>49</v>
      </c>
      <c r="C18" s="12">
        <v>11</v>
      </c>
      <c r="D18" s="8">
        <v>6.4</v>
      </c>
      <c r="E18" s="12">
        <v>3</v>
      </c>
      <c r="F18" s="8">
        <v>2.68</v>
      </c>
      <c r="G18" s="12">
        <v>5</v>
      </c>
      <c r="H18" s="8">
        <v>10</v>
      </c>
      <c r="I18" s="12">
        <v>0</v>
      </c>
    </row>
    <row r="19" spans="2:9" ht="15" customHeight="1" x14ac:dyDescent="0.2">
      <c r="B19" t="s">
        <v>50</v>
      </c>
      <c r="C19" s="12">
        <v>9</v>
      </c>
      <c r="D19" s="8">
        <v>5.23</v>
      </c>
      <c r="E19" s="12">
        <v>5</v>
      </c>
      <c r="F19" s="8">
        <v>4.46</v>
      </c>
      <c r="G19" s="12">
        <v>4</v>
      </c>
      <c r="H19" s="8">
        <v>8</v>
      </c>
      <c r="I19" s="12">
        <v>0</v>
      </c>
    </row>
    <row r="20" spans="2:9" ht="15" customHeight="1" x14ac:dyDescent="0.2">
      <c r="B20" s="9" t="s">
        <v>226</v>
      </c>
      <c r="C20" s="12">
        <f>SUM(LTBL_06403[総数／事業所数])</f>
        <v>172</v>
      </c>
      <c r="E20" s="12">
        <f>SUBTOTAL(109,LTBL_06403[個人／事業所数])</f>
        <v>112</v>
      </c>
      <c r="G20" s="12">
        <f>SUBTOTAL(109,LTBL_06403[法人／事業所数])</f>
        <v>50</v>
      </c>
      <c r="I20" s="12">
        <f>SUBTOTAL(109,LTBL_06403[法人以外の団体／事業所数])</f>
        <v>1</v>
      </c>
    </row>
    <row r="21" spans="2:9" ht="15" customHeight="1" x14ac:dyDescent="0.2">
      <c r="E21" s="11">
        <f>LTBL_06403[[#Totals],[個人／事業所数]]/LTBL_06403[[#Totals],[総数／事業所数]]</f>
        <v>0.65116279069767447</v>
      </c>
      <c r="G21" s="11">
        <f>LTBL_06403[[#Totals],[法人／事業所数]]/LTBL_06403[[#Totals],[総数／事業所数]]</f>
        <v>0.29069767441860467</v>
      </c>
      <c r="I21" s="11">
        <f>LTBL_06403[[#Totals],[法人以外の団体／事業所数]]/LTBL_06403[[#Totals],[総数／事業所数]]</f>
        <v>5.8139534883720929E-3</v>
      </c>
    </row>
    <row r="23" spans="2:9" ht="33" customHeight="1" x14ac:dyDescent="0.2">
      <c r="B23" t="s">
        <v>227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73</v>
      </c>
      <c r="C24" s="12">
        <v>25</v>
      </c>
      <c r="D24" s="8">
        <v>14.53</v>
      </c>
      <c r="E24" s="12">
        <v>25</v>
      </c>
      <c r="F24" s="8">
        <v>22.32</v>
      </c>
      <c r="G24" s="12">
        <v>0</v>
      </c>
      <c r="H24" s="8">
        <v>0</v>
      </c>
      <c r="I24" s="12">
        <v>0</v>
      </c>
    </row>
    <row r="25" spans="2:9" ht="15" customHeight="1" x14ac:dyDescent="0.2">
      <c r="B25" t="s">
        <v>66</v>
      </c>
      <c r="C25" s="12">
        <v>17</v>
      </c>
      <c r="D25" s="8">
        <v>9.8800000000000008</v>
      </c>
      <c r="E25" s="12">
        <v>13</v>
      </c>
      <c r="F25" s="8">
        <v>11.61</v>
      </c>
      <c r="G25" s="12">
        <v>4</v>
      </c>
      <c r="H25" s="8">
        <v>8</v>
      </c>
      <c r="I25" s="12">
        <v>0</v>
      </c>
    </row>
    <row r="26" spans="2:9" ht="15" customHeight="1" x14ac:dyDescent="0.2">
      <c r="B26" t="s">
        <v>59</v>
      </c>
      <c r="C26" s="12">
        <v>14</v>
      </c>
      <c r="D26" s="8">
        <v>8.14</v>
      </c>
      <c r="E26" s="12">
        <v>9</v>
      </c>
      <c r="F26" s="8">
        <v>8.0399999999999991</v>
      </c>
      <c r="G26" s="12">
        <v>5</v>
      </c>
      <c r="H26" s="8">
        <v>10</v>
      </c>
      <c r="I26" s="12">
        <v>0</v>
      </c>
    </row>
    <row r="27" spans="2:9" ht="15" customHeight="1" x14ac:dyDescent="0.2">
      <c r="B27" t="s">
        <v>68</v>
      </c>
      <c r="C27" s="12">
        <v>10</v>
      </c>
      <c r="D27" s="8">
        <v>5.81</v>
      </c>
      <c r="E27" s="12">
        <v>4</v>
      </c>
      <c r="F27" s="8">
        <v>3.57</v>
      </c>
      <c r="G27" s="12">
        <v>6</v>
      </c>
      <c r="H27" s="8">
        <v>12</v>
      </c>
      <c r="I27" s="12">
        <v>0</v>
      </c>
    </row>
    <row r="28" spans="2:9" ht="15" customHeight="1" x14ac:dyDescent="0.2">
      <c r="B28" t="s">
        <v>82</v>
      </c>
      <c r="C28" s="12">
        <v>10</v>
      </c>
      <c r="D28" s="8">
        <v>5.81</v>
      </c>
      <c r="E28" s="12">
        <v>9</v>
      </c>
      <c r="F28" s="8">
        <v>8.0399999999999991</v>
      </c>
      <c r="G28" s="12">
        <v>1</v>
      </c>
      <c r="H28" s="8">
        <v>2</v>
      </c>
      <c r="I28" s="12">
        <v>0</v>
      </c>
    </row>
    <row r="29" spans="2:9" ht="15" customHeight="1" x14ac:dyDescent="0.2">
      <c r="B29" t="s">
        <v>60</v>
      </c>
      <c r="C29" s="12">
        <v>8</v>
      </c>
      <c r="D29" s="8">
        <v>4.6500000000000004</v>
      </c>
      <c r="E29" s="12">
        <v>8</v>
      </c>
      <c r="F29" s="8">
        <v>7.14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72</v>
      </c>
      <c r="C30" s="12">
        <v>8</v>
      </c>
      <c r="D30" s="8">
        <v>4.6500000000000004</v>
      </c>
      <c r="E30" s="12">
        <v>8</v>
      </c>
      <c r="F30" s="8">
        <v>7.14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75</v>
      </c>
      <c r="C31" s="12">
        <v>7</v>
      </c>
      <c r="D31" s="8">
        <v>4.07</v>
      </c>
      <c r="E31" s="12">
        <v>1</v>
      </c>
      <c r="F31" s="8">
        <v>0.89</v>
      </c>
      <c r="G31" s="12">
        <v>1</v>
      </c>
      <c r="H31" s="8">
        <v>2</v>
      </c>
      <c r="I31" s="12">
        <v>0</v>
      </c>
    </row>
    <row r="32" spans="2:9" ht="15" customHeight="1" x14ac:dyDescent="0.2">
      <c r="B32" t="s">
        <v>77</v>
      </c>
      <c r="C32" s="12">
        <v>7</v>
      </c>
      <c r="D32" s="8">
        <v>4.07</v>
      </c>
      <c r="E32" s="12">
        <v>0</v>
      </c>
      <c r="F32" s="8">
        <v>0</v>
      </c>
      <c r="G32" s="12">
        <v>5</v>
      </c>
      <c r="H32" s="8">
        <v>10</v>
      </c>
      <c r="I32" s="12">
        <v>0</v>
      </c>
    </row>
    <row r="33" spans="2:9" ht="15" customHeight="1" x14ac:dyDescent="0.2">
      <c r="B33" t="s">
        <v>67</v>
      </c>
      <c r="C33" s="12">
        <v>6</v>
      </c>
      <c r="D33" s="8">
        <v>3.49</v>
      </c>
      <c r="E33" s="12">
        <v>5</v>
      </c>
      <c r="F33" s="8">
        <v>4.46</v>
      </c>
      <c r="G33" s="12">
        <v>1</v>
      </c>
      <c r="H33" s="8">
        <v>2</v>
      </c>
      <c r="I33" s="12">
        <v>0</v>
      </c>
    </row>
    <row r="34" spans="2:9" ht="15" customHeight="1" x14ac:dyDescent="0.2">
      <c r="B34" t="s">
        <v>78</v>
      </c>
      <c r="C34" s="12">
        <v>5</v>
      </c>
      <c r="D34" s="8">
        <v>2.91</v>
      </c>
      <c r="E34" s="12">
        <v>5</v>
      </c>
      <c r="F34" s="8">
        <v>4.46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84</v>
      </c>
      <c r="C35" s="12">
        <v>4</v>
      </c>
      <c r="D35" s="8">
        <v>2.33</v>
      </c>
      <c r="E35" s="12">
        <v>2</v>
      </c>
      <c r="F35" s="8">
        <v>1.79</v>
      </c>
      <c r="G35" s="12">
        <v>2</v>
      </c>
      <c r="H35" s="8">
        <v>4</v>
      </c>
      <c r="I35" s="12">
        <v>0</v>
      </c>
    </row>
    <row r="36" spans="2:9" ht="15" customHeight="1" x14ac:dyDescent="0.2">
      <c r="B36" t="s">
        <v>71</v>
      </c>
      <c r="C36" s="12">
        <v>4</v>
      </c>
      <c r="D36" s="8">
        <v>2.33</v>
      </c>
      <c r="E36" s="12">
        <v>2</v>
      </c>
      <c r="F36" s="8">
        <v>1.79</v>
      </c>
      <c r="G36" s="12">
        <v>2</v>
      </c>
      <c r="H36" s="8">
        <v>4</v>
      </c>
      <c r="I36" s="12">
        <v>0</v>
      </c>
    </row>
    <row r="37" spans="2:9" ht="15" customHeight="1" x14ac:dyDescent="0.2">
      <c r="B37" t="s">
        <v>76</v>
      </c>
      <c r="C37" s="12">
        <v>4</v>
      </c>
      <c r="D37" s="8">
        <v>2.33</v>
      </c>
      <c r="E37" s="12">
        <v>3</v>
      </c>
      <c r="F37" s="8">
        <v>2.68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61</v>
      </c>
      <c r="C38" s="12">
        <v>3</v>
      </c>
      <c r="D38" s="8">
        <v>1.74</v>
      </c>
      <c r="E38" s="12">
        <v>2</v>
      </c>
      <c r="F38" s="8">
        <v>1.79</v>
      </c>
      <c r="G38" s="12">
        <v>1</v>
      </c>
      <c r="H38" s="8">
        <v>2</v>
      </c>
      <c r="I38" s="12">
        <v>0</v>
      </c>
    </row>
    <row r="39" spans="2:9" ht="15" customHeight="1" x14ac:dyDescent="0.2">
      <c r="B39" t="s">
        <v>103</v>
      </c>
      <c r="C39" s="12">
        <v>3</v>
      </c>
      <c r="D39" s="8">
        <v>1.74</v>
      </c>
      <c r="E39" s="12">
        <v>3</v>
      </c>
      <c r="F39" s="8">
        <v>2.68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91</v>
      </c>
      <c r="C40" s="12">
        <v>3</v>
      </c>
      <c r="D40" s="8">
        <v>1.74</v>
      </c>
      <c r="E40" s="12">
        <v>2</v>
      </c>
      <c r="F40" s="8">
        <v>1.79</v>
      </c>
      <c r="G40" s="12">
        <v>1</v>
      </c>
      <c r="H40" s="8">
        <v>2</v>
      </c>
      <c r="I40" s="12">
        <v>0</v>
      </c>
    </row>
    <row r="41" spans="2:9" ht="15" customHeight="1" x14ac:dyDescent="0.2">
      <c r="B41" t="s">
        <v>96</v>
      </c>
      <c r="C41" s="12">
        <v>3</v>
      </c>
      <c r="D41" s="8">
        <v>1.74</v>
      </c>
      <c r="E41" s="12">
        <v>2</v>
      </c>
      <c r="F41" s="8">
        <v>1.79</v>
      </c>
      <c r="G41" s="12">
        <v>1</v>
      </c>
      <c r="H41" s="8">
        <v>2</v>
      </c>
      <c r="I41" s="12">
        <v>0</v>
      </c>
    </row>
    <row r="42" spans="2:9" ht="15" customHeight="1" x14ac:dyDescent="0.2">
      <c r="B42" t="s">
        <v>88</v>
      </c>
      <c r="C42" s="12">
        <v>3</v>
      </c>
      <c r="D42" s="8">
        <v>1.74</v>
      </c>
      <c r="E42" s="12">
        <v>0</v>
      </c>
      <c r="F42" s="8">
        <v>0</v>
      </c>
      <c r="G42" s="12">
        <v>2</v>
      </c>
      <c r="H42" s="8">
        <v>4</v>
      </c>
      <c r="I42" s="12">
        <v>0</v>
      </c>
    </row>
    <row r="43" spans="2:9" ht="15" customHeight="1" x14ac:dyDescent="0.2">
      <c r="B43" t="s">
        <v>98</v>
      </c>
      <c r="C43" s="12">
        <v>2</v>
      </c>
      <c r="D43" s="8">
        <v>1.1599999999999999</v>
      </c>
      <c r="E43" s="12">
        <v>0</v>
      </c>
      <c r="F43" s="8">
        <v>0</v>
      </c>
      <c r="G43" s="12">
        <v>2</v>
      </c>
      <c r="H43" s="8">
        <v>4</v>
      </c>
      <c r="I43" s="12">
        <v>0</v>
      </c>
    </row>
    <row r="44" spans="2:9" ht="15" customHeight="1" x14ac:dyDescent="0.2">
      <c r="B44" t="s">
        <v>81</v>
      </c>
      <c r="C44" s="12">
        <v>2</v>
      </c>
      <c r="D44" s="8">
        <v>1.1599999999999999</v>
      </c>
      <c r="E44" s="12">
        <v>0</v>
      </c>
      <c r="F44" s="8">
        <v>0</v>
      </c>
      <c r="G44" s="12">
        <v>2</v>
      </c>
      <c r="H44" s="8">
        <v>4</v>
      </c>
      <c r="I44" s="12">
        <v>0</v>
      </c>
    </row>
    <row r="45" spans="2:9" ht="15" customHeight="1" x14ac:dyDescent="0.2">
      <c r="B45" t="s">
        <v>87</v>
      </c>
      <c r="C45" s="12">
        <v>2</v>
      </c>
      <c r="D45" s="8">
        <v>1.1599999999999999</v>
      </c>
      <c r="E45" s="12">
        <v>2</v>
      </c>
      <c r="F45" s="8">
        <v>1.79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92</v>
      </c>
      <c r="C46" s="12">
        <v>2</v>
      </c>
      <c r="D46" s="8">
        <v>1.1599999999999999</v>
      </c>
      <c r="E46" s="12">
        <v>1</v>
      </c>
      <c r="F46" s="8">
        <v>0.89</v>
      </c>
      <c r="G46" s="12">
        <v>1</v>
      </c>
      <c r="H46" s="8">
        <v>2</v>
      </c>
      <c r="I46" s="12">
        <v>0</v>
      </c>
    </row>
    <row r="47" spans="2:9" ht="15" customHeight="1" x14ac:dyDescent="0.2">
      <c r="B47" t="s">
        <v>90</v>
      </c>
      <c r="C47" s="12">
        <v>2</v>
      </c>
      <c r="D47" s="8">
        <v>1.1599999999999999</v>
      </c>
      <c r="E47" s="12">
        <v>0</v>
      </c>
      <c r="F47" s="8">
        <v>0</v>
      </c>
      <c r="G47" s="12">
        <v>2</v>
      </c>
      <c r="H47" s="8">
        <v>4</v>
      </c>
      <c r="I47" s="12">
        <v>0</v>
      </c>
    </row>
    <row r="48" spans="2:9" ht="15" customHeight="1" x14ac:dyDescent="0.2">
      <c r="B48" t="s">
        <v>70</v>
      </c>
      <c r="C48" s="12">
        <v>2</v>
      </c>
      <c r="D48" s="8">
        <v>1.1599999999999999</v>
      </c>
      <c r="E48" s="12">
        <v>2</v>
      </c>
      <c r="F48" s="8">
        <v>1.79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93</v>
      </c>
      <c r="C49" s="12">
        <v>2</v>
      </c>
      <c r="D49" s="8">
        <v>1.1599999999999999</v>
      </c>
      <c r="E49" s="12">
        <v>0</v>
      </c>
      <c r="F49" s="8">
        <v>0</v>
      </c>
      <c r="G49" s="12">
        <v>2</v>
      </c>
      <c r="H49" s="8">
        <v>4</v>
      </c>
      <c r="I49" s="12">
        <v>0</v>
      </c>
    </row>
    <row r="50" spans="2:9" ht="15" customHeight="1" x14ac:dyDescent="0.2">
      <c r="B50" t="s">
        <v>101</v>
      </c>
      <c r="C50" s="12">
        <v>2</v>
      </c>
      <c r="D50" s="8">
        <v>1.1599999999999999</v>
      </c>
      <c r="E50" s="12">
        <v>0</v>
      </c>
      <c r="F50" s="8">
        <v>0</v>
      </c>
      <c r="G50" s="12">
        <v>2</v>
      </c>
      <c r="H50" s="8">
        <v>4</v>
      </c>
      <c r="I50" s="12">
        <v>0</v>
      </c>
    </row>
    <row r="53" spans="2:9" ht="33" customHeight="1" x14ac:dyDescent="0.2">
      <c r="B53" t="s">
        <v>228</v>
      </c>
      <c r="C53" s="10" t="s">
        <v>52</v>
      </c>
      <c r="D53" s="10" t="s">
        <v>53</v>
      </c>
      <c r="E53" s="10" t="s">
        <v>54</v>
      </c>
      <c r="F53" s="10" t="s">
        <v>55</v>
      </c>
      <c r="G53" s="10" t="s">
        <v>56</v>
      </c>
      <c r="H53" s="10" t="s">
        <v>57</v>
      </c>
      <c r="I53" s="10" t="s">
        <v>58</v>
      </c>
    </row>
    <row r="54" spans="2:9" ht="15" customHeight="1" x14ac:dyDescent="0.2">
      <c r="B54" t="s">
        <v>137</v>
      </c>
      <c r="C54" s="12">
        <v>14</v>
      </c>
      <c r="D54" s="8">
        <v>8.14</v>
      </c>
      <c r="E54" s="12">
        <v>14</v>
      </c>
      <c r="F54" s="8">
        <v>12.5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136</v>
      </c>
      <c r="C55" s="12">
        <v>10</v>
      </c>
      <c r="D55" s="8">
        <v>5.81</v>
      </c>
      <c r="E55" s="12">
        <v>10</v>
      </c>
      <c r="F55" s="8">
        <v>8.93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155</v>
      </c>
      <c r="C56" s="12">
        <v>9</v>
      </c>
      <c r="D56" s="8">
        <v>5.23</v>
      </c>
      <c r="E56" s="12">
        <v>8</v>
      </c>
      <c r="F56" s="8">
        <v>7.14</v>
      </c>
      <c r="G56" s="12">
        <v>1</v>
      </c>
      <c r="H56" s="8">
        <v>2</v>
      </c>
      <c r="I56" s="12">
        <v>0</v>
      </c>
    </row>
    <row r="57" spans="2:9" ht="15" customHeight="1" x14ac:dyDescent="0.2">
      <c r="B57" t="s">
        <v>125</v>
      </c>
      <c r="C57" s="12">
        <v>7</v>
      </c>
      <c r="D57" s="8">
        <v>4.07</v>
      </c>
      <c r="E57" s="12">
        <v>6</v>
      </c>
      <c r="F57" s="8">
        <v>5.36</v>
      </c>
      <c r="G57" s="12">
        <v>1</v>
      </c>
      <c r="H57" s="8">
        <v>2</v>
      </c>
      <c r="I57" s="12">
        <v>0</v>
      </c>
    </row>
    <row r="58" spans="2:9" ht="15" customHeight="1" x14ac:dyDescent="0.2">
      <c r="B58" t="s">
        <v>123</v>
      </c>
      <c r="C58" s="12">
        <v>6</v>
      </c>
      <c r="D58" s="8">
        <v>3.49</v>
      </c>
      <c r="E58" s="12">
        <v>5</v>
      </c>
      <c r="F58" s="8">
        <v>4.46</v>
      </c>
      <c r="G58" s="12">
        <v>1</v>
      </c>
      <c r="H58" s="8">
        <v>2</v>
      </c>
      <c r="I58" s="12">
        <v>0</v>
      </c>
    </row>
    <row r="59" spans="2:9" ht="15" customHeight="1" x14ac:dyDescent="0.2">
      <c r="B59" t="s">
        <v>127</v>
      </c>
      <c r="C59" s="12">
        <v>5</v>
      </c>
      <c r="D59" s="8">
        <v>2.91</v>
      </c>
      <c r="E59" s="12">
        <v>5</v>
      </c>
      <c r="F59" s="8">
        <v>4.46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163</v>
      </c>
      <c r="C60" s="12">
        <v>5</v>
      </c>
      <c r="D60" s="8">
        <v>2.91</v>
      </c>
      <c r="E60" s="12">
        <v>0</v>
      </c>
      <c r="F60" s="8">
        <v>0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140</v>
      </c>
      <c r="C61" s="12">
        <v>5</v>
      </c>
      <c r="D61" s="8">
        <v>2.91</v>
      </c>
      <c r="E61" s="12">
        <v>5</v>
      </c>
      <c r="F61" s="8">
        <v>4.46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133</v>
      </c>
      <c r="C62" s="12">
        <v>4</v>
      </c>
      <c r="D62" s="8">
        <v>2.33</v>
      </c>
      <c r="E62" s="12">
        <v>4</v>
      </c>
      <c r="F62" s="8">
        <v>3.57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187</v>
      </c>
      <c r="C63" s="12">
        <v>4</v>
      </c>
      <c r="D63" s="8">
        <v>2.33</v>
      </c>
      <c r="E63" s="12">
        <v>0</v>
      </c>
      <c r="F63" s="8">
        <v>0</v>
      </c>
      <c r="G63" s="12">
        <v>2</v>
      </c>
      <c r="H63" s="8">
        <v>4</v>
      </c>
      <c r="I63" s="12">
        <v>0</v>
      </c>
    </row>
    <row r="64" spans="2:9" ht="15" customHeight="1" x14ac:dyDescent="0.2">
      <c r="B64" t="s">
        <v>121</v>
      </c>
      <c r="C64" s="12">
        <v>3</v>
      </c>
      <c r="D64" s="8">
        <v>1.74</v>
      </c>
      <c r="E64" s="12">
        <v>0</v>
      </c>
      <c r="F64" s="8">
        <v>0</v>
      </c>
      <c r="G64" s="12">
        <v>3</v>
      </c>
      <c r="H64" s="8">
        <v>6</v>
      </c>
      <c r="I64" s="12">
        <v>0</v>
      </c>
    </row>
    <row r="65" spans="2:9" ht="15" customHeight="1" x14ac:dyDescent="0.2">
      <c r="B65" t="s">
        <v>214</v>
      </c>
      <c r="C65" s="12">
        <v>3</v>
      </c>
      <c r="D65" s="8">
        <v>1.74</v>
      </c>
      <c r="E65" s="12">
        <v>3</v>
      </c>
      <c r="F65" s="8">
        <v>2.68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149</v>
      </c>
      <c r="C66" s="12">
        <v>3</v>
      </c>
      <c r="D66" s="8">
        <v>1.74</v>
      </c>
      <c r="E66" s="12">
        <v>2</v>
      </c>
      <c r="F66" s="8">
        <v>1.79</v>
      </c>
      <c r="G66" s="12">
        <v>1</v>
      </c>
      <c r="H66" s="8">
        <v>2</v>
      </c>
      <c r="I66" s="12">
        <v>0</v>
      </c>
    </row>
    <row r="67" spans="2:9" ht="15" customHeight="1" x14ac:dyDescent="0.2">
      <c r="B67" t="s">
        <v>220</v>
      </c>
      <c r="C67" s="12">
        <v>3</v>
      </c>
      <c r="D67" s="8">
        <v>1.74</v>
      </c>
      <c r="E67" s="12">
        <v>3</v>
      </c>
      <c r="F67" s="8">
        <v>2.68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145</v>
      </c>
      <c r="C68" s="12">
        <v>3</v>
      </c>
      <c r="D68" s="8">
        <v>1.74</v>
      </c>
      <c r="E68" s="12">
        <v>2</v>
      </c>
      <c r="F68" s="8">
        <v>1.79</v>
      </c>
      <c r="G68" s="12">
        <v>1</v>
      </c>
      <c r="H68" s="8">
        <v>2</v>
      </c>
      <c r="I68" s="12">
        <v>0</v>
      </c>
    </row>
    <row r="69" spans="2:9" ht="15" customHeight="1" x14ac:dyDescent="0.2">
      <c r="B69" t="s">
        <v>129</v>
      </c>
      <c r="C69" s="12">
        <v>3</v>
      </c>
      <c r="D69" s="8">
        <v>1.74</v>
      </c>
      <c r="E69" s="12">
        <v>0</v>
      </c>
      <c r="F69" s="8">
        <v>0</v>
      </c>
      <c r="G69" s="12">
        <v>3</v>
      </c>
      <c r="H69" s="8">
        <v>6</v>
      </c>
      <c r="I69" s="12">
        <v>0</v>
      </c>
    </row>
    <row r="70" spans="2:9" ht="15" customHeight="1" x14ac:dyDescent="0.2">
      <c r="B70" t="s">
        <v>162</v>
      </c>
      <c r="C70" s="12">
        <v>3</v>
      </c>
      <c r="D70" s="8">
        <v>1.74</v>
      </c>
      <c r="E70" s="12">
        <v>1</v>
      </c>
      <c r="F70" s="8">
        <v>0.89</v>
      </c>
      <c r="G70" s="12">
        <v>2</v>
      </c>
      <c r="H70" s="8">
        <v>4</v>
      </c>
      <c r="I70" s="12">
        <v>0</v>
      </c>
    </row>
    <row r="71" spans="2:9" ht="15" customHeight="1" x14ac:dyDescent="0.2">
      <c r="B71" t="s">
        <v>171</v>
      </c>
      <c r="C71" s="12">
        <v>3</v>
      </c>
      <c r="D71" s="8">
        <v>1.74</v>
      </c>
      <c r="E71" s="12">
        <v>2</v>
      </c>
      <c r="F71" s="8">
        <v>1.79</v>
      </c>
      <c r="G71" s="12">
        <v>1</v>
      </c>
      <c r="H71" s="8">
        <v>2</v>
      </c>
      <c r="I71" s="12">
        <v>0</v>
      </c>
    </row>
    <row r="72" spans="2:9" ht="15" customHeight="1" x14ac:dyDescent="0.2">
      <c r="B72" t="s">
        <v>132</v>
      </c>
      <c r="C72" s="12">
        <v>3</v>
      </c>
      <c r="D72" s="8">
        <v>1.74</v>
      </c>
      <c r="E72" s="12">
        <v>2</v>
      </c>
      <c r="F72" s="8">
        <v>1.79</v>
      </c>
      <c r="G72" s="12">
        <v>1</v>
      </c>
      <c r="H72" s="8">
        <v>2</v>
      </c>
      <c r="I72" s="12">
        <v>0</v>
      </c>
    </row>
    <row r="73" spans="2:9" ht="15" customHeight="1" x14ac:dyDescent="0.2">
      <c r="B73" t="s">
        <v>169</v>
      </c>
      <c r="C73" s="12">
        <v>3</v>
      </c>
      <c r="D73" s="8">
        <v>1.74</v>
      </c>
      <c r="E73" s="12">
        <v>0</v>
      </c>
      <c r="F73" s="8">
        <v>0</v>
      </c>
      <c r="G73" s="12">
        <v>2</v>
      </c>
      <c r="H73" s="8">
        <v>4</v>
      </c>
      <c r="I73" s="12">
        <v>0</v>
      </c>
    </row>
    <row r="74" spans="2:9" ht="15" customHeight="1" x14ac:dyDescent="0.2">
      <c r="B74" t="s">
        <v>139</v>
      </c>
      <c r="C74" s="12">
        <v>3</v>
      </c>
      <c r="D74" s="8">
        <v>1.74</v>
      </c>
      <c r="E74" s="12">
        <v>3</v>
      </c>
      <c r="F74" s="8">
        <v>2.68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176</v>
      </c>
      <c r="C75" s="12">
        <v>3</v>
      </c>
      <c r="D75" s="8">
        <v>1.74</v>
      </c>
      <c r="E75" s="12">
        <v>0</v>
      </c>
      <c r="F75" s="8">
        <v>0</v>
      </c>
      <c r="G75" s="12">
        <v>3</v>
      </c>
      <c r="H75" s="8">
        <v>6</v>
      </c>
      <c r="I75" s="12">
        <v>0</v>
      </c>
    </row>
    <row r="77" spans="2:9" ht="15" customHeight="1" x14ac:dyDescent="0.2">
      <c r="B77" t="s">
        <v>229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8F0DC-F8E3-48FB-A8A6-11780EC39697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262</v>
      </c>
    </row>
    <row r="4" spans="2:9" ht="33" customHeight="1" x14ac:dyDescent="0.2">
      <c r="B4" t="s">
        <v>225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37</v>
      </c>
      <c r="C6" s="12">
        <v>53</v>
      </c>
      <c r="D6" s="8">
        <v>23.45</v>
      </c>
      <c r="E6" s="12">
        <v>27</v>
      </c>
      <c r="F6" s="8">
        <v>23.68</v>
      </c>
      <c r="G6" s="12">
        <v>26</v>
      </c>
      <c r="H6" s="8">
        <v>23.85</v>
      </c>
      <c r="I6" s="12">
        <v>0</v>
      </c>
    </row>
    <row r="7" spans="2:9" ht="15" customHeight="1" x14ac:dyDescent="0.2">
      <c r="B7" t="s">
        <v>38</v>
      </c>
      <c r="C7" s="12">
        <v>16</v>
      </c>
      <c r="D7" s="8">
        <v>7.08</v>
      </c>
      <c r="E7" s="12">
        <v>5</v>
      </c>
      <c r="F7" s="8">
        <v>4.3899999999999997</v>
      </c>
      <c r="G7" s="12">
        <v>11</v>
      </c>
      <c r="H7" s="8">
        <v>10.09</v>
      </c>
      <c r="I7" s="12">
        <v>0</v>
      </c>
    </row>
    <row r="8" spans="2:9" ht="15" customHeight="1" x14ac:dyDescent="0.2">
      <c r="B8" t="s">
        <v>39</v>
      </c>
      <c r="C8" s="12">
        <v>2</v>
      </c>
      <c r="D8" s="8">
        <v>0.88</v>
      </c>
      <c r="E8" s="12">
        <v>0</v>
      </c>
      <c r="F8" s="8">
        <v>0</v>
      </c>
      <c r="G8" s="12">
        <v>2</v>
      </c>
      <c r="H8" s="8">
        <v>1.83</v>
      </c>
      <c r="I8" s="12">
        <v>0</v>
      </c>
    </row>
    <row r="9" spans="2:9" ht="15" customHeight="1" x14ac:dyDescent="0.2">
      <c r="B9" t="s">
        <v>40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41</v>
      </c>
      <c r="C10" s="12">
        <v>4</v>
      </c>
      <c r="D10" s="8">
        <v>1.77</v>
      </c>
      <c r="E10" s="12">
        <v>0</v>
      </c>
      <c r="F10" s="8">
        <v>0</v>
      </c>
      <c r="G10" s="12">
        <v>2</v>
      </c>
      <c r="H10" s="8">
        <v>1.83</v>
      </c>
      <c r="I10" s="12">
        <v>2</v>
      </c>
    </row>
    <row r="11" spans="2:9" ht="15" customHeight="1" x14ac:dyDescent="0.2">
      <c r="B11" t="s">
        <v>42</v>
      </c>
      <c r="C11" s="12">
        <v>57</v>
      </c>
      <c r="D11" s="8">
        <v>25.22</v>
      </c>
      <c r="E11" s="12">
        <v>24</v>
      </c>
      <c r="F11" s="8">
        <v>21.05</v>
      </c>
      <c r="G11" s="12">
        <v>33</v>
      </c>
      <c r="H11" s="8">
        <v>30.28</v>
      </c>
      <c r="I11" s="12">
        <v>0</v>
      </c>
    </row>
    <row r="12" spans="2:9" ht="15" customHeight="1" x14ac:dyDescent="0.2">
      <c r="B12" t="s">
        <v>43</v>
      </c>
      <c r="C12" s="12">
        <v>1</v>
      </c>
      <c r="D12" s="8">
        <v>0.44</v>
      </c>
      <c r="E12" s="12">
        <v>1</v>
      </c>
      <c r="F12" s="8">
        <v>0.88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44</v>
      </c>
      <c r="C13" s="12">
        <v>3</v>
      </c>
      <c r="D13" s="8">
        <v>1.33</v>
      </c>
      <c r="E13" s="12">
        <v>0</v>
      </c>
      <c r="F13" s="8">
        <v>0</v>
      </c>
      <c r="G13" s="12">
        <v>3</v>
      </c>
      <c r="H13" s="8">
        <v>2.75</v>
      </c>
      <c r="I13" s="12">
        <v>0</v>
      </c>
    </row>
    <row r="14" spans="2:9" ht="15" customHeight="1" x14ac:dyDescent="0.2">
      <c r="B14" t="s">
        <v>45</v>
      </c>
      <c r="C14" s="12">
        <v>7</v>
      </c>
      <c r="D14" s="8">
        <v>3.1</v>
      </c>
      <c r="E14" s="12">
        <v>2</v>
      </c>
      <c r="F14" s="8">
        <v>1.75</v>
      </c>
      <c r="G14" s="12">
        <v>5</v>
      </c>
      <c r="H14" s="8">
        <v>4.59</v>
      </c>
      <c r="I14" s="12">
        <v>0</v>
      </c>
    </row>
    <row r="15" spans="2:9" ht="15" customHeight="1" x14ac:dyDescent="0.2">
      <c r="B15" t="s">
        <v>46</v>
      </c>
      <c r="C15" s="12">
        <v>21</v>
      </c>
      <c r="D15" s="8">
        <v>9.2899999999999991</v>
      </c>
      <c r="E15" s="12">
        <v>13</v>
      </c>
      <c r="F15" s="8">
        <v>11.4</v>
      </c>
      <c r="G15" s="12">
        <v>8</v>
      </c>
      <c r="H15" s="8">
        <v>7.34</v>
      </c>
      <c r="I15" s="12">
        <v>0</v>
      </c>
    </row>
    <row r="16" spans="2:9" ht="15" customHeight="1" x14ac:dyDescent="0.2">
      <c r="B16" t="s">
        <v>47</v>
      </c>
      <c r="C16" s="12">
        <v>35</v>
      </c>
      <c r="D16" s="8">
        <v>15.49</v>
      </c>
      <c r="E16" s="12">
        <v>29</v>
      </c>
      <c r="F16" s="8">
        <v>25.44</v>
      </c>
      <c r="G16" s="12">
        <v>5</v>
      </c>
      <c r="H16" s="8">
        <v>4.59</v>
      </c>
      <c r="I16" s="12">
        <v>1</v>
      </c>
    </row>
    <row r="17" spans="2:9" ht="15" customHeight="1" x14ac:dyDescent="0.2">
      <c r="B17" t="s">
        <v>48</v>
      </c>
      <c r="C17" s="12">
        <v>6</v>
      </c>
      <c r="D17" s="8">
        <v>2.65</v>
      </c>
      <c r="E17" s="12">
        <v>6</v>
      </c>
      <c r="F17" s="8">
        <v>5.26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49</v>
      </c>
      <c r="C18" s="12">
        <v>8</v>
      </c>
      <c r="D18" s="8">
        <v>3.54</v>
      </c>
      <c r="E18" s="12">
        <v>4</v>
      </c>
      <c r="F18" s="8">
        <v>3.51</v>
      </c>
      <c r="G18" s="12">
        <v>4</v>
      </c>
      <c r="H18" s="8">
        <v>3.67</v>
      </c>
      <c r="I18" s="12">
        <v>0</v>
      </c>
    </row>
    <row r="19" spans="2:9" ht="15" customHeight="1" x14ac:dyDescent="0.2">
      <c r="B19" t="s">
        <v>50</v>
      </c>
      <c r="C19" s="12">
        <v>13</v>
      </c>
      <c r="D19" s="8">
        <v>5.75</v>
      </c>
      <c r="E19" s="12">
        <v>3</v>
      </c>
      <c r="F19" s="8">
        <v>2.63</v>
      </c>
      <c r="G19" s="12">
        <v>10</v>
      </c>
      <c r="H19" s="8">
        <v>9.17</v>
      </c>
      <c r="I19" s="12">
        <v>0</v>
      </c>
    </row>
    <row r="20" spans="2:9" ht="15" customHeight="1" x14ac:dyDescent="0.2">
      <c r="B20" s="9" t="s">
        <v>226</v>
      </c>
      <c r="C20" s="12">
        <f>SUM(LTBL_06426[総数／事業所数])</f>
        <v>226</v>
      </c>
      <c r="E20" s="12">
        <f>SUBTOTAL(109,LTBL_06426[個人／事業所数])</f>
        <v>114</v>
      </c>
      <c r="G20" s="12">
        <f>SUBTOTAL(109,LTBL_06426[法人／事業所数])</f>
        <v>109</v>
      </c>
      <c r="I20" s="12">
        <f>SUBTOTAL(109,LTBL_06426[法人以外の団体／事業所数])</f>
        <v>3</v>
      </c>
    </row>
    <row r="21" spans="2:9" ht="15" customHeight="1" x14ac:dyDescent="0.2">
      <c r="E21" s="11">
        <f>LTBL_06426[[#Totals],[個人／事業所数]]/LTBL_06426[[#Totals],[総数／事業所数]]</f>
        <v>0.50442477876106195</v>
      </c>
      <c r="G21" s="11">
        <f>LTBL_06426[[#Totals],[法人／事業所数]]/LTBL_06426[[#Totals],[総数／事業所数]]</f>
        <v>0.48230088495575218</v>
      </c>
      <c r="I21" s="11">
        <f>LTBL_06426[[#Totals],[法人以外の団体／事業所数]]/LTBL_06426[[#Totals],[総数／事業所数]]</f>
        <v>1.3274336283185841E-2</v>
      </c>
    </row>
    <row r="23" spans="2:9" ht="33" customHeight="1" x14ac:dyDescent="0.2">
      <c r="B23" t="s">
        <v>227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59</v>
      </c>
      <c r="C24" s="12">
        <v>31</v>
      </c>
      <c r="D24" s="8">
        <v>13.72</v>
      </c>
      <c r="E24" s="12">
        <v>10</v>
      </c>
      <c r="F24" s="8">
        <v>8.77</v>
      </c>
      <c r="G24" s="12">
        <v>21</v>
      </c>
      <c r="H24" s="8">
        <v>19.27</v>
      </c>
      <c r="I24" s="12">
        <v>0</v>
      </c>
    </row>
    <row r="25" spans="2:9" ht="15" customHeight="1" x14ac:dyDescent="0.2">
      <c r="B25" t="s">
        <v>73</v>
      </c>
      <c r="C25" s="12">
        <v>31</v>
      </c>
      <c r="D25" s="8">
        <v>13.72</v>
      </c>
      <c r="E25" s="12">
        <v>27</v>
      </c>
      <c r="F25" s="8">
        <v>23.68</v>
      </c>
      <c r="G25" s="12">
        <v>4</v>
      </c>
      <c r="H25" s="8">
        <v>3.67</v>
      </c>
      <c r="I25" s="12">
        <v>0</v>
      </c>
    </row>
    <row r="26" spans="2:9" ht="15" customHeight="1" x14ac:dyDescent="0.2">
      <c r="B26" t="s">
        <v>65</v>
      </c>
      <c r="C26" s="12">
        <v>18</v>
      </c>
      <c r="D26" s="8">
        <v>7.96</v>
      </c>
      <c r="E26" s="12">
        <v>1</v>
      </c>
      <c r="F26" s="8">
        <v>0.88</v>
      </c>
      <c r="G26" s="12">
        <v>17</v>
      </c>
      <c r="H26" s="8">
        <v>15.6</v>
      </c>
      <c r="I26" s="12">
        <v>0</v>
      </c>
    </row>
    <row r="27" spans="2:9" ht="15" customHeight="1" x14ac:dyDescent="0.2">
      <c r="B27" t="s">
        <v>60</v>
      </c>
      <c r="C27" s="12">
        <v>15</v>
      </c>
      <c r="D27" s="8">
        <v>6.64</v>
      </c>
      <c r="E27" s="12">
        <v>14</v>
      </c>
      <c r="F27" s="8">
        <v>12.28</v>
      </c>
      <c r="G27" s="12">
        <v>1</v>
      </c>
      <c r="H27" s="8">
        <v>0.92</v>
      </c>
      <c r="I27" s="12">
        <v>0</v>
      </c>
    </row>
    <row r="28" spans="2:9" ht="15" customHeight="1" x14ac:dyDescent="0.2">
      <c r="B28" t="s">
        <v>72</v>
      </c>
      <c r="C28" s="12">
        <v>15</v>
      </c>
      <c r="D28" s="8">
        <v>6.64</v>
      </c>
      <c r="E28" s="12">
        <v>12</v>
      </c>
      <c r="F28" s="8">
        <v>10.53</v>
      </c>
      <c r="G28" s="12">
        <v>3</v>
      </c>
      <c r="H28" s="8">
        <v>2.75</v>
      </c>
      <c r="I28" s="12">
        <v>0</v>
      </c>
    </row>
    <row r="29" spans="2:9" ht="15" customHeight="1" x14ac:dyDescent="0.2">
      <c r="B29" t="s">
        <v>68</v>
      </c>
      <c r="C29" s="12">
        <v>11</v>
      </c>
      <c r="D29" s="8">
        <v>4.87</v>
      </c>
      <c r="E29" s="12">
        <v>6</v>
      </c>
      <c r="F29" s="8">
        <v>5.26</v>
      </c>
      <c r="G29" s="12">
        <v>5</v>
      </c>
      <c r="H29" s="8">
        <v>4.59</v>
      </c>
      <c r="I29" s="12">
        <v>0</v>
      </c>
    </row>
    <row r="30" spans="2:9" ht="15" customHeight="1" x14ac:dyDescent="0.2">
      <c r="B30" t="s">
        <v>66</v>
      </c>
      <c r="C30" s="12">
        <v>9</v>
      </c>
      <c r="D30" s="8">
        <v>3.98</v>
      </c>
      <c r="E30" s="12">
        <v>8</v>
      </c>
      <c r="F30" s="8">
        <v>7.02</v>
      </c>
      <c r="G30" s="12">
        <v>1</v>
      </c>
      <c r="H30" s="8">
        <v>0.92</v>
      </c>
      <c r="I30" s="12">
        <v>0</v>
      </c>
    </row>
    <row r="31" spans="2:9" ht="15" customHeight="1" x14ac:dyDescent="0.2">
      <c r="B31" t="s">
        <v>67</v>
      </c>
      <c r="C31" s="12">
        <v>9</v>
      </c>
      <c r="D31" s="8">
        <v>3.98</v>
      </c>
      <c r="E31" s="12">
        <v>6</v>
      </c>
      <c r="F31" s="8">
        <v>5.26</v>
      </c>
      <c r="G31" s="12">
        <v>3</v>
      </c>
      <c r="H31" s="8">
        <v>2.75</v>
      </c>
      <c r="I31" s="12">
        <v>0</v>
      </c>
    </row>
    <row r="32" spans="2:9" ht="15" customHeight="1" x14ac:dyDescent="0.2">
      <c r="B32" t="s">
        <v>61</v>
      </c>
      <c r="C32" s="12">
        <v>7</v>
      </c>
      <c r="D32" s="8">
        <v>3.1</v>
      </c>
      <c r="E32" s="12">
        <v>3</v>
      </c>
      <c r="F32" s="8">
        <v>2.63</v>
      </c>
      <c r="G32" s="12">
        <v>4</v>
      </c>
      <c r="H32" s="8">
        <v>3.67</v>
      </c>
      <c r="I32" s="12">
        <v>0</v>
      </c>
    </row>
    <row r="33" spans="2:9" ht="15" customHeight="1" x14ac:dyDescent="0.2">
      <c r="B33" t="s">
        <v>62</v>
      </c>
      <c r="C33" s="12">
        <v>6</v>
      </c>
      <c r="D33" s="8">
        <v>2.65</v>
      </c>
      <c r="E33" s="12">
        <v>3</v>
      </c>
      <c r="F33" s="8">
        <v>2.63</v>
      </c>
      <c r="G33" s="12">
        <v>3</v>
      </c>
      <c r="H33" s="8">
        <v>2.75</v>
      </c>
      <c r="I33" s="12">
        <v>0</v>
      </c>
    </row>
    <row r="34" spans="2:9" ht="15" customHeight="1" x14ac:dyDescent="0.2">
      <c r="B34" t="s">
        <v>88</v>
      </c>
      <c r="C34" s="12">
        <v>6</v>
      </c>
      <c r="D34" s="8">
        <v>2.65</v>
      </c>
      <c r="E34" s="12">
        <v>1</v>
      </c>
      <c r="F34" s="8">
        <v>0.88</v>
      </c>
      <c r="G34" s="12">
        <v>5</v>
      </c>
      <c r="H34" s="8">
        <v>4.59</v>
      </c>
      <c r="I34" s="12">
        <v>0</v>
      </c>
    </row>
    <row r="35" spans="2:9" ht="15" customHeight="1" x14ac:dyDescent="0.2">
      <c r="B35" t="s">
        <v>75</v>
      </c>
      <c r="C35" s="12">
        <v>6</v>
      </c>
      <c r="D35" s="8">
        <v>2.65</v>
      </c>
      <c r="E35" s="12">
        <v>6</v>
      </c>
      <c r="F35" s="8">
        <v>5.26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76</v>
      </c>
      <c r="C36" s="12">
        <v>5</v>
      </c>
      <c r="D36" s="8">
        <v>2.21</v>
      </c>
      <c r="E36" s="12">
        <v>4</v>
      </c>
      <c r="F36" s="8">
        <v>3.51</v>
      </c>
      <c r="G36" s="12">
        <v>1</v>
      </c>
      <c r="H36" s="8">
        <v>0.92</v>
      </c>
      <c r="I36" s="12">
        <v>0</v>
      </c>
    </row>
    <row r="37" spans="2:9" ht="15" customHeight="1" x14ac:dyDescent="0.2">
      <c r="B37" t="s">
        <v>78</v>
      </c>
      <c r="C37" s="12">
        <v>5</v>
      </c>
      <c r="D37" s="8">
        <v>2.21</v>
      </c>
      <c r="E37" s="12">
        <v>2</v>
      </c>
      <c r="F37" s="8">
        <v>1.75</v>
      </c>
      <c r="G37" s="12">
        <v>3</v>
      </c>
      <c r="H37" s="8">
        <v>2.75</v>
      </c>
      <c r="I37" s="12">
        <v>0</v>
      </c>
    </row>
    <row r="38" spans="2:9" ht="15" customHeight="1" x14ac:dyDescent="0.2">
      <c r="B38" t="s">
        <v>70</v>
      </c>
      <c r="C38" s="12">
        <v>4</v>
      </c>
      <c r="D38" s="8">
        <v>1.77</v>
      </c>
      <c r="E38" s="12">
        <v>2</v>
      </c>
      <c r="F38" s="8">
        <v>1.75</v>
      </c>
      <c r="G38" s="12">
        <v>2</v>
      </c>
      <c r="H38" s="8">
        <v>1.83</v>
      </c>
      <c r="I38" s="12">
        <v>0</v>
      </c>
    </row>
    <row r="39" spans="2:9" ht="15" customHeight="1" x14ac:dyDescent="0.2">
      <c r="B39" t="s">
        <v>101</v>
      </c>
      <c r="C39" s="12">
        <v>4</v>
      </c>
      <c r="D39" s="8">
        <v>1.77</v>
      </c>
      <c r="E39" s="12">
        <v>0</v>
      </c>
      <c r="F39" s="8">
        <v>0</v>
      </c>
      <c r="G39" s="12">
        <v>4</v>
      </c>
      <c r="H39" s="8">
        <v>3.67</v>
      </c>
      <c r="I39" s="12">
        <v>0</v>
      </c>
    </row>
    <row r="40" spans="2:9" ht="15" customHeight="1" x14ac:dyDescent="0.2">
      <c r="B40" t="s">
        <v>90</v>
      </c>
      <c r="C40" s="12">
        <v>3</v>
      </c>
      <c r="D40" s="8">
        <v>1.33</v>
      </c>
      <c r="E40" s="12">
        <v>0</v>
      </c>
      <c r="F40" s="8">
        <v>0</v>
      </c>
      <c r="G40" s="12">
        <v>3</v>
      </c>
      <c r="H40" s="8">
        <v>2.75</v>
      </c>
      <c r="I40" s="12">
        <v>0</v>
      </c>
    </row>
    <row r="41" spans="2:9" ht="15" customHeight="1" x14ac:dyDescent="0.2">
      <c r="B41" t="s">
        <v>64</v>
      </c>
      <c r="C41" s="12">
        <v>3</v>
      </c>
      <c r="D41" s="8">
        <v>1.33</v>
      </c>
      <c r="E41" s="12">
        <v>2</v>
      </c>
      <c r="F41" s="8">
        <v>1.75</v>
      </c>
      <c r="G41" s="12">
        <v>1</v>
      </c>
      <c r="H41" s="8">
        <v>0.92</v>
      </c>
      <c r="I41" s="12">
        <v>0</v>
      </c>
    </row>
    <row r="42" spans="2:9" ht="15" customHeight="1" x14ac:dyDescent="0.2">
      <c r="B42" t="s">
        <v>71</v>
      </c>
      <c r="C42" s="12">
        <v>3</v>
      </c>
      <c r="D42" s="8">
        <v>1.33</v>
      </c>
      <c r="E42" s="12">
        <v>0</v>
      </c>
      <c r="F42" s="8">
        <v>0</v>
      </c>
      <c r="G42" s="12">
        <v>3</v>
      </c>
      <c r="H42" s="8">
        <v>2.75</v>
      </c>
      <c r="I42" s="12">
        <v>0</v>
      </c>
    </row>
    <row r="43" spans="2:9" ht="15" customHeight="1" x14ac:dyDescent="0.2">
      <c r="B43" t="s">
        <v>74</v>
      </c>
      <c r="C43" s="12">
        <v>3</v>
      </c>
      <c r="D43" s="8">
        <v>1.33</v>
      </c>
      <c r="E43" s="12">
        <v>2</v>
      </c>
      <c r="F43" s="8">
        <v>1.75</v>
      </c>
      <c r="G43" s="12">
        <v>1</v>
      </c>
      <c r="H43" s="8">
        <v>0.92</v>
      </c>
      <c r="I43" s="12">
        <v>0</v>
      </c>
    </row>
    <row r="44" spans="2:9" ht="15" customHeight="1" x14ac:dyDescent="0.2">
      <c r="B44" t="s">
        <v>77</v>
      </c>
      <c r="C44" s="12">
        <v>3</v>
      </c>
      <c r="D44" s="8">
        <v>1.33</v>
      </c>
      <c r="E44" s="12">
        <v>0</v>
      </c>
      <c r="F44" s="8">
        <v>0</v>
      </c>
      <c r="G44" s="12">
        <v>3</v>
      </c>
      <c r="H44" s="8">
        <v>2.75</v>
      </c>
      <c r="I44" s="12">
        <v>0</v>
      </c>
    </row>
    <row r="47" spans="2:9" ht="33" customHeight="1" x14ac:dyDescent="0.2">
      <c r="B47" t="s">
        <v>228</v>
      </c>
      <c r="C47" s="10" t="s">
        <v>52</v>
      </c>
      <c r="D47" s="10" t="s">
        <v>53</v>
      </c>
      <c r="E47" s="10" t="s">
        <v>54</v>
      </c>
      <c r="F47" s="10" t="s">
        <v>55</v>
      </c>
      <c r="G47" s="10" t="s">
        <v>56</v>
      </c>
      <c r="H47" s="10" t="s">
        <v>57</v>
      </c>
      <c r="I47" s="10" t="s">
        <v>58</v>
      </c>
    </row>
    <row r="48" spans="2:9" ht="15" customHeight="1" x14ac:dyDescent="0.2">
      <c r="B48" t="s">
        <v>136</v>
      </c>
      <c r="C48" s="12">
        <v>14</v>
      </c>
      <c r="D48" s="8">
        <v>6.19</v>
      </c>
      <c r="E48" s="12">
        <v>14</v>
      </c>
      <c r="F48" s="8">
        <v>12.28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137</v>
      </c>
      <c r="C49" s="12">
        <v>14</v>
      </c>
      <c r="D49" s="8">
        <v>6.19</v>
      </c>
      <c r="E49" s="12">
        <v>13</v>
      </c>
      <c r="F49" s="8">
        <v>11.4</v>
      </c>
      <c r="G49" s="12">
        <v>1</v>
      </c>
      <c r="H49" s="8">
        <v>0.92</v>
      </c>
      <c r="I49" s="12">
        <v>0</v>
      </c>
    </row>
    <row r="50" spans="2:9" ht="15" customHeight="1" x14ac:dyDescent="0.2">
      <c r="B50" t="s">
        <v>123</v>
      </c>
      <c r="C50" s="12">
        <v>13</v>
      </c>
      <c r="D50" s="8">
        <v>5.75</v>
      </c>
      <c r="E50" s="12">
        <v>8</v>
      </c>
      <c r="F50" s="8">
        <v>7.02</v>
      </c>
      <c r="G50" s="12">
        <v>5</v>
      </c>
      <c r="H50" s="8">
        <v>4.59</v>
      </c>
      <c r="I50" s="12">
        <v>0</v>
      </c>
    </row>
    <row r="51" spans="2:9" ht="15" customHeight="1" x14ac:dyDescent="0.2">
      <c r="B51" t="s">
        <v>122</v>
      </c>
      <c r="C51" s="12">
        <v>10</v>
      </c>
      <c r="D51" s="8">
        <v>4.42</v>
      </c>
      <c r="E51" s="12">
        <v>1</v>
      </c>
      <c r="F51" s="8">
        <v>0.88</v>
      </c>
      <c r="G51" s="12">
        <v>9</v>
      </c>
      <c r="H51" s="8">
        <v>8.26</v>
      </c>
      <c r="I51" s="12">
        <v>0</v>
      </c>
    </row>
    <row r="52" spans="2:9" ht="15" customHeight="1" x14ac:dyDescent="0.2">
      <c r="B52" t="s">
        <v>141</v>
      </c>
      <c r="C52" s="12">
        <v>9</v>
      </c>
      <c r="D52" s="8">
        <v>3.98</v>
      </c>
      <c r="E52" s="12">
        <v>1</v>
      </c>
      <c r="F52" s="8">
        <v>0.88</v>
      </c>
      <c r="G52" s="12">
        <v>8</v>
      </c>
      <c r="H52" s="8">
        <v>7.34</v>
      </c>
      <c r="I52" s="12">
        <v>0</v>
      </c>
    </row>
    <row r="53" spans="2:9" ht="15" customHeight="1" x14ac:dyDescent="0.2">
      <c r="B53" t="s">
        <v>121</v>
      </c>
      <c r="C53" s="12">
        <v>8</v>
      </c>
      <c r="D53" s="8">
        <v>3.54</v>
      </c>
      <c r="E53" s="12">
        <v>1</v>
      </c>
      <c r="F53" s="8">
        <v>0.88</v>
      </c>
      <c r="G53" s="12">
        <v>7</v>
      </c>
      <c r="H53" s="8">
        <v>6.42</v>
      </c>
      <c r="I53" s="12">
        <v>0</v>
      </c>
    </row>
    <row r="54" spans="2:9" ht="15" customHeight="1" x14ac:dyDescent="0.2">
      <c r="B54" t="s">
        <v>202</v>
      </c>
      <c r="C54" s="12">
        <v>6</v>
      </c>
      <c r="D54" s="8">
        <v>2.65</v>
      </c>
      <c r="E54" s="12">
        <v>0</v>
      </c>
      <c r="F54" s="8">
        <v>0</v>
      </c>
      <c r="G54" s="12">
        <v>6</v>
      </c>
      <c r="H54" s="8">
        <v>5.5</v>
      </c>
      <c r="I54" s="12">
        <v>0</v>
      </c>
    </row>
    <row r="55" spans="2:9" ht="15" customHeight="1" x14ac:dyDescent="0.2">
      <c r="B55" t="s">
        <v>128</v>
      </c>
      <c r="C55" s="12">
        <v>6</v>
      </c>
      <c r="D55" s="8">
        <v>2.65</v>
      </c>
      <c r="E55" s="12">
        <v>5</v>
      </c>
      <c r="F55" s="8">
        <v>4.3899999999999997</v>
      </c>
      <c r="G55" s="12">
        <v>1</v>
      </c>
      <c r="H55" s="8">
        <v>0.92</v>
      </c>
      <c r="I55" s="12">
        <v>0</v>
      </c>
    </row>
    <row r="56" spans="2:9" ht="15" customHeight="1" x14ac:dyDescent="0.2">
      <c r="B56" t="s">
        <v>133</v>
      </c>
      <c r="C56" s="12">
        <v>6</v>
      </c>
      <c r="D56" s="8">
        <v>2.65</v>
      </c>
      <c r="E56" s="12">
        <v>6</v>
      </c>
      <c r="F56" s="8">
        <v>5.26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149</v>
      </c>
      <c r="C57" s="12">
        <v>5</v>
      </c>
      <c r="D57" s="8">
        <v>2.21</v>
      </c>
      <c r="E57" s="12">
        <v>3</v>
      </c>
      <c r="F57" s="8">
        <v>2.63</v>
      </c>
      <c r="G57" s="12">
        <v>2</v>
      </c>
      <c r="H57" s="8">
        <v>1.83</v>
      </c>
      <c r="I57" s="12">
        <v>0</v>
      </c>
    </row>
    <row r="58" spans="2:9" ht="15" customHeight="1" x14ac:dyDescent="0.2">
      <c r="B58" t="s">
        <v>169</v>
      </c>
      <c r="C58" s="12">
        <v>5</v>
      </c>
      <c r="D58" s="8">
        <v>2.21</v>
      </c>
      <c r="E58" s="12">
        <v>0</v>
      </c>
      <c r="F58" s="8">
        <v>0</v>
      </c>
      <c r="G58" s="12">
        <v>5</v>
      </c>
      <c r="H58" s="8">
        <v>4.59</v>
      </c>
      <c r="I58" s="12">
        <v>0</v>
      </c>
    </row>
    <row r="59" spans="2:9" ht="15" customHeight="1" x14ac:dyDescent="0.2">
      <c r="B59" t="s">
        <v>138</v>
      </c>
      <c r="C59" s="12">
        <v>5</v>
      </c>
      <c r="D59" s="8">
        <v>2.21</v>
      </c>
      <c r="E59" s="12">
        <v>5</v>
      </c>
      <c r="F59" s="8">
        <v>4.3899999999999997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140</v>
      </c>
      <c r="C60" s="12">
        <v>5</v>
      </c>
      <c r="D60" s="8">
        <v>2.21</v>
      </c>
      <c r="E60" s="12">
        <v>2</v>
      </c>
      <c r="F60" s="8">
        <v>1.75</v>
      </c>
      <c r="G60" s="12">
        <v>3</v>
      </c>
      <c r="H60" s="8">
        <v>2.75</v>
      </c>
      <c r="I60" s="12">
        <v>0</v>
      </c>
    </row>
    <row r="61" spans="2:9" ht="15" customHeight="1" x14ac:dyDescent="0.2">
      <c r="B61" t="s">
        <v>148</v>
      </c>
      <c r="C61" s="12">
        <v>4</v>
      </c>
      <c r="D61" s="8">
        <v>1.77</v>
      </c>
      <c r="E61" s="12">
        <v>4</v>
      </c>
      <c r="F61" s="8">
        <v>3.51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139</v>
      </c>
      <c r="C62" s="12">
        <v>4</v>
      </c>
      <c r="D62" s="8">
        <v>1.77</v>
      </c>
      <c r="E62" s="12">
        <v>3</v>
      </c>
      <c r="F62" s="8">
        <v>2.63</v>
      </c>
      <c r="G62" s="12">
        <v>1</v>
      </c>
      <c r="H62" s="8">
        <v>0.92</v>
      </c>
      <c r="I62" s="12">
        <v>0</v>
      </c>
    </row>
    <row r="63" spans="2:9" ht="15" customHeight="1" x14ac:dyDescent="0.2">
      <c r="B63" t="s">
        <v>173</v>
      </c>
      <c r="C63" s="12">
        <v>3</v>
      </c>
      <c r="D63" s="8">
        <v>1.33</v>
      </c>
      <c r="E63" s="12">
        <v>2</v>
      </c>
      <c r="F63" s="8">
        <v>1.75</v>
      </c>
      <c r="G63" s="12">
        <v>1</v>
      </c>
      <c r="H63" s="8">
        <v>0.92</v>
      </c>
      <c r="I63" s="12">
        <v>0</v>
      </c>
    </row>
    <row r="64" spans="2:9" ht="15" customHeight="1" x14ac:dyDescent="0.2">
      <c r="B64" t="s">
        <v>186</v>
      </c>
      <c r="C64" s="12">
        <v>3</v>
      </c>
      <c r="D64" s="8">
        <v>1.33</v>
      </c>
      <c r="E64" s="12">
        <v>2</v>
      </c>
      <c r="F64" s="8">
        <v>1.75</v>
      </c>
      <c r="G64" s="12">
        <v>1</v>
      </c>
      <c r="H64" s="8">
        <v>0.92</v>
      </c>
      <c r="I64" s="12">
        <v>0</v>
      </c>
    </row>
    <row r="65" spans="2:9" ht="15" customHeight="1" x14ac:dyDescent="0.2">
      <c r="B65" t="s">
        <v>221</v>
      </c>
      <c r="C65" s="12">
        <v>3</v>
      </c>
      <c r="D65" s="8">
        <v>1.33</v>
      </c>
      <c r="E65" s="12">
        <v>2</v>
      </c>
      <c r="F65" s="8">
        <v>1.75</v>
      </c>
      <c r="G65" s="12">
        <v>1</v>
      </c>
      <c r="H65" s="8">
        <v>0.92</v>
      </c>
      <c r="I65" s="12">
        <v>0</v>
      </c>
    </row>
    <row r="66" spans="2:9" ht="15" customHeight="1" x14ac:dyDescent="0.2">
      <c r="B66" t="s">
        <v>180</v>
      </c>
      <c r="C66" s="12">
        <v>3</v>
      </c>
      <c r="D66" s="8">
        <v>1.33</v>
      </c>
      <c r="E66" s="12">
        <v>2</v>
      </c>
      <c r="F66" s="8">
        <v>1.75</v>
      </c>
      <c r="G66" s="12">
        <v>1</v>
      </c>
      <c r="H66" s="8">
        <v>0.92</v>
      </c>
      <c r="I66" s="12">
        <v>0</v>
      </c>
    </row>
    <row r="67" spans="2:9" ht="15" customHeight="1" x14ac:dyDescent="0.2">
      <c r="B67" t="s">
        <v>125</v>
      </c>
      <c r="C67" s="12">
        <v>3</v>
      </c>
      <c r="D67" s="8">
        <v>1.33</v>
      </c>
      <c r="E67" s="12">
        <v>3</v>
      </c>
      <c r="F67" s="8">
        <v>2.63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146</v>
      </c>
      <c r="C68" s="12">
        <v>3</v>
      </c>
      <c r="D68" s="8">
        <v>1.33</v>
      </c>
      <c r="E68" s="12">
        <v>2</v>
      </c>
      <c r="F68" s="8">
        <v>1.75</v>
      </c>
      <c r="G68" s="12">
        <v>1</v>
      </c>
      <c r="H68" s="8">
        <v>0.92</v>
      </c>
      <c r="I68" s="12">
        <v>0</v>
      </c>
    </row>
    <row r="69" spans="2:9" ht="15" customHeight="1" x14ac:dyDescent="0.2">
      <c r="B69" t="s">
        <v>185</v>
      </c>
      <c r="C69" s="12">
        <v>3</v>
      </c>
      <c r="D69" s="8">
        <v>1.33</v>
      </c>
      <c r="E69" s="12">
        <v>0</v>
      </c>
      <c r="F69" s="8">
        <v>0</v>
      </c>
      <c r="G69" s="12">
        <v>3</v>
      </c>
      <c r="H69" s="8">
        <v>2.75</v>
      </c>
      <c r="I69" s="12">
        <v>0</v>
      </c>
    </row>
    <row r="71" spans="2:9" ht="15" customHeight="1" x14ac:dyDescent="0.2">
      <c r="B71" t="s">
        <v>229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B8BCC-1A31-450D-82DF-E20E990140B6}">
  <sheetPr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263</v>
      </c>
    </row>
    <row r="4" spans="2:9" ht="33" customHeight="1" x14ac:dyDescent="0.2">
      <c r="B4" t="s">
        <v>225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2</v>
      </c>
      <c r="D5" s="8">
        <v>0.38</v>
      </c>
      <c r="E5" s="12">
        <v>0</v>
      </c>
      <c r="F5" s="8">
        <v>0</v>
      </c>
      <c r="G5" s="12">
        <v>2</v>
      </c>
      <c r="H5" s="8">
        <v>1.26</v>
      </c>
      <c r="I5" s="12">
        <v>0</v>
      </c>
    </row>
    <row r="6" spans="2:9" ht="15" customHeight="1" x14ac:dyDescent="0.2">
      <c r="B6" t="s">
        <v>37</v>
      </c>
      <c r="C6" s="12">
        <v>101</v>
      </c>
      <c r="D6" s="8">
        <v>19.239999999999998</v>
      </c>
      <c r="E6" s="12">
        <v>66</v>
      </c>
      <c r="F6" s="8">
        <v>18.329999999999998</v>
      </c>
      <c r="G6" s="12">
        <v>35</v>
      </c>
      <c r="H6" s="8">
        <v>22.01</v>
      </c>
      <c r="I6" s="12">
        <v>0</v>
      </c>
    </row>
    <row r="7" spans="2:9" ht="15" customHeight="1" x14ac:dyDescent="0.2">
      <c r="B7" t="s">
        <v>38</v>
      </c>
      <c r="C7" s="12">
        <v>66</v>
      </c>
      <c r="D7" s="8">
        <v>12.57</v>
      </c>
      <c r="E7" s="12">
        <v>30</v>
      </c>
      <c r="F7" s="8">
        <v>8.33</v>
      </c>
      <c r="G7" s="12">
        <v>36</v>
      </c>
      <c r="H7" s="8">
        <v>22.64</v>
      </c>
      <c r="I7" s="12">
        <v>0</v>
      </c>
    </row>
    <row r="8" spans="2:9" ht="15" customHeight="1" x14ac:dyDescent="0.2">
      <c r="B8" t="s">
        <v>39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40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41</v>
      </c>
      <c r="C10" s="12">
        <v>2</v>
      </c>
      <c r="D10" s="8">
        <v>0.38</v>
      </c>
      <c r="E10" s="12">
        <v>1</v>
      </c>
      <c r="F10" s="8">
        <v>0.28000000000000003</v>
      </c>
      <c r="G10" s="12">
        <v>1</v>
      </c>
      <c r="H10" s="8">
        <v>0.63</v>
      </c>
      <c r="I10" s="12">
        <v>0</v>
      </c>
    </row>
    <row r="11" spans="2:9" ht="15" customHeight="1" x14ac:dyDescent="0.2">
      <c r="B11" t="s">
        <v>42</v>
      </c>
      <c r="C11" s="12">
        <v>125</v>
      </c>
      <c r="D11" s="8">
        <v>23.81</v>
      </c>
      <c r="E11" s="12">
        <v>85</v>
      </c>
      <c r="F11" s="8">
        <v>23.61</v>
      </c>
      <c r="G11" s="12">
        <v>40</v>
      </c>
      <c r="H11" s="8">
        <v>25.16</v>
      </c>
      <c r="I11" s="12">
        <v>0</v>
      </c>
    </row>
    <row r="12" spans="2:9" ht="15" customHeight="1" x14ac:dyDescent="0.2">
      <c r="B12" t="s">
        <v>43</v>
      </c>
      <c r="C12" s="12">
        <v>2</v>
      </c>
      <c r="D12" s="8">
        <v>0.38</v>
      </c>
      <c r="E12" s="12">
        <v>2</v>
      </c>
      <c r="F12" s="8">
        <v>0.56000000000000005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44</v>
      </c>
      <c r="C13" s="12">
        <v>11</v>
      </c>
      <c r="D13" s="8">
        <v>2.1</v>
      </c>
      <c r="E13" s="12">
        <v>4</v>
      </c>
      <c r="F13" s="8">
        <v>1.1100000000000001</v>
      </c>
      <c r="G13" s="12">
        <v>7</v>
      </c>
      <c r="H13" s="8">
        <v>4.4000000000000004</v>
      </c>
      <c r="I13" s="12">
        <v>0</v>
      </c>
    </row>
    <row r="14" spans="2:9" ht="15" customHeight="1" x14ac:dyDescent="0.2">
      <c r="B14" t="s">
        <v>45</v>
      </c>
      <c r="C14" s="12">
        <v>19</v>
      </c>
      <c r="D14" s="8">
        <v>3.62</v>
      </c>
      <c r="E14" s="12">
        <v>12</v>
      </c>
      <c r="F14" s="8">
        <v>3.33</v>
      </c>
      <c r="G14" s="12">
        <v>6</v>
      </c>
      <c r="H14" s="8">
        <v>3.77</v>
      </c>
      <c r="I14" s="12">
        <v>0</v>
      </c>
    </row>
    <row r="15" spans="2:9" ht="15" customHeight="1" x14ac:dyDescent="0.2">
      <c r="B15" t="s">
        <v>46</v>
      </c>
      <c r="C15" s="12">
        <v>58</v>
      </c>
      <c r="D15" s="8">
        <v>11.05</v>
      </c>
      <c r="E15" s="12">
        <v>46</v>
      </c>
      <c r="F15" s="8">
        <v>12.78</v>
      </c>
      <c r="G15" s="12">
        <v>11</v>
      </c>
      <c r="H15" s="8">
        <v>6.92</v>
      </c>
      <c r="I15" s="12">
        <v>0</v>
      </c>
    </row>
    <row r="16" spans="2:9" ht="15" customHeight="1" x14ac:dyDescent="0.2">
      <c r="B16" t="s">
        <v>47</v>
      </c>
      <c r="C16" s="12">
        <v>98</v>
      </c>
      <c r="D16" s="8">
        <v>18.670000000000002</v>
      </c>
      <c r="E16" s="12">
        <v>87</v>
      </c>
      <c r="F16" s="8">
        <v>24.17</v>
      </c>
      <c r="G16" s="12">
        <v>11</v>
      </c>
      <c r="H16" s="8">
        <v>6.92</v>
      </c>
      <c r="I16" s="12">
        <v>0</v>
      </c>
    </row>
    <row r="17" spans="2:9" ht="15" customHeight="1" x14ac:dyDescent="0.2">
      <c r="B17" t="s">
        <v>48</v>
      </c>
      <c r="C17" s="12">
        <v>11</v>
      </c>
      <c r="D17" s="8">
        <v>2.1</v>
      </c>
      <c r="E17" s="12">
        <v>7</v>
      </c>
      <c r="F17" s="8">
        <v>1.94</v>
      </c>
      <c r="G17" s="12">
        <v>1</v>
      </c>
      <c r="H17" s="8">
        <v>0.63</v>
      </c>
      <c r="I17" s="12">
        <v>0</v>
      </c>
    </row>
    <row r="18" spans="2:9" ht="15" customHeight="1" x14ac:dyDescent="0.2">
      <c r="B18" t="s">
        <v>49</v>
      </c>
      <c r="C18" s="12">
        <v>18</v>
      </c>
      <c r="D18" s="8">
        <v>3.43</v>
      </c>
      <c r="E18" s="12">
        <v>10</v>
      </c>
      <c r="F18" s="8">
        <v>2.78</v>
      </c>
      <c r="G18" s="12">
        <v>7</v>
      </c>
      <c r="H18" s="8">
        <v>4.4000000000000004</v>
      </c>
      <c r="I18" s="12">
        <v>1</v>
      </c>
    </row>
    <row r="19" spans="2:9" ht="15" customHeight="1" x14ac:dyDescent="0.2">
      <c r="B19" t="s">
        <v>50</v>
      </c>
      <c r="C19" s="12">
        <v>12</v>
      </c>
      <c r="D19" s="8">
        <v>2.29</v>
      </c>
      <c r="E19" s="12">
        <v>10</v>
      </c>
      <c r="F19" s="8">
        <v>2.78</v>
      </c>
      <c r="G19" s="12">
        <v>2</v>
      </c>
      <c r="H19" s="8">
        <v>1.26</v>
      </c>
      <c r="I19" s="12">
        <v>0</v>
      </c>
    </row>
    <row r="20" spans="2:9" ht="15" customHeight="1" x14ac:dyDescent="0.2">
      <c r="B20" s="9" t="s">
        <v>226</v>
      </c>
      <c r="C20" s="12">
        <f>SUM(LTBL_06428[総数／事業所数])</f>
        <v>525</v>
      </c>
      <c r="E20" s="12">
        <f>SUBTOTAL(109,LTBL_06428[個人／事業所数])</f>
        <v>360</v>
      </c>
      <c r="G20" s="12">
        <f>SUBTOTAL(109,LTBL_06428[法人／事業所数])</f>
        <v>159</v>
      </c>
      <c r="I20" s="12">
        <f>SUBTOTAL(109,LTBL_06428[法人以外の団体／事業所数])</f>
        <v>1</v>
      </c>
    </row>
    <row r="21" spans="2:9" ht="15" customHeight="1" x14ac:dyDescent="0.2">
      <c r="E21" s="11">
        <f>LTBL_06428[[#Totals],[個人／事業所数]]/LTBL_06428[[#Totals],[総数／事業所数]]</f>
        <v>0.68571428571428572</v>
      </c>
      <c r="G21" s="11">
        <f>LTBL_06428[[#Totals],[法人／事業所数]]/LTBL_06428[[#Totals],[総数／事業所数]]</f>
        <v>0.30285714285714288</v>
      </c>
      <c r="I21" s="11">
        <f>LTBL_06428[[#Totals],[法人以外の団体／事業所数]]/LTBL_06428[[#Totals],[総数／事業所数]]</f>
        <v>1.9047619047619048E-3</v>
      </c>
    </row>
    <row r="23" spans="2:9" ht="33" customHeight="1" x14ac:dyDescent="0.2">
      <c r="B23" t="s">
        <v>227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73</v>
      </c>
      <c r="C24" s="12">
        <v>88</v>
      </c>
      <c r="D24" s="8">
        <v>16.760000000000002</v>
      </c>
      <c r="E24" s="12">
        <v>83</v>
      </c>
      <c r="F24" s="8">
        <v>23.06</v>
      </c>
      <c r="G24" s="12">
        <v>5</v>
      </c>
      <c r="H24" s="8">
        <v>3.14</v>
      </c>
      <c r="I24" s="12">
        <v>0</v>
      </c>
    </row>
    <row r="25" spans="2:9" ht="15" customHeight="1" x14ac:dyDescent="0.2">
      <c r="B25" t="s">
        <v>72</v>
      </c>
      <c r="C25" s="12">
        <v>45</v>
      </c>
      <c r="D25" s="8">
        <v>8.57</v>
      </c>
      <c r="E25" s="12">
        <v>39</v>
      </c>
      <c r="F25" s="8">
        <v>10.83</v>
      </c>
      <c r="G25" s="12">
        <v>6</v>
      </c>
      <c r="H25" s="8">
        <v>3.77</v>
      </c>
      <c r="I25" s="12">
        <v>0</v>
      </c>
    </row>
    <row r="26" spans="2:9" ht="15" customHeight="1" x14ac:dyDescent="0.2">
      <c r="B26" t="s">
        <v>59</v>
      </c>
      <c r="C26" s="12">
        <v>44</v>
      </c>
      <c r="D26" s="8">
        <v>8.3800000000000008</v>
      </c>
      <c r="E26" s="12">
        <v>26</v>
      </c>
      <c r="F26" s="8">
        <v>7.22</v>
      </c>
      <c r="G26" s="12">
        <v>18</v>
      </c>
      <c r="H26" s="8">
        <v>11.32</v>
      </c>
      <c r="I26" s="12">
        <v>0</v>
      </c>
    </row>
    <row r="27" spans="2:9" ht="15" customHeight="1" x14ac:dyDescent="0.2">
      <c r="B27" t="s">
        <v>60</v>
      </c>
      <c r="C27" s="12">
        <v>44</v>
      </c>
      <c r="D27" s="8">
        <v>8.3800000000000008</v>
      </c>
      <c r="E27" s="12">
        <v>34</v>
      </c>
      <c r="F27" s="8">
        <v>9.44</v>
      </c>
      <c r="G27" s="12">
        <v>10</v>
      </c>
      <c r="H27" s="8">
        <v>6.29</v>
      </c>
      <c r="I27" s="12">
        <v>0</v>
      </c>
    </row>
    <row r="28" spans="2:9" ht="15" customHeight="1" x14ac:dyDescent="0.2">
      <c r="B28" t="s">
        <v>68</v>
      </c>
      <c r="C28" s="12">
        <v>43</v>
      </c>
      <c r="D28" s="8">
        <v>8.19</v>
      </c>
      <c r="E28" s="12">
        <v>28</v>
      </c>
      <c r="F28" s="8">
        <v>7.78</v>
      </c>
      <c r="G28" s="12">
        <v>15</v>
      </c>
      <c r="H28" s="8">
        <v>9.43</v>
      </c>
      <c r="I28" s="12">
        <v>0</v>
      </c>
    </row>
    <row r="29" spans="2:9" ht="15" customHeight="1" x14ac:dyDescent="0.2">
      <c r="B29" t="s">
        <v>66</v>
      </c>
      <c r="C29" s="12">
        <v>34</v>
      </c>
      <c r="D29" s="8">
        <v>6.48</v>
      </c>
      <c r="E29" s="12">
        <v>28</v>
      </c>
      <c r="F29" s="8">
        <v>7.78</v>
      </c>
      <c r="G29" s="12">
        <v>6</v>
      </c>
      <c r="H29" s="8">
        <v>3.77</v>
      </c>
      <c r="I29" s="12">
        <v>0</v>
      </c>
    </row>
    <row r="30" spans="2:9" ht="15" customHeight="1" x14ac:dyDescent="0.2">
      <c r="B30" t="s">
        <v>67</v>
      </c>
      <c r="C30" s="12">
        <v>14</v>
      </c>
      <c r="D30" s="8">
        <v>2.67</v>
      </c>
      <c r="E30" s="12">
        <v>11</v>
      </c>
      <c r="F30" s="8">
        <v>3.06</v>
      </c>
      <c r="G30" s="12">
        <v>3</v>
      </c>
      <c r="H30" s="8">
        <v>1.89</v>
      </c>
      <c r="I30" s="12">
        <v>0</v>
      </c>
    </row>
    <row r="31" spans="2:9" ht="15" customHeight="1" x14ac:dyDescent="0.2">
      <c r="B31" t="s">
        <v>71</v>
      </c>
      <c r="C31" s="12">
        <v>14</v>
      </c>
      <c r="D31" s="8">
        <v>2.67</v>
      </c>
      <c r="E31" s="12">
        <v>8</v>
      </c>
      <c r="F31" s="8">
        <v>2.2200000000000002</v>
      </c>
      <c r="G31" s="12">
        <v>5</v>
      </c>
      <c r="H31" s="8">
        <v>3.14</v>
      </c>
      <c r="I31" s="12">
        <v>0</v>
      </c>
    </row>
    <row r="32" spans="2:9" ht="15" customHeight="1" x14ac:dyDescent="0.2">
      <c r="B32" t="s">
        <v>61</v>
      </c>
      <c r="C32" s="12">
        <v>13</v>
      </c>
      <c r="D32" s="8">
        <v>2.48</v>
      </c>
      <c r="E32" s="12">
        <v>6</v>
      </c>
      <c r="F32" s="8">
        <v>1.67</v>
      </c>
      <c r="G32" s="12">
        <v>7</v>
      </c>
      <c r="H32" s="8">
        <v>4.4000000000000004</v>
      </c>
      <c r="I32" s="12">
        <v>0</v>
      </c>
    </row>
    <row r="33" spans="2:9" ht="15" customHeight="1" x14ac:dyDescent="0.2">
      <c r="B33" t="s">
        <v>84</v>
      </c>
      <c r="C33" s="12">
        <v>13</v>
      </c>
      <c r="D33" s="8">
        <v>2.48</v>
      </c>
      <c r="E33" s="12">
        <v>9</v>
      </c>
      <c r="F33" s="8">
        <v>2.5</v>
      </c>
      <c r="G33" s="12">
        <v>4</v>
      </c>
      <c r="H33" s="8">
        <v>2.52</v>
      </c>
      <c r="I33" s="12">
        <v>0</v>
      </c>
    </row>
    <row r="34" spans="2:9" ht="15" customHeight="1" x14ac:dyDescent="0.2">
      <c r="B34" t="s">
        <v>76</v>
      </c>
      <c r="C34" s="12">
        <v>13</v>
      </c>
      <c r="D34" s="8">
        <v>2.48</v>
      </c>
      <c r="E34" s="12">
        <v>10</v>
      </c>
      <c r="F34" s="8">
        <v>2.78</v>
      </c>
      <c r="G34" s="12">
        <v>3</v>
      </c>
      <c r="H34" s="8">
        <v>1.89</v>
      </c>
      <c r="I34" s="12">
        <v>0</v>
      </c>
    </row>
    <row r="35" spans="2:9" ht="15" customHeight="1" x14ac:dyDescent="0.2">
      <c r="B35" t="s">
        <v>62</v>
      </c>
      <c r="C35" s="12">
        <v>12</v>
      </c>
      <c r="D35" s="8">
        <v>2.29</v>
      </c>
      <c r="E35" s="12">
        <v>3</v>
      </c>
      <c r="F35" s="8">
        <v>0.83</v>
      </c>
      <c r="G35" s="12">
        <v>9</v>
      </c>
      <c r="H35" s="8">
        <v>5.66</v>
      </c>
      <c r="I35" s="12">
        <v>0</v>
      </c>
    </row>
    <row r="36" spans="2:9" ht="15" customHeight="1" x14ac:dyDescent="0.2">
      <c r="B36" t="s">
        <v>65</v>
      </c>
      <c r="C36" s="12">
        <v>12</v>
      </c>
      <c r="D36" s="8">
        <v>2.29</v>
      </c>
      <c r="E36" s="12">
        <v>10</v>
      </c>
      <c r="F36" s="8">
        <v>2.78</v>
      </c>
      <c r="G36" s="12">
        <v>2</v>
      </c>
      <c r="H36" s="8">
        <v>1.26</v>
      </c>
      <c r="I36" s="12">
        <v>0</v>
      </c>
    </row>
    <row r="37" spans="2:9" ht="15" customHeight="1" x14ac:dyDescent="0.2">
      <c r="B37" t="s">
        <v>75</v>
      </c>
      <c r="C37" s="12">
        <v>11</v>
      </c>
      <c r="D37" s="8">
        <v>2.1</v>
      </c>
      <c r="E37" s="12">
        <v>7</v>
      </c>
      <c r="F37" s="8">
        <v>1.94</v>
      </c>
      <c r="G37" s="12">
        <v>1</v>
      </c>
      <c r="H37" s="8">
        <v>0.63</v>
      </c>
      <c r="I37" s="12">
        <v>0</v>
      </c>
    </row>
    <row r="38" spans="2:9" ht="15" customHeight="1" x14ac:dyDescent="0.2">
      <c r="B38" t="s">
        <v>82</v>
      </c>
      <c r="C38" s="12">
        <v>10</v>
      </c>
      <c r="D38" s="8">
        <v>1.9</v>
      </c>
      <c r="E38" s="12">
        <v>6</v>
      </c>
      <c r="F38" s="8">
        <v>1.67</v>
      </c>
      <c r="G38" s="12">
        <v>3</v>
      </c>
      <c r="H38" s="8">
        <v>1.89</v>
      </c>
      <c r="I38" s="12">
        <v>0</v>
      </c>
    </row>
    <row r="39" spans="2:9" ht="15" customHeight="1" x14ac:dyDescent="0.2">
      <c r="B39" t="s">
        <v>74</v>
      </c>
      <c r="C39" s="12">
        <v>8</v>
      </c>
      <c r="D39" s="8">
        <v>1.52</v>
      </c>
      <c r="E39" s="12">
        <v>4</v>
      </c>
      <c r="F39" s="8">
        <v>1.1100000000000001</v>
      </c>
      <c r="G39" s="12">
        <v>4</v>
      </c>
      <c r="H39" s="8">
        <v>2.52</v>
      </c>
      <c r="I39" s="12">
        <v>0</v>
      </c>
    </row>
    <row r="40" spans="2:9" ht="15" customHeight="1" x14ac:dyDescent="0.2">
      <c r="B40" t="s">
        <v>63</v>
      </c>
      <c r="C40" s="12">
        <v>6</v>
      </c>
      <c r="D40" s="8">
        <v>1.1399999999999999</v>
      </c>
      <c r="E40" s="12">
        <v>4</v>
      </c>
      <c r="F40" s="8">
        <v>1.1100000000000001</v>
      </c>
      <c r="G40" s="12">
        <v>2</v>
      </c>
      <c r="H40" s="8">
        <v>1.26</v>
      </c>
      <c r="I40" s="12">
        <v>0</v>
      </c>
    </row>
    <row r="41" spans="2:9" ht="15" customHeight="1" x14ac:dyDescent="0.2">
      <c r="B41" t="s">
        <v>69</v>
      </c>
      <c r="C41" s="12">
        <v>6</v>
      </c>
      <c r="D41" s="8">
        <v>1.1399999999999999</v>
      </c>
      <c r="E41" s="12">
        <v>3</v>
      </c>
      <c r="F41" s="8">
        <v>0.83</v>
      </c>
      <c r="G41" s="12">
        <v>3</v>
      </c>
      <c r="H41" s="8">
        <v>1.89</v>
      </c>
      <c r="I41" s="12">
        <v>0</v>
      </c>
    </row>
    <row r="42" spans="2:9" ht="15" customHeight="1" x14ac:dyDescent="0.2">
      <c r="B42" t="s">
        <v>78</v>
      </c>
      <c r="C42" s="12">
        <v>6</v>
      </c>
      <c r="D42" s="8">
        <v>1.1399999999999999</v>
      </c>
      <c r="E42" s="12">
        <v>6</v>
      </c>
      <c r="F42" s="8">
        <v>1.67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83</v>
      </c>
      <c r="C43" s="12">
        <v>5</v>
      </c>
      <c r="D43" s="8">
        <v>0.95</v>
      </c>
      <c r="E43" s="12">
        <v>3</v>
      </c>
      <c r="F43" s="8">
        <v>0.83</v>
      </c>
      <c r="G43" s="12">
        <v>2</v>
      </c>
      <c r="H43" s="8">
        <v>1.26</v>
      </c>
      <c r="I43" s="12">
        <v>0</v>
      </c>
    </row>
    <row r="44" spans="2:9" ht="15" customHeight="1" x14ac:dyDescent="0.2">
      <c r="B44" t="s">
        <v>85</v>
      </c>
      <c r="C44" s="12">
        <v>5</v>
      </c>
      <c r="D44" s="8">
        <v>0.95</v>
      </c>
      <c r="E44" s="12">
        <v>2</v>
      </c>
      <c r="F44" s="8">
        <v>0.56000000000000005</v>
      </c>
      <c r="G44" s="12">
        <v>3</v>
      </c>
      <c r="H44" s="8">
        <v>1.89</v>
      </c>
      <c r="I44" s="12">
        <v>0</v>
      </c>
    </row>
    <row r="45" spans="2:9" ht="15" customHeight="1" x14ac:dyDescent="0.2">
      <c r="B45" t="s">
        <v>90</v>
      </c>
      <c r="C45" s="12">
        <v>5</v>
      </c>
      <c r="D45" s="8">
        <v>0.95</v>
      </c>
      <c r="E45" s="12">
        <v>2</v>
      </c>
      <c r="F45" s="8">
        <v>0.56000000000000005</v>
      </c>
      <c r="G45" s="12">
        <v>3</v>
      </c>
      <c r="H45" s="8">
        <v>1.89</v>
      </c>
      <c r="I45" s="12">
        <v>0</v>
      </c>
    </row>
    <row r="46" spans="2:9" ht="15" customHeight="1" x14ac:dyDescent="0.2">
      <c r="B46" t="s">
        <v>79</v>
      </c>
      <c r="C46" s="12">
        <v>5</v>
      </c>
      <c r="D46" s="8">
        <v>0.95</v>
      </c>
      <c r="E46" s="12">
        <v>2</v>
      </c>
      <c r="F46" s="8">
        <v>0.56000000000000005</v>
      </c>
      <c r="G46" s="12">
        <v>3</v>
      </c>
      <c r="H46" s="8">
        <v>1.89</v>
      </c>
      <c r="I46" s="12">
        <v>0</v>
      </c>
    </row>
    <row r="47" spans="2:9" ht="15" customHeight="1" x14ac:dyDescent="0.2">
      <c r="B47" t="s">
        <v>91</v>
      </c>
      <c r="C47" s="12">
        <v>5</v>
      </c>
      <c r="D47" s="8">
        <v>0.95</v>
      </c>
      <c r="E47" s="12">
        <v>0</v>
      </c>
      <c r="F47" s="8">
        <v>0</v>
      </c>
      <c r="G47" s="12">
        <v>5</v>
      </c>
      <c r="H47" s="8">
        <v>3.14</v>
      </c>
      <c r="I47" s="12">
        <v>0</v>
      </c>
    </row>
    <row r="48" spans="2:9" ht="15" customHeight="1" x14ac:dyDescent="0.2">
      <c r="B48" t="s">
        <v>70</v>
      </c>
      <c r="C48" s="12">
        <v>5</v>
      </c>
      <c r="D48" s="8">
        <v>0.95</v>
      </c>
      <c r="E48" s="12">
        <v>4</v>
      </c>
      <c r="F48" s="8">
        <v>1.1100000000000001</v>
      </c>
      <c r="G48" s="12">
        <v>1</v>
      </c>
      <c r="H48" s="8">
        <v>0.63</v>
      </c>
      <c r="I48" s="12">
        <v>0</v>
      </c>
    </row>
    <row r="49" spans="2:9" ht="15" customHeight="1" x14ac:dyDescent="0.2">
      <c r="B49" t="s">
        <v>77</v>
      </c>
      <c r="C49" s="12">
        <v>5</v>
      </c>
      <c r="D49" s="8">
        <v>0.95</v>
      </c>
      <c r="E49" s="12">
        <v>0</v>
      </c>
      <c r="F49" s="8">
        <v>0</v>
      </c>
      <c r="G49" s="12">
        <v>4</v>
      </c>
      <c r="H49" s="8">
        <v>2.52</v>
      </c>
      <c r="I49" s="12">
        <v>1</v>
      </c>
    </row>
    <row r="52" spans="2:9" ht="33" customHeight="1" x14ac:dyDescent="0.2">
      <c r="B52" t="s">
        <v>228</v>
      </c>
      <c r="C52" s="10" t="s">
        <v>52</v>
      </c>
      <c r="D52" s="10" t="s">
        <v>53</v>
      </c>
      <c r="E52" s="10" t="s">
        <v>54</v>
      </c>
      <c r="F52" s="10" t="s">
        <v>55</v>
      </c>
      <c r="G52" s="10" t="s">
        <v>56</v>
      </c>
      <c r="H52" s="10" t="s">
        <v>57</v>
      </c>
      <c r="I52" s="10" t="s">
        <v>58</v>
      </c>
    </row>
    <row r="53" spans="2:9" ht="15" customHeight="1" x14ac:dyDescent="0.2">
      <c r="B53" t="s">
        <v>137</v>
      </c>
      <c r="C53" s="12">
        <v>43</v>
      </c>
      <c r="D53" s="8">
        <v>8.19</v>
      </c>
      <c r="E53" s="12">
        <v>43</v>
      </c>
      <c r="F53" s="8">
        <v>11.94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136</v>
      </c>
      <c r="C54" s="12">
        <v>40</v>
      </c>
      <c r="D54" s="8">
        <v>7.62</v>
      </c>
      <c r="E54" s="12">
        <v>39</v>
      </c>
      <c r="F54" s="8">
        <v>10.83</v>
      </c>
      <c r="G54" s="12">
        <v>1</v>
      </c>
      <c r="H54" s="8">
        <v>0.63</v>
      </c>
      <c r="I54" s="12">
        <v>0</v>
      </c>
    </row>
    <row r="55" spans="2:9" ht="15" customHeight="1" x14ac:dyDescent="0.2">
      <c r="B55" t="s">
        <v>123</v>
      </c>
      <c r="C55" s="12">
        <v>17</v>
      </c>
      <c r="D55" s="8">
        <v>3.24</v>
      </c>
      <c r="E55" s="12">
        <v>11</v>
      </c>
      <c r="F55" s="8">
        <v>3.06</v>
      </c>
      <c r="G55" s="12">
        <v>6</v>
      </c>
      <c r="H55" s="8">
        <v>3.77</v>
      </c>
      <c r="I55" s="12">
        <v>0</v>
      </c>
    </row>
    <row r="56" spans="2:9" ht="15" customHeight="1" x14ac:dyDescent="0.2">
      <c r="B56" t="s">
        <v>125</v>
      </c>
      <c r="C56" s="12">
        <v>15</v>
      </c>
      <c r="D56" s="8">
        <v>2.86</v>
      </c>
      <c r="E56" s="12">
        <v>13</v>
      </c>
      <c r="F56" s="8">
        <v>3.61</v>
      </c>
      <c r="G56" s="12">
        <v>2</v>
      </c>
      <c r="H56" s="8">
        <v>1.26</v>
      </c>
      <c r="I56" s="12">
        <v>0</v>
      </c>
    </row>
    <row r="57" spans="2:9" ht="15" customHeight="1" x14ac:dyDescent="0.2">
      <c r="B57" t="s">
        <v>133</v>
      </c>
      <c r="C57" s="12">
        <v>15</v>
      </c>
      <c r="D57" s="8">
        <v>2.86</v>
      </c>
      <c r="E57" s="12">
        <v>14</v>
      </c>
      <c r="F57" s="8">
        <v>3.89</v>
      </c>
      <c r="G57" s="12">
        <v>1</v>
      </c>
      <c r="H57" s="8">
        <v>0.63</v>
      </c>
      <c r="I57" s="12">
        <v>0</v>
      </c>
    </row>
    <row r="58" spans="2:9" ht="15" customHeight="1" x14ac:dyDescent="0.2">
      <c r="B58" t="s">
        <v>121</v>
      </c>
      <c r="C58" s="12">
        <v>14</v>
      </c>
      <c r="D58" s="8">
        <v>2.67</v>
      </c>
      <c r="E58" s="12">
        <v>5</v>
      </c>
      <c r="F58" s="8">
        <v>1.39</v>
      </c>
      <c r="G58" s="12">
        <v>9</v>
      </c>
      <c r="H58" s="8">
        <v>5.66</v>
      </c>
      <c r="I58" s="12">
        <v>0</v>
      </c>
    </row>
    <row r="59" spans="2:9" ht="15" customHeight="1" x14ac:dyDescent="0.2">
      <c r="B59" t="s">
        <v>122</v>
      </c>
      <c r="C59" s="12">
        <v>11</v>
      </c>
      <c r="D59" s="8">
        <v>2.1</v>
      </c>
      <c r="E59" s="12">
        <v>9</v>
      </c>
      <c r="F59" s="8">
        <v>2.5</v>
      </c>
      <c r="G59" s="12">
        <v>2</v>
      </c>
      <c r="H59" s="8">
        <v>1.26</v>
      </c>
      <c r="I59" s="12">
        <v>0</v>
      </c>
    </row>
    <row r="60" spans="2:9" ht="15" customHeight="1" x14ac:dyDescent="0.2">
      <c r="B60" t="s">
        <v>150</v>
      </c>
      <c r="C60" s="12">
        <v>11</v>
      </c>
      <c r="D60" s="8">
        <v>2.1</v>
      </c>
      <c r="E60" s="12">
        <v>10</v>
      </c>
      <c r="F60" s="8">
        <v>2.78</v>
      </c>
      <c r="G60" s="12">
        <v>1</v>
      </c>
      <c r="H60" s="8">
        <v>0.63</v>
      </c>
      <c r="I60" s="12">
        <v>0</v>
      </c>
    </row>
    <row r="61" spans="2:9" ht="15" customHeight="1" x14ac:dyDescent="0.2">
      <c r="B61" t="s">
        <v>130</v>
      </c>
      <c r="C61" s="12">
        <v>10</v>
      </c>
      <c r="D61" s="8">
        <v>1.9</v>
      </c>
      <c r="E61" s="12">
        <v>6</v>
      </c>
      <c r="F61" s="8">
        <v>1.67</v>
      </c>
      <c r="G61" s="12">
        <v>4</v>
      </c>
      <c r="H61" s="8">
        <v>2.52</v>
      </c>
      <c r="I61" s="12">
        <v>0</v>
      </c>
    </row>
    <row r="62" spans="2:9" ht="15" customHeight="1" x14ac:dyDescent="0.2">
      <c r="B62" t="s">
        <v>135</v>
      </c>
      <c r="C62" s="12">
        <v>10</v>
      </c>
      <c r="D62" s="8">
        <v>1.9</v>
      </c>
      <c r="E62" s="12">
        <v>10</v>
      </c>
      <c r="F62" s="8">
        <v>2.78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149</v>
      </c>
      <c r="C63" s="12">
        <v>9</v>
      </c>
      <c r="D63" s="8">
        <v>1.71</v>
      </c>
      <c r="E63" s="12">
        <v>4</v>
      </c>
      <c r="F63" s="8">
        <v>1.1100000000000001</v>
      </c>
      <c r="G63" s="12">
        <v>5</v>
      </c>
      <c r="H63" s="8">
        <v>3.14</v>
      </c>
      <c r="I63" s="12">
        <v>0</v>
      </c>
    </row>
    <row r="64" spans="2:9" ht="15" customHeight="1" x14ac:dyDescent="0.2">
      <c r="B64" t="s">
        <v>222</v>
      </c>
      <c r="C64" s="12">
        <v>9</v>
      </c>
      <c r="D64" s="8">
        <v>1.71</v>
      </c>
      <c r="E64" s="12">
        <v>7</v>
      </c>
      <c r="F64" s="8">
        <v>1.94</v>
      </c>
      <c r="G64" s="12">
        <v>2</v>
      </c>
      <c r="H64" s="8">
        <v>1.26</v>
      </c>
      <c r="I64" s="12">
        <v>0</v>
      </c>
    </row>
    <row r="65" spans="2:9" ht="15" customHeight="1" x14ac:dyDescent="0.2">
      <c r="B65" t="s">
        <v>129</v>
      </c>
      <c r="C65" s="12">
        <v>9</v>
      </c>
      <c r="D65" s="8">
        <v>1.71</v>
      </c>
      <c r="E65" s="12">
        <v>8</v>
      </c>
      <c r="F65" s="8">
        <v>2.2200000000000002</v>
      </c>
      <c r="G65" s="12">
        <v>1</v>
      </c>
      <c r="H65" s="8">
        <v>0.63</v>
      </c>
      <c r="I65" s="12">
        <v>0</v>
      </c>
    </row>
    <row r="66" spans="2:9" ht="15" customHeight="1" x14ac:dyDescent="0.2">
      <c r="B66" t="s">
        <v>155</v>
      </c>
      <c r="C66" s="12">
        <v>9</v>
      </c>
      <c r="D66" s="8">
        <v>1.71</v>
      </c>
      <c r="E66" s="12">
        <v>5</v>
      </c>
      <c r="F66" s="8">
        <v>1.39</v>
      </c>
      <c r="G66" s="12">
        <v>3</v>
      </c>
      <c r="H66" s="8">
        <v>1.89</v>
      </c>
      <c r="I66" s="12">
        <v>0</v>
      </c>
    </row>
    <row r="67" spans="2:9" ht="15" customHeight="1" x14ac:dyDescent="0.2">
      <c r="B67" t="s">
        <v>139</v>
      </c>
      <c r="C67" s="12">
        <v>9</v>
      </c>
      <c r="D67" s="8">
        <v>1.71</v>
      </c>
      <c r="E67" s="12">
        <v>8</v>
      </c>
      <c r="F67" s="8">
        <v>2.2200000000000002</v>
      </c>
      <c r="G67" s="12">
        <v>1</v>
      </c>
      <c r="H67" s="8">
        <v>0.63</v>
      </c>
      <c r="I67" s="12">
        <v>0</v>
      </c>
    </row>
    <row r="68" spans="2:9" ht="15" customHeight="1" x14ac:dyDescent="0.2">
      <c r="B68" t="s">
        <v>151</v>
      </c>
      <c r="C68" s="12">
        <v>8</v>
      </c>
      <c r="D68" s="8">
        <v>1.52</v>
      </c>
      <c r="E68" s="12">
        <v>7</v>
      </c>
      <c r="F68" s="8">
        <v>1.94</v>
      </c>
      <c r="G68" s="12">
        <v>1</v>
      </c>
      <c r="H68" s="8">
        <v>0.63</v>
      </c>
      <c r="I68" s="12">
        <v>0</v>
      </c>
    </row>
    <row r="69" spans="2:9" ht="15" customHeight="1" x14ac:dyDescent="0.2">
      <c r="B69" t="s">
        <v>127</v>
      </c>
      <c r="C69" s="12">
        <v>8</v>
      </c>
      <c r="D69" s="8">
        <v>1.52</v>
      </c>
      <c r="E69" s="12">
        <v>4</v>
      </c>
      <c r="F69" s="8">
        <v>1.1100000000000001</v>
      </c>
      <c r="G69" s="12">
        <v>4</v>
      </c>
      <c r="H69" s="8">
        <v>2.52</v>
      </c>
      <c r="I69" s="12">
        <v>0</v>
      </c>
    </row>
    <row r="70" spans="2:9" ht="15" customHeight="1" x14ac:dyDescent="0.2">
      <c r="B70" t="s">
        <v>132</v>
      </c>
      <c r="C70" s="12">
        <v>8</v>
      </c>
      <c r="D70" s="8">
        <v>1.52</v>
      </c>
      <c r="E70" s="12">
        <v>4</v>
      </c>
      <c r="F70" s="8">
        <v>1.1100000000000001</v>
      </c>
      <c r="G70" s="12">
        <v>3</v>
      </c>
      <c r="H70" s="8">
        <v>1.89</v>
      </c>
      <c r="I70" s="12">
        <v>0</v>
      </c>
    </row>
    <row r="71" spans="2:9" ht="15" customHeight="1" x14ac:dyDescent="0.2">
      <c r="B71" t="s">
        <v>134</v>
      </c>
      <c r="C71" s="12">
        <v>8</v>
      </c>
      <c r="D71" s="8">
        <v>1.52</v>
      </c>
      <c r="E71" s="12">
        <v>5</v>
      </c>
      <c r="F71" s="8">
        <v>1.39</v>
      </c>
      <c r="G71" s="12">
        <v>3</v>
      </c>
      <c r="H71" s="8">
        <v>1.89</v>
      </c>
      <c r="I71" s="12">
        <v>0</v>
      </c>
    </row>
    <row r="72" spans="2:9" ht="15" customHeight="1" x14ac:dyDescent="0.2">
      <c r="B72" t="s">
        <v>166</v>
      </c>
      <c r="C72" s="12">
        <v>7</v>
      </c>
      <c r="D72" s="8">
        <v>1.33</v>
      </c>
      <c r="E72" s="12">
        <v>2</v>
      </c>
      <c r="F72" s="8">
        <v>0.56000000000000005</v>
      </c>
      <c r="G72" s="12">
        <v>5</v>
      </c>
      <c r="H72" s="8">
        <v>3.14</v>
      </c>
      <c r="I72" s="12">
        <v>0</v>
      </c>
    </row>
    <row r="73" spans="2:9" ht="15" customHeight="1" x14ac:dyDescent="0.2">
      <c r="B73" t="s">
        <v>186</v>
      </c>
      <c r="C73" s="12">
        <v>7</v>
      </c>
      <c r="D73" s="8">
        <v>1.33</v>
      </c>
      <c r="E73" s="12">
        <v>3</v>
      </c>
      <c r="F73" s="8">
        <v>0.83</v>
      </c>
      <c r="G73" s="12">
        <v>4</v>
      </c>
      <c r="H73" s="8">
        <v>2.52</v>
      </c>
      <c r="I73" s="12">
        <v>0</v>
      </c>
    </row>
    <row r="75" spans="2:9" ht="15" customHeight="1" x14ac:dyDescent="0.2">
      <c r="B75" t="s">
        <v>229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D4922-A67A-4E3D-A2D1-4BAD3DBBFD37}">
  <sheetPr>
    <pageSetUpPr fitToPage="1"/>
  </sheetPr>
  <dimension ref="A1:I924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119</v>
      </c>
      <c r="B1" s="3" t="s">
        <v>223</v>
      </c>
      <c r="C1" s="7" t="s">
        <v>52</v>
      </c>
      <c r="D1" s="7" t="s">
        <v>53</v>
      </c>
      <c r="E1" s="7" t="s">
        <v>54</v>
      </c>
      <c r="F1" s="7" t="s">
        <v>55</v>
      </c>
      <c r="G1" s="7" t="s">
        <v>56</v>
      </c>
      <c r="H1" s="7" t="s">
        <v>57</v>
      </c>
      <c r="I1" s="7" t="s">
        <v>58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137</v>
      </c>
      <c r="C3" s="4">
        <v>2066</v>
      </c>
      <c r="D3" s="8">
        <v>6.58</v>
      </c>
      <c r="E3" s="4">
        <v>1964</v>
      </c>
      <c r="F3" s="8">
        <v>10.42</v>
      </c>
      <c r="G3" s="4">
        <v>102</v>
      </c>
      <c r="H3" s="8">
        <v>0.84</v>
      </c>
      <c r="I3" s="4">
        <v>0</v>
      </c>
    </row>
    <row r="4" spans="1:9" x14ac:dyDescent="0.2">
      <c r="A4" s="2">
        <v>2</v>
      </c>
      <c r="B4" s="1" t="s">
        <v>136</v>
      </c>
      <c r="C4" s="4">
        <v>1641</v>
      </c>
      <c r="D4" s="8">
        <v>5.23</v>
      </c>
      <c r="E4" s="4">
        <v>1589</v>
      </c>
      <c r="F4" s="8">
        <v>8.43</v>
      </c>
      <c r="G4" s="4">
        <v>51</v>
      </c>
      <c r="H4" s="8">
        <v>0.42</v>
      </c>
      <c r="I4" s="4">
        <v>1</v>
      </c>
    </row>
    <row r="5" spans="1:9" x14ac:dyDescent="0.2">
      <c r="A5" s="2">
        <v>3</v>
      </c>
      <c r="B5" s="1" t="s">
        <v>131</v>
      </c>
      <c r="C5" s="4">
        <v>1078</v>
      </c>
      <c r="D5" s="8">
        <v>3.43</v>
      </c>
      <c r="E5" s="4">
        <v>710</v>
      </c>
      <c r="F5" s="8">
        <v>3.77</v>
      </c>
      <c r="G5" s="4">
        <v>366</v>
      </c>
      <c r="H5" s="8">
        <v>3.02</v>
      </c>
      <c r="I5" s="4">
        <v>0</v>
      </c>
    </row>
    <row r="6" spans="1:9" x14ac:dyDescent="0.2">
      <c r="A6" s="2">
        <v>4</v>
      </c>
      <c r="B6" s="1" t="s">
        <v>133</v>
      </c>
      <c r="C6" s="4">
        <v>903</v>
      </c>
      <c r="D6" s="8">
        <v>2.88</v>
      </c>
      <c r="E6" s="4">
        <v>739</v>
      </c>
      <c r="F6" s="8">
        <v>3.92</v>
      </c>
      <c r="G6" s="4">
        <v>164</v>
      </c>
      <c r="H6" s="8">
        <v>1.35</v>
      </c>
      <c r="I6" s="4">
        <v>0</v>
      </c>
    </row>
    <row r="7" spans="1:9" x14ac:dyDescent="0.2">
      <c r="A7" s="2">
        <v>5</v>
      </c>
      <c r="B7" s="1" t="s">
        <v>135</v>
      </c>
      <c r="C7" s="4">
        <v>798</v>
      </c>
      <c r="D7" s="8">
        <v>2.54</v>
      </c>
      <c r="E7" s="4">
        <v>760</v>
      </c>
      <c r="F7" s="8">
        <v>4.03</v>
      </c>
      <c r="G7" s="4">
        <v>37</v>
      </c>
      <c r="H7" s="8">
        <v>0.31</v>
      </c>
      <c r="I7" s="4">
        <v>1</v>
      </c>
    </row>
    <row r="8" spans="1:9" x14ac:dyDescent="0.2">
      <c r="A8" s="2">
        <v>6</v>
      </c>
      <c r="B8" s="1" t="s">
        <v>123</v>
      </c>
      <c r="C8" s="4">
        <v>772</v>
      </c>
      <c r="D8" s="8">
        <v>2.46</v>
      </c>
      <c r="E8" s="4">
        <v>509</v>
      </c>
      <c r="F8" s="8">
        <v>2.7</v>
      </c>
      <c r="G8" s="4">
        <v>263</v>
      </c>
      <c r="H8" s="8">
        <v>2.17</v>
      </c>
      <c r="I8" s="4">
        <v>0</v>
      </c>
    </row>
    <row r="9" spans="1:9" x14ac:dyDescent="0.2">
      <c r="A9" s="2">
        <v>7</v>
      </c>
      <c r="B9" s="1" t="s">
        <v>134</v>
      </c>
      <c r="C9" s="4">
        <v>758</v>
      </c>
      <c r="D9" s="8">
        <v>2.41</v>
      </c>
      <c r="E9" s="4">
        <v>674</v>
      </c>
      <c r="F9" s="8">
        <v>3.58</v>
      </c>
      <c r="G9" s="4">
        <v>84</v>
      </c>
      <c r="H9" s="8">
        <v>0.69</v>
      </c>
      <c r="I9" s="4">
        <v>0</v>
      </c>
    </row>
    <row r="10" spans="1:9" x14ac:dyDescent="0.2">
      <c r="A10" s="2">
        <v>8</v>
      </c>
      <c r="B10" s="1" t="s">
        <v>139</v>
      </c>
      <c r="C10" s="4">
        <v>664</v>
      </c>
      <c r="D10" s="8">
        <v>2.11</v>
      </c>
      <c r="E10" s="4">
        <v>619</v>
      </c>
      <c r="F10" s="8">
        <v>3.29</v>
      </c>
      <c r="G10" s="4">
        <v>45</v>
      </c>
      <c r="H10" s="8">
        <v>0.37</v>
      </c>
      <c r="I10" s="4">
        <v>0</v>
      </c>
    </row>
    <row r="11" spans="1:9" x14ac:dyDescent="0.2">
      <c r="A11" s="2">
        <v>9</v>
      </c>
      <c r="B11" s="1" t="s">
        <v>130</v>
      </c>
      <c r="C11" s="4">
        <v>563</v>
      </c>
      <c r="D11" s="8">
        <v>1.79</v>
      </c>
      <c r="E11" s="4">
        <v>373</v>
      </c>
      <c r="F11" s="8">
        <v>1.98</v>
      </c>
      <c r="G11" s="4">
        <v>188</v>
      </c>
      <c r="H11" s="8">
        <v>1.55</v>
      </c>
      <c r="I11" s="4">
        <v>2</v>
      </c>
    </row>
    <row r="12" spans="1:9" x14ac:dyDescent="0.2">
      <c r="A12" s="2">
        <v>10</v>
      </c>
      <c r="B12" s="1" t="s">
        <v>128</v>
      </c>
      <c r="C12" s="4">
        <v>548</v>
      </c>
      <c r="D12" s="8">
        <v>1.75</v>
      </c>
      <c r="E12" s="4">
        <v>325</v>
      </c>
      <c r="F12" s="8">
        <v>1.72</v>
      </c>
      <c r="G12" s="4">
        <v>223</v>
      </c>
      <c r="H12" s="8">
        <v>1.84</v>
      </c>
      <c r="I12" s="4">
        <v>0</v>
      </c>
    </row>
    <row r="13" spans="1:9" x14ac:dyDescent="0.2">
      <c r="A13" s="2">
        <v>11</v>
      </c>
      <c r="B13" s="1" t="s">
        <v>127</v>
      </c>
      <c r="C13" s="4">
        <v>541</v>
      </c>
      <c r="D13" s="8">
        <v>1.72</v>
      </c>
      <c r="E13" s="4">
        <v>400</v>
      </c>
      <c r="F13" s="8">
        <v>2.12</v>
      </c>
      <c r="G13" s="4">
        <v>135</v>
      </c>
      <c r="H13" s="8">
        <v>1.1100000000000001</v>
      </c>
      <c r="I13" s="4">
        <v>6</v>
      </c>
    </row>
    <row r="14" spans="1:9" x14ac:dyDescent="0.2">
      <c r="A14" s="2">
        <v>12</v>
      </c>
      <c r="B14" s="1" t="s">
        <v>138</v>
      </c>
      <c r="C14" s="4">
        <v>532</v>
      </c>
      <c r="D14" s="8">
        <v>1.69</v>
      </c>
      <c r="E14" s="4">
        <v>447</v>
      </c>
      <c r="F14" s="8">
        <v>2.37</v>
      </c>
      <c r="G14" s="4">
        <v>79</v>
      </c>
      <c r="H14" s="8">
        <v>0.65</v>
      </c>
      <c r="I14" s="4">
        <v>5</v>
      </c>
    </row>
    <row r="15" spans="1:9" x14ac:dyDescent="0.2">
      <c r="A15" s="2">
        <v>13</v>
      </c>
      <c r="B15" s="1" t="s">
        <v>121</v>
      </c>
      <c r="C15" s="4">
        <v>510</v>
      </c>
      <c r="D15" s="8">
        <v>1.62</v>
      </c>
      <c r="E15" s="4">
        <v>124</v>
      </c>
      <c r="F15" s="8">
        <v>0.66</v>
      </c>
      <c r="G15" s="4">
        <v>386</v>
      </c>
      <c r="H15" s="8">
        <v>3.18</v>
      </c>
      <c r="I15" s="4">
        <v>0</v>
      </c>
    </row>
    <row r="16" spans="1:9" x14ac:dyDescent="0.2">
      <c r="A16" s="2">
        <v>14</v>
      </c>
      <c r="B16" s="1" t="s">
        <v>129</v>
      </c>
      <c r="C16" s="4">
        <v>474</v>
      </c>
      <c r="D16" s="8">
        <v>1.51</v>
      </c>
      <c r="E16" s="4">
        <v>164</v>
      </c>
      <c r="F16" s="8">
        <v>0.87</v>
      </c>
      <c r="G16" s="4">
        <v>309</v>
      </c>
      <c r="H16" s="8">
        <v>2.5499999999999998</v>
      </c>
      <c r="I16" s="4">
        <v>1</v>
      </c>
    </row>
    <row r="17" spans="1:9" x14ac:dyDescent="0.2">
      <c r="A17" s="2">
        <v>15</v>
      </c>
      <c r="B17" s="1" t="s">
        <v>140</v>
      </c>
      <c r="C17" s="4">
        <v>452</v>
      </c>
      <c r="D17" s="8">
        <v>1.44</v>
      </c>
      <c r="E17" s="4">
        <v>331</v>
      </c>
      <c r="F17" s="8">
        <v>1.76</v>
      </c>
      <c r="G17" s="4">
        <v>121</v>
      </c>
      <c r="H17" s="8">
        <v>1</v>
      </c>
      <c r="I17" s="4">
        <v>0</v>
      </c>
    </row>
    <row r="18" spans="1:9" x14ac:dyDescent="0.2">
      <c r="A18" s="2">
        <v>16</v>
      </c>
      <c r="B18" s="1" t="s">
        <v>126</v>
      </c>
      <c r="C18" s="4">
        <v>451</v>
      </c>
      <c r="D18" s="8">
        <v>1.44</v>
      </c>
      <c r="E18" s="4">
        <v>309</v>
      </c>
      <c r="F18" s="8">
        <v>1.64</v>
      </c>
      <c r="G18" s="4">
        <v>139</v>
      </c>
      <c r="H18" s="8">
        <v>1.1499999999999999</v>
      </c>
      <c r="I18" s="4">
        <v>3</v>
      </c>
    </row>
    <row r="19" spans="1:9" x14ac:dyDescent="0.2">
      <c r="A19" s="2">
        <v>17</v>
      </c>
      <c r="B19" s="1" t="s">
        <v>124</v>
      </c>
      <c r="C19" s="4">
        <v>401</v>
      </c>
      <c r="D19" s="8">
        <v>1.28</v>
      </c>
      <c r="E19" s="4">
        <v>140</v>
      </c>
      <c r="F19" s="8">
        <v>0.74</v>
      </c>
      <c r="G19" s="4">
        <v>261</v>
      </c>
      <c r="H19" s="8">
        <v>2.15</v>
      </c>
      <c r="I19" s="4">
        <v>0</v>
      </c>
    </row>
    <row r="20" spans="1:9" x14ac:dyDescent="0.2">
      <c r="A20" s="2">
        <v>18</v>
      </c>
      <c r="B20" s="1" t="s">
        <v>125</v>
      </c>
      <c r="C20" s="4">
        <v>399</v>
      </c>
      <c r="D20" s="8">
        <v>1.27</v>
      </c>
      <c r="E20" s="4">
        <v>335</v>
      </c>
      <c r="F20" s="8">
        <v>1.78</v>
      </c>
      <c r="G20" s="4">
        <v>64</v>
      </c>
      <c r="H20" s="8">
        <v>0.53</v>
      </c>
      <c r="I20" s="4">
        <v>0</v>
      </c>
    </row>
    <row r="21" spans="1:9" x14ac:dyDescent="0.2">
      <c r="A21" s="2">
        <v>19</v>
      </c>
      <c r="B21" s="1" t="s">
        <v>132</v>
      </c>
      <c r="C21" s="4">
        <v>390</v>
      </c>
      <c r="D21" s="8">
        <v>1.24</v>
      </c>
      <c r="E21" s="4">
        <v>178</v>
      </c>
      <c r="F21" s="8">
        <v>0.94</v>
      </c>
      <c r="G21" s="4">
        <v>196</v>
      </c>
      <c r="H21" s="8">
        <v>1.62</v>
      </c>
      <c r="I21" s="4">
        <v>0</v>
      </c>
    </row>
    <row r="22" spans="1:9" x14ac:dyDescent="0.2">
      <c r="A22" s="2">
        <v>20</v>
      </c>
      <c r="B22" s="1" t="s">
        <v>122</v>
      </c>
      <c r="C22" s="4">
        <v>372</v>
      </c>
      <c r="D22" s="8">
        <v>1.18</v>
      </c>
      <c r="E22" s="4">
        <v>131</v>
      </c>
      <c r="F22" s="8">
        <v>0.7</v>
      </c>
      <c r="G22" s="4">
        <v>241</v>
      </c>
      <c r="H22" s="8">
        <v>1.99</v>
      </c>
      <c r="I22" s="4">
        <v>0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137</v>
      </c>
      <c r="C25" s="4">
        <v>422</v>
      </c>
      <c r="D25" s="8">
        <v>5.98</v>
      </c>
      <c r="E25" s="4">
        <v>387</v>
      </c>
      <c r="F25" s="8">
        <v>10.97</v>
      </c>
      <c r="G25" s="4">
        <v>35</v>
      </c>
      <c r="H25" s="8">
        <v>1.01</v>
      </c>
      <c r="I25" s="4">
        <v>0</v>
      </c>
    </row>
    <row r="26" spans="1:9" x14ac:dyDescent="0.2">
      <c r="A26" s="2">
        <v>2</v>
      </c>
      <c r="B26" s="1" t="s">
        <v>131</v>
      </c>
      <c r="C26" s="4">
        <v>385</v>
      </c>
      <c r="D26" s="8">
        <v>5.45</v>
      </c>
      <c r="E26" s="4">
        <v>240</v>
      </c>
      <c r="F26" s="8">
        <v>6.8</v>
      </c>
      <c r="G26" s="4">
        <v>145</v>
      </c>
      <c r="H26" s="8">
        <v>4.18</v>
      </c>
      <c r="I26" s="4">
        <v>0</v>
      </c>
    </row>
    <row r="27" spans="1:9" x14ac:dyDescent="0.2">
      <c r="A27" s="2">
        <v>3</v>
      </c>
      <c r="B27" s="1" t="s">
        <v>136</v>
      </c>
      <c r="C27" s="4">
        <v>278</v>
      </c>
      <c r="D27" s="8">
        <v>3.94</v>
      </c>
      <c r="E27" s="4">
        <v>266</v>
      </c>
      <c r="F27" s="8">
        <v>7.54</v>
      </c>
      <c r="G27" s="4">
        <v>12</v>
      </c>
      <c r="H27" s="8">
        <v>0.35</v>
      </c>
      <c r="I27" s="4">
        <v>0</v>
      </c>
    </row>
    <row r="28" spans="1:9" x14ac:dyDescent="0.2">
      <c r="A28" s="2">
        <v>4</v>
      </c>
      <c r="B28" s="1" t="s">
        <v>134</v>
      </c>
      <c r="C28" s="4">
        <v>190</v>
      </c>
      <c r="D28" s="8">
        <v>2.69</v>
      </c>
      <c r="E28" s="4">
        <v>164</v>
      </c>
      <c r="F28" s="8">
        <v>4.6500000000000004</v>
      </c>
      <c r="G28" s="4">
        <v>26</v>
      </c>
      <c r="H28" s="8">
        <v>0.75</v>
      </c>
      <c r="I28" s="4">
        <v>0</v>
      </c>
    </row>
    <row r="29" spans="1:9" x14ac:dyDescent="0.2">
      <c r="A29" s="2">
        <v>5</v>
      </c>
      <c r="B29" s="1" t="s">
        <v>133</v>
      </c>
      <c r="C29" s="4">
        <v>183</v>
      </c>
      <c r="D29" s="8">
        <v>2.59</v>
      </c>
      <c r="E29" s="4">
        <v>130</v>
      </c>
      <c r="F29" s="8">
        <v>3.69</v>
      </c>
      <c r="G29" s="4">
        <v>53</v>
      </c>
      <c r="H29" s="8">
        <v>1.53</v>
      </c>
      <c r="I29" s="4">
        <v>0</v>
      </c>
    </row>
    <row r="30" spans="1:9" x14ac:dyDescent="0.2">
      <c r="A30" s="2">
        <v>6</v>
      </c>
      <c r="B30" s="1" t="s">
        <v>135</v>
      </c>
      <c r="C30" s="4">
        <v>180</v>
      </c>
      <c r="D30" s="8">
        <v>2.5499999999999998</v>
      </c>
      <c r="E30" s="4">
        <v>168</v>
      </c>
      <c r="F30" s="8">
        <v>4.76</v>
      </c>
      <c r="G30" s="4">
        <v>12</v>
      </c>
      <c r="H30" s="8">
        <v>0.35</v>
      </c>
      <c r="I30" s="4">
        <v>0</v>
      </c>
    </row>
    <row r="31" spans="1:9" x14ac:dyDescent="0.2">
      <c r="A31" s="2">
        <v>7</v>
      </c>
      <c r="B31" s="1" t="s">
        <v>139</v>
      </c>
      <c r="C31" s="4">
        <v>170</v>
      </c>
      <c r="D31" s="8">
        <v>2.41</v>
      </c>
      <c r="E31" s="4">
        <v>152</v>
      </c>
      <c r="F31" s="8">
        <v>4.3099999999999996</v>
      </c>
      <c r="G31" s="4">
        <v>18</v>
      </c>
      <c r="H31" s="8">
        <v>0.52</v>
      </c>
      <c r="I31" s="4">
        <v>0</v>
      </c>
    </row>
    <row r="32" spans="1:9" x14ac:dyDescent="0.2">
      <c r="A32" s="2">
        <v>8</v>
      </c>
      <c r="B32" s="1" t="s">
        <v>130</v>
      </c>
      <c r="C32" s="4">
        <v>140</v>
      </c>
      <c r="D32" s="8">
        <v>1.98</v>
      </c>
      <c r="E32" s="4">
        <v>87</v>
      </c>
      <c r="F32" s="8">
        <v>2.4700000000000002</v>
      </c>
      <c r="G32" s="4">
        <v>53</v>
      </c>
      <c r="H32" s="8">
        <v>1.53</v>
      </c>
      <c r="I32" s="4">
        <v>0</v>
      </c>
    </row>
    <row r="33" spans="1:9" x14ac:dyDescent="0.2">
      <c r="A33" s="2">
        <v>9</v>
      </c>
      <c r="B33" s="1" t="s">
        <v>138</v>
      </c>
      <c r="C33" s="4">
        <v>138</v>
      </c>
      <c r="D33" s="8">
        <v>1.95</v>
      </c>
      <c r="E33" s="4">
        <v>112</v>
      </c>
      <c r="F33" s="8">
        <v>3.18</v>
      </c>
      <c r="G33" s="4">
        <v>26</v>
      </c>
      <c r="H33" s="8">
        <v>0.75</v>
      </c>
      <c r="I33" s="4">
        <v>0</v>
      </c>
    </row>
    <row r="34" spans="1:9" x14ac:dyDescent="0.2">
      <c r="A34" s="2">
        <v>10</v>
      </c>
      <c r="B34" s="1" t="s">
        <v>142</v>
      </c>
      <c r="C34" s="4">
        <v>125</v>
      </c>
      <c r="D34" s="8">
        <v>1.77</v>
      </c>
      <c r="E34" s="4">
        <v>24</v>
      </c>
      <c r="F34" s="8">
        <v>0.68</v>
      </c>
      <c r="G34" s="4">
        <v>101</v>
      </c>
      <c r="H34" s="8">
        <v>2.91</v>
      </c>
      <c r="I34" s="4">
        <v>0</v>
      </c>
    </row>
    <row r="35" spans="1:9" x14ac:dyDescent="0.2">
      <c r="A35" s="2">
        <v>11</v>
      </c>
      <c r="B35" s="1" t="s">
        <v>129</v>
      </c>
      <c r="C35" s="4">
        <v>114</v>
      </c>
      <c r="D35" s="8">
        <v>1.61</v>
      </c>
      <c r="E35" s="4">
        <v>24</v>
      </c>
      <c r="F35" s="8">
        <v>0.68</v>
      </c>
      <c r="G35" s="4">
        <v>90</v>
      </c>
      <c r="H35" s="8">
        <v>2.59</v>
      </c>
      <c r="I35" s="4">
        <v>0</v>
      </c>
    </row>
    <row r="36" spans="1:9" x14ac:dyDescent="0.2">
      <c r="A36" s="2">
        <v>12</v>
      </c>
      <c r="B36" s="1" t="s">
        <v>132</v>
      </c>
      <c r="C36" s="4">
        <v>112</v>
      </c>
      <c r="D36" s="8">
        <v>1.59</v>
      </c>
      <c r="E36" s="4">
        <v>39</v>
      </c>
      <c r="F36" s="8">
        <v>1.1100000000000001</v>
      </c>
      <c r="G36" s="4">
        <v>73</v>
      </c>
      <c r="H36" s="8">
        <v>2.1</v>
      </c>
      <c r="I36" s="4">
        <v>0</v>
      </c>
    </row>
    <row r="37" spans="1:9" x14ac:dyDescent="0.2">
      <c r="A37" s="2">
        <v>13</v>
      </c>
      <c r="B37" s="1" t="s">
        <v>126</v>
      </c>
      <c r="C37" s="4">
        <v>105</v>
      </c>
      <c r="D37" s="8">
        <v>1.49</v>
      </c>
      <c r="E37" s="4">
        <v>57</v>
      </c>
      <c r="F37" s="8">
        <v>1.62</v>
      </c>
      <c r="G37" s="4">
        <v>48</v>
      </c>
      <c r="H37" s="8">
        <v>1.38</v>
      </c>
      <c r="I37" s="4">
        <v>0</v>
      </c>
    </row>
    <row r="38" spans="1:9" x14ac:dyDescent="0.2">
      <c r="A38" s="2">
        <v>14</v>
      </c>
      <c r="B38" s="1" t="s">
        <v>127</v>
      </c>
      <c r="C38" s="4">
        <v>98</v>
      </c>
      <c r="D38" s="8">
        <v>1.39</v>
      </c>
      <c r="E38" s="4">
        <v>63</v>
      </c>
      <c r="F38" s="8">
        <v>1.79</v>
      </c>
      <c r="G38" s="4">
        <v>34</v>
      </c>
      <c r="H38" s="8">
        <v>0.98</v>
      </c>
      <c r="I38" s="4">
        <v>1</v>
      </c>
    </row>
    <row r="39" spans="1:9" x14ac:dyDescent="0.2">
      <c r="A39" s="2">
        <v>15</v>
      </c>
      <c r="B39" s="1" t="s">
        <v>123</v>
      </c>
      <c r="C39" s="4">
        <v>97</v>
      </c>
      <c r="D39" s="8">
        <v>1.37</v>
      </c>
      <c r="E39" s="4">
        <v>33</v>
      </c>
      <c r="F39" s="8">
        <v>0.94</v>
      </c>
      <c r="G39" s="4">
        <v>64</v>
      </c>
      <c r="H39" s="8">
        <v>1.84</v>
      </c>
      <c r="I39" s="4">
        <v>0</v>
      </c>
    </row>
    <row r="40" spans="1:9" x14ac:dyDescent="0.2">
      <c r="A40" s="2">
        <v>16</v>
      </c>
      <c r="B40" s="1" t="s">
        <v>121</v>
      </c>
      <c r="C40" s="4">
        <v>94</v>
      </c>
      <c r="D40" s="8">
        <v>1.33</v>
      </c>
      <c r="E40" s="4">
        <v>18</v>
      </c>
      <c r="F40" s="8">
        <v>0.51</v>
      </c>
      <c r="G40" s="4">
        <v>76</v>
      </c>
      <c r="H40" s="8">
        <v>2.19</v>
      </c>
      <c r="I40" s="4">
        <v>0</v>
      </c>
    </row>
    <row r="41" spans="1:9" x14ac:dyDescent="0.2">
      <c r="A41" s="2">
        <v>17</v>
      </c>
      <c r="B41" s="1" t="s">
        <v>128</v>
      </c>
      <c r="C41" s="4">
        <v>92</v>
      </c>
      <c r="D41" s="8">
        <v>1.3</v>
      </c>
      <c r="E41" s="4">
        <v>51</v>
      </c>
      <c r="F41" s="8">
        <v>1.45</v>
      </c>
      <c r="G41" s="4">
        <v>41</v>
      </c>
      <c r="H41" s="8">
        <v>1.18</v>
      </c>
      <c r="I41" s="4">
        <v>0</v>
      </c>
    </row>
    <row r="42" spans="1:9" x14ac:dyDescent="0.2">
      <c r="A42" s="2">
        <v>18</v>
      </c>
      <c r="B42" s="1" t="s">
        <v>143</v>
      </c>
      <c r="C42" s="4">
        <v>91</v>
      </c>
      <c r="D42" s="8">
        <v>1.29</v>
      </c>
      <c r="E42" s="4">
        <v>68</v>
      </c>
      <c r="F42" s="8">
        <v>1.93</v>
      </c>
      <c r="G42" s="4">
        <v>22</v>
      </c>
      <c r="H42" s="8">
        <v>0.63</v>
      </c>
      <c r="I42" s="4">
        <v>1</v>
      </c>
    </row>
    <row r="43" spans="1:9" x14ac:dyDescent="0.2">
      <c r="A43" s="2">
        <v>19</v>
      </c>
      <c r="B43" s="1" t="s">
        <v>141</v>
      </c>
      <c r="C43" s="4">
        <v>88</v>
      </c>
      <c r="D43" s="8">
        <v>1.25</v>
      </c>
      <c r="E43" s="4">
        <v>37</v>
      </c>
      <c r="F43" s="8">
        <v>1.05</v>
      </c>
      <c r="G43" s="4">
        <v>51</v>
      </c>
      <c r="H43" s="8">
        <v>1.47</v>
      </c>
      <c r="I43" s="4">
        <v>0</v>
      </c>
    </row>
    <row r="44" spans="1:9" x14ac:dyDescent="0.2">
      <c r="A44" s="2">
        <v>20</v>
      </c>
      <c r="B44" s="1" t="s">
        <v>124</v>
      </c>
      <c r="C44" s="4">
        <v>85</v>
      </c>
      <c r="D44" s="8">
        <v>1.2</v>
      </c>
      <c r="E44" s="4">
        <v>16</v>
      </c>
      <c r="F44" s="8">
        <v>0.45</v>
      </c>
      <c r="G44" s="4">
        <v>69</v>
      </c>
      <c r="H44" s="8">
        <v>1.99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131</v>
      </c>
      <c r="C47" s="4">
        <v>186</v>
      </c>
      <c r="D47" s="8">
        <v>7.85</v>
      </c>
      <c r="E47" s="4">
        <v>129</v>
      </c>
      <c r="F47" s="8">
        <v>9.81</v>
      </c>
      <c r="G47" s="4">
        <v>57</v>
      </c>
      <c r="H47" s="8">
        <v>5.52</v>
      </c>
      <c r="I47" s="4">
        <v>0</v>
      </c>
    </row>
    <row r="48" spans="1:9" x14ac:dyDescent="0.2">
      <c r="A48" s="2">
        <v>2</v>
      </c>
      <c r="B48" s="1" t="s">
        <v>137</v>
      </c>
      <c r="C48" s="4">
        <v>128</v>
      </c>
      <c r="D48" s="8">
        <v>5.41</v>
      </c>
      <c r="E48" s="4">
        <v>118</v>
      </c>
      <c r="F48" s="8">
        <v>8.9700000000000006</v>
      </c>
      <c r="G48" s="4">
        <v>10</v>
      </c>
      <c r="H48" s="8">
        <v>0.97</v>
      </c>
      <c r="I48" s="4">
        <v>0</v>
      </c>
    </row>
    <row r="49" spans="1:9" x14ac:dyDescent="0.2">
      <c r="A49" s="2">
        <v>3</v>
      </c>
      <c r="B49" s="1" t="s">
        <v>136</v>
      </c>
      <c r="C49" s="4">
        <v>103</v>
      </c>
      <c r="D49" s="8">
        <v>4.3499999999999996</v>
      </c>
      <c r="E49" s="4">
        <v>91</v>
      </c>
      <c r="F49" s="8">
        <v>6.92</v>
      </c>
      <c r="G49" s="4">
        <v>12</v>
      </c>
      <c r="H49" s="8">
        <v>1.1599999999999999</v>
      </c>
      <c r="I49" s="4">
        <v>0</v>
      </c>
    </row>
    <row r="50" spans="1:9" x14ac:dyDescent="0.2">
      <c r="A50" s="2">
        <v>4</v>
      </c>
      <c r="B50" s="1" t="s">
        <v>133</v>
      </c>
      <c r="C50" s="4">
        <v>75</v>
      </c>
      <c r="D50" s="8">
        <v>3.17</v>
      </c>
      <c r="E50" s="4">
        <v>56</v>
      </c>
      <c r="F50" s="8">
        <v>4.26</v>
      </c>
      <c r="G50" s="4">
        <v>19</v>
      </c>
      <c r="H50" s="8">
        <v>1.84</v>
      </c>
      <c r="I50" s="4">
        <v>0</v>
      </c>
    </row>
    <row r="51" spans="1:9" x14ac:dyDescent="0.2">
      <c r="A51" s="2">
        <v>5</v>
      </c>
      <c r="B51" s="1" t="s">
        <v>138</v>
      </c>
      <c r="C51" s="4">
        <v>57</v>
      </c>
      <c r="D51" s="8">
        <v>2.41</v>
      </c>
      <c r="E51" s="4">
        <v>51</v>
      </c>
      <c r="F51" s="8">
        <v>3.88</v>
      </c>
      <c r="G51" s="4">
        <v>6</v>
      </c>
      <c r="H51" s="8">
        <v>0.57999999999999996</v>
      </c>
      <c r="I51" s="4">
        <v>0</v>
      </c>
    </row>
    <row r="52" spans="1:9" x14ac:dyDescent="0.2">
      <c r="A52" s="2">
        <v>6</v>
      </c>
      <c r="B52" s="1" t="s">
        <v>135</v>
      </c>
      <c r="C52" s="4">
        <v>54</v>
      </c>
      <c r="D52" s="8">
        <v>2.2799999999999998</v>
      </c>
      <c r="E52" s="4">
        <v>52</v>
      </c>
      <c r="F52" s="8">
        <v>3.95</v>
      </c>
      <c r="G52" s="4">
        <v>1</v>
      </c>
      <c r="H52" s="8">
        <v>0.1</v>
      </c>
      <c r="I52" s="4">
        <v>1</v>
      </c>
    </row>
    <row r="53" spans="1:9" x14ac:dyDescent="0.2">
      <c r="A53" s="2">
        <v>7</v>
      </c>
      <c r="B53" s="1" t="s">
        <v>128</v>
      </c>
      <c r="C53" s="4">
        <v>53</v>
      </c>
      <c r="D53" s="8">
        <v>2.2400000000000002</v>
      </c>
      <c r="E53" s="4">
        <v>24</v>
      </c>
      <c r="F53" s="8">
        <v>1.83</v>
      </c>
      <c r="G53" s="4">
        <v>29</v>
      </c>
      <c r="H53" s="8">
        <v>2.81</v>
      </c>
      <c r="I53" s="4">
        <v>0</v>
      </c>
    </row>
    <row r="54" spans="1:9" x14ac:dyDescent="0.2">
      <c r="A54" s="2">
        <v>7</v>
      </c>
      <c r="B54" s="1" t="s">
        <v>139</v>
      </c>
      <c r="C54" s="4">
        <v>53</v>
      </c>
      <c r="D54" s="8">
        <v>2.2400000000000002</v>
      </c>
      <c r="E54" s="4">
        <v>51</v>
      </c>
      <c r="F54" s="8">
        <v>3.88</v>
      </c>
      <c r="G54" s="4">
        <v>2</v>
      </c>
      <c r="H54" s="8">
        <v>0.19</v>
      </c>
      <c r="I54" s="4">
        <v>0</v>
      </c>
    </row>
    <row r="55" spans="1:9" x14ac:dyDescent="0.2">
      <c r="A55" s="2">
        <v>9</v>
      </c>
      <c r="B55" s="1" t="s">
        <v>134</v>
      </c>
      <c r="C55" s="4">
        <v>43</v>
      </c>
      <c r="D55" s="8">
        <v>1.82</v>
      </c>
      <c r="E55" s="4">
        <v>32</v>
      </c>
      <c r="F55" s="8">
        <v>2.4300000000000002</v>
      </c>
      <c r="G55" s="4">
        <v>11</v>
      </c>
      <c r="H55" s="8">
        <v>1.06</v>
      </c>
      <c r="I55" s="4">
        <v>0</v>
      </c>
    </row>
    <row r="56" spans="1:9" x14ac:dyDescent="0.2">
      <c r="A56" s="2">
        <v>10</v>
      </c>
      <c r="B56" s="1" t="s">
        <v>129</v>
      </c>
      <c r="C56" s="4">
        <v>40</v>
      </c>
      <c r="D56" s="8">
        <v>1.69</v>
      </c>
      <c r="E56" s="4">
        <v>10</v>
      </c>
      <c r="F56" s="8">
        <v>0.76</v>
      </c>
      <c r="G56" s="4">
        <v>30</v>
      </c>
      <c r="H56" s="8">
        <v>2.9</v>
      </c>
      <c r="I56" s="4">
        <v>0</v>
      </c>
    </row>
    <row r="57" spans="1:9" x14ac:dyDescent="0.2">
      <c r="A57" s="2">
        <v>11</v>
      </c>
      <c r="B57" s="1" t="s">
        <v>123</v>
      </c>
      <c r="C57" s="4">
        <v>37</v>
      </c>
      <c r="D57" s="8">
        <v>1.56</v>
      </c>
      <c r="E57" s="4">
        <v>17</v>
      </c>
      <c r="F57" s="8">
        <v>1.29</v>
      </c>
      <c r="G57" s="4">
        <v>20</v>
      </c>
      <c r="H57" s="8">
        <v>1.94</v>
      </c>
      <c r="I57" s="4">
        <v>0</v>
      </c>
    </row>
    <row r="58" spans="1:9" x14ac:dyDescent="0.2">
      <c r="A58" s="2">
        <v>11</v>
      </c>
      <c r="B58" s="1" t="s">
        <v>140</v>
      </c>
      <c r="C58" s="4">
        <v>37</v>
      </c>
      <c r="D58" s="8">
        <v>1.56</v>
      </c>
      <c r="E58" s="4">
        <v>17</v>
      </c>
      <c r="F58" s="8">
        <v>1.29</v>
      </c>
      <c r="G58" s="4">
        <v>20</v>
      </c>
      <c r="H58" s="8">
        <v>1.94</v>
      </c>
      <c r="I58" s="4">
        <v>0</v>
      </c>
    </row>
    <row r="59" spans="1:9" x14ac:dyDescent="0.2">
      <c r="A59" s="2">
        <v>13</v>
      </c>
      <c r="B59" s="1" t="s">
        <v>124</v>
      </c>
      <c r="C59" s="4">
        <v>36</v>
      </c>
      <c r="D59" s="8">
        <v>1.52</v>
      </c>
      <c r="E59" s="4">
        <v>16</v>
      </c>
      <c r="F59" s="8">
        <v>1.22</v>
      </c>
      <c r="G59" s="4">
        <v>20</v>
      </c>
      <c r="H59" s="8">
        <v>1.94</v>
      </c>
      <c r="I59" s="4">
        <v>0</v>
      </c>
    </row>
    <row r="60" spans="1:9" x14ac:dyDescent="0.2">
      <c r="A60" s="2">
        <v>13</v>
      </c>
      <c r="B60" s="1" t="s">
        <v>144</v>
      </c>
      <c r="C60" s="4">
        <v>36</v>
      </c>
      <c r="D60" s="8">
        <v>1.52</v>
      </c>
      <c r="E60" s="4">
        <v>10</v>
      </c>
      <c r="F60" s="8">
        <v>0.76</v>
      </c>
      <c r="G60" s="4">
        <v>26</v>
      </c>
      <c r="H60" s="8">
        <v>2.52</v>
      </c>
      <c r="I60" s="4">
        <v>0</v>
      </c>
    </row>
    <row r="61" spans="1:9" x14ac:dyDescent="0.2">
      <c r="A61" s="2">
        <v>15</v>
      </c>
      <c r="B61" s="1" t="s">
        <v>121</v>
      </c>
      <c r="C61" s="4">
        <v>35</v>
      </c>
      <c r="D61" s="8">
        <v>1.48</v>
      </c>
      <c r="E61" s="4">
        <v>6</v>
      </c>
      <c r="F61" s="8">
        <v>0.46</v>
      </c>
      <c r="G61" s="4">
        <v>29</v>
      </c>
      <c r="H61" s="8">
        <v>2.81</v>
      </c>
      <c r="I61" s="4">
        <v>0</v>
      </c>
    </row>
    <row r="62" spans="1:9" x14ac:dyDescent="0.2">
      <c r="A62" s="2">
        <v>16</v>
      </c>
      <c r="B62" s="1" t="s">
        <v>130</v>
      </c>
      <c r="C62" s="4">
        <v>34</v>
      </c>
      <c r="D62" s="8">
        <v>1.44</v>
      </c>
      <c r="E62" s="4">
        <v>23</v>
      </c>
      <c r="F62" s="8">
        <v>1.75</v>
      </c>
      <c r="G62" s="4">
        <v>10</v>
      </c>
      <c r="H62" s="8">
        <v>0.97</v>
      </c>
      <c r="I62" s="4">
        <v>1</v>
      </c>
    </row>
    <row r="63" spans="1:9" x14ac:dyDescent="0.2">
      <c r="A63" s="2">
        <v>17</v>
      </c>
      <c r="B63" s="1" t="s">
        <v>146</v>
      </c>
      <c r="C63" s="4">
        <v>33</v>
      </c>
      <c r="D63" s="8">
        <v>1.39</v>
      </c>
      <c r="E63" s="4">
        <v>28</v>
      </c>
      <c r="F63" s="8">
        <v>2.13</v>
      </c>
      <c r="G63" s="4">
        <v>5</v>
      </c>
      <c r="H63" s="8">
        <v>0.48</v>
      </c>
      <c r="I63" s="4">
        <v>0</v>
      </c>
    </row>
    <row r="64" spans="1:9" x14ac:dyDescent="0.2">
      <c r="A64" s="2">
        <v>18</v>
      </c>
      <c r="B64" s="1" t="s">
        <v>127</v>
      </c>
      <c r="C64" s="4">
        <v>32</v>
      </c>
      <c r="D64" s="8">
        <v>1.35</v>
      </c>
      <c r="E64" s="4">
        <v>19</v>
      </c>
      <c r="F64" s="8">
        <v>1.44</v>
      </c>
      <c r="G64" s="4">
        <v>13</v>
      </c>
      <c r="H64" s="8">
        <v>1.26</v>
      </c>
      <c r="I64" s="4">
        <v>0</v>
      </c>
    </row>
    <row r="65" spans="1:9" x14ac:dyDescent="0.2">
      <c r="A65" s="2">
        <v>18</v>
      </c>
      <c r="B65" s="1" t="s">
        <v>145</v>
      </c>
      <c r="C65" s="4">
        <v>32</v>
      </c>
      <c r="D65" s="8">
        <v>1.35</v>
      </c>
      <c r="E65" s="4">
        <v>16</v>
      </c>
      <c r="F65" s="8">
        <v>1.22</v>
      </c>
      <c r="G65" s="4">
        <v>16</v>
      </c>
      <c r="H65" s="8">
        <v>1.55</v>
      </c>
      <c r="I65" s="4">
        <v>0</v>
      </c>
    </row>
    <row r="66" spans="1:9" x14ac:dyDescent="0.2">
      <c r="A66" s="2">
        <v>20</v>
      </c>
      <c r="B66" s="1" t="s">
        <v>147</v>
      </c>
      <c r="C66" s="4">
        <v>31</v>
      </c>
      <c r="D66" s="8">
        <v>1.31</v>
      </c>
      <c r="E66" s="4">
        <v>10</v>
      </c>
      <c r="F66" s="8">
        <v>0.76</v>
      </c>
      <c r="G66" s="4">
        <v>21</v>
      </c>
      <c r="H66" s="8">
        <v>2.0299999999999998</v>
      </c>
      <c r="I66" s="4">
        <v>0</v>
      </c>
    </row>
    <row r="67" spans="1:9" x14ac:dyDescent="0.2">
      <c r="A67" s="1"/>
      <c r="C67" s="4"/>
      <c r="D67" s="8"/>
      <c r="E67" s="4"/>
      <c r="F67" s="8"/>
      <c r="G67" s="4"/>
      <c r="H67" s="8"/>
      <c r="I67" s="4"/>
    </row>
    <row r="68" spans="1:9" x14ac:dyDescent="0.2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2">
      <c r="A69" s="2">
        <v>1</v>
      </c>
      <c r="B69" s="1" t="s">
        <v>137</v>
      </c>
      <c r="C69" s="4">
        <v>259</v>
      </c>
      <c r="D69" s="8">
        <v>7.22</v>
      </c>
      <c r="E69" s="4">
        <v>243</v>
      </c>
      <c r="F69" s="8">
        <v>10.59</v>
      </c>
      <c r="G69" s="4">
        <v>16</v>
      </c>
      <c r="H69" s="8">
        <v>1.28</v>
      </c>
      <c r="I69" s="4">
        <v>0</v>
      </c>
    </row>
    <row r="70" spans="1:9" x14ac:dyDescent="0.2">
      <c r="A70" s="2">
        <v>2</v>
      </c>
      <c r="B70" s="1" t="s">
        <v>136</v>
      </c>
      <c r="C70" s="4">
        <v>208</v>
      </c>
      <c r="D70" s="8">
        <v>5.8</v>
      </c>
      <c r="E70" s="4">
        <v>204</v>
      </c>
      <c r="F70" s="8">
        <v>8.89</v>
      </c>
      <c r="G70" s="4">
        <v>4</v>
      </c>
      <c r="H70" s="8">
        <v>0.32</v>
      </c>
      <c r="I70" s="4">
        <v>0</v>
      </c>
    </row>
    <row r="71" spans="1:9" x14ac:dyDescent="0.2">
      <c r="A71" s="2">
        <v>3</v>
      </c>
      <c r="B71" s="1" t="s">
        <v>133</v>
      </c>
      <c r="C71" s="4">
        <v>111</v>
      </c>
      <c r="D71" s="8">
        <v>3.1</v>
      </c>
      <c r="E71" s="4">
        <v>94</v>
      </c>
      <c r="F71" s="8">
        <v>4.0999999999999996</v>
      </c>
      <c r="G71" s="4">
        <v>17</v>
      </c>
      <c r="H71" s="8">
        <v>1.36</v>
      </c>
      <c r="I71" s="4">
        <v>0</v>
      </c>
    </row>
    <row r="72" spans="1:9" x14ac:dyDescent="0.2">
      <c r="A72" s="2">
        <v>4</v>
      </c>
      <c r="B72" s="1" t="s">
        <v>134</v>
      </c>
      <c r="C72" s="4">
        <v>106</v>
      </c>
      <c r="D72" s="8">
        <v>2.96</v>
      </c>
      <c r="E72" s="4">
        <v>96</v>
      </c>
      <c r="F72" s="8">
        <v>4.18</v>
      </c>
      <c r="G72" s="4">
        <v>10</v>
      </c>
      <c r="H72" s="8">
        <v>0.8</v>
      </c>
      <c r="I72" s="4">
        <v>0</v>
      </c>
    </row>
    <row r="73" spans="1:9" x14ac:dyDescent="0.2">
      <c r="A73" s="2">
        <v>5</v>
      </c>
      <c r="B73" s="1" t="s">
        <v>135</v>
      </c>
      <c r="C73" s="4">
        <v>94</v>
      </c>
      <c r="D73" s="8">
        <v>2.62</v>
      </c>
      <c r="E73" s="4">
        <v>88</v>
      </c>
      <c r="F73" s="8">
        <v>3.84</v>
      </c>
      <c r="G73" s="4">
        <v>6</v>
      </c>
      <c r="H73" s="8">
        <v>0.48</v>
      </c>
      <c r="I73" s="4">
        <v>0</v>
      </c>
    </row>
    <row r="74" spans="1:9" x14ac:dyDescent="0.2">
      <c r="A74" s="2">
        <v>6</v>
      </c>
      <c r="B74" s="1" t="s">
        <v>123</v>
      </c>
      <c r="C74" s="4">
        <v>89</v>
      </c>
      <c r="D74" s="8">
        <v>2.48</v>
      </c>
      <c r="E74" s="4">
        <v>54</v>
      </c>
      <c r="F74" s="8">
        <v>2.35</v>
      </c>
      <c r="G74" s="4">
        <v>35</v>
      </c>
      <c r="H74" s="8">
        <v>2.8</v>
      </c>
      <c r="I74" s="4">
        <v>0</v>
      </c>
    </row>
    <row r="75" spans="1:9" x14ac:dyDescent="0.2">
      <c r="A75" s="2">
        <v>7</v>
      </c>
      <c r="B75" s="1" t="s">
        <v>127</v>
      </c>
      <c r="C75" s="4">
        <v>79</v>
      </c>
      <c r="D75" s="8">
        <v>2.2000000000000002</v>
      </c>
      <c r="E75" s="4">
        <v>59</v>
      </c>
      <c r="F75" s="8">
        <v>2.57</v>
      </c>
      <c r="G75" s="4">
        <v>19</v>
      </c>
      <c r="H75" s="8">
        <v>1.52</v>
      </c>
      <c r="I75" s="4">
        <v>1</v>
      </c>
    </row>
    <row r="76" spans="1:9" x14ac:dyDescent="0.2">
      <c r="A76" s="2">
        <v>8</v>
      </c>
      <c r="B76" s="1" t="s">
        <v>138</v>
      </c>
      <c r="C76" s="4">
        <v>76</v>
      </c>
      <c r="D76" s="8">
        <v>2.12</v>
      </c>
      <c r="E76" s="4">
        <v>64</v>
      </c>
      <c r="F76" s="8">
        <v>2.79</v>
      </c>
      <c r="G76" s="4">
        <v>11</v>
      </c>
      <c r="H76" s="8">
        <v>0.88</v>
      </c>
      <c r="I76" s="4">
        <v>1</v>
      </c>
    </row>
    <row r="77" spans="1:9" x14ac:dyDescent="0.2">
      <c r="A77" s="2">
        <v>9</v>
      </c>
      <c r="B77" s="1" t="s">
        <v>128</v>
      </c>
      <c r="C77" s="4">
        <v>73</v>
      </c>
      <c r="D77" s="8">
        <v>2.04</v>
      </c>
      <c r="E77" s="4">
        <v>44</v>
      </c>
      <c r="F77" s="8">
        <v>1.92</v>
      </c>
      <c r="G77" s="4">
        <v>29</v>
      </c>
      <c r="H77" s="8">
        <v>2.3199999999999998</v>
      </c>
      <c r="I77" s="4">
        <v>0</v>
      </c>
    </row>
    <row r="78" spans="1:9" x14ac:dyDescent="0.2">
      <c r="A78" s="2">
        <v>10</v>
      </c>
      <c r="B78" s="1" t="s">
        <v>139</v>
      </c>
      <c r="C78" s="4">
        <v>67</v>
      </c>
      <c r="D78" s="8">
        <v>1.87</v>
      </c>
      <c r="E78" s="4">
        <v>63</v>
      </c>
      <c r="F78" s="8">
        <v>2.75</v>
      </c>
      <c r="G78" s="4">
        <v>4</v>
      </c>
      <c r="H78" s="8">
        <v>0.32</v>
      </c>
      <c r="I78" s="4">
        <v>0</v>
      </c>
    </row>
    <row r="79" spans="1:9" x14ac:dyDescent="0.2">
      <c r="A79" s="2">
        <v>11</v>
      </c>
      <c r="B79" s="1" t="s">
        <v>130</v>
      </c>
      <c r="C79" s="4">
        <v>65</v>
      </c>
      <c r="D79" s="8">
        <v>1.81</v>
      </c>
      <c r="E79" s="4">
        <v>44</v>
      </c>
      <c r="F79" s="8">
        <v>1.92</v>
      </c>
      <c r="G79" s="4">
        <v>21</v>
      </c>
      <c r="H79" s="8">
        <v>1.68</v>
      </c>
      <c r="I79" s="4">
        <v>0</v>
      </c>
    </row>
    <row r="80" spans="1:9" x14ac:dyDescent="0.2">
      <c r="A80" s="2">
        <v>12</v>
      </c>
      <c r="B80" s="1" t="s">
        <v>125</v>
      </c>
      <c r="C80" s="4">
        <v>56</v>
      </c>
      <c r="D80" s="8">
        <v>1.56</v>
      </c>
      <c r="E80" s="4">
        <v>52</v>
      </c>
      <c r="F80" s="8">
        <v>2.27</v>
      </c>
      <c r="G80" s="4">
        <v>4</v>
      </c>
      <c r="H80" s="8">
        <v>0.32</v>
      </c>
      <c r="I80" s="4">
        <v>0</v>
      </c>
    </row>
    <row r="81" spans="1:9" x14ac:dyDescent="0.2">
      <c r="A81" s="2">
        <v>12</v>
      </c>
      <c r="B81" s="1" t="s">
        <v>145</v>
      </c>
      <c r="C81" s="4">
        <v>56</v>
      </c>
      <c r="D81" s="8">
        <v>1.56</v>
      </c>
      <c r="E81" s="4">
        <v>39</v>
      </c>
      <c r="F81" s="8">
        <v>1.7</v>
      </c>
      <c r="G81" s="4">
        <v>17</v>
      </c>
      <c r="H81" s="8">
        <v>1.36</v>
      </c>
      <c r="I81" s="4">
        <v>0</v>
      </c>
    </row>
    <row r="82" spans="1:9" x14ac:dyDescent="0.2">
      <c r="A82" s="2">
        <v>14</v>
      </c>
      <c r="B82" s="1" t="s">
        <v>126</v>
      </c>
      <c r="C82" s="4">
        <v>55</v>
      </c>
      <c r="D82" s="8">
        <v>1.53</v>
      </c>
      <c r="E82" s="4">
        <v>37</v>
      </c>
      <c r="F82" s="8">
        <v>1.61</v>
      </c>
      <c r="G82" s="4">
        <v>16</v>
      </c>
      <c r="H82" s="8">
        <v>1.28</v>
      </c>
      <c r="I82" s="4">
        <v>2</v>
      </c>
    </row>
    <row r="83" spans="1:9" x14ac:dyDescent="0.2">
      <c r="A83" s="2">
        <v>14</v>
      </c>
      <c r="B83" s="1" t="s">
        <v>131</v>
      </c>
      <c r="C83" s="4">
        <v>55</v>
      </c>
      <c r="D83" s="8">
        <v>1.53</v>
      </c>
      <c r="E83" s="4">
        <v>27</v>
      </c>
      <c r="F83" s="8">
        <v>1.18</v>
      </c>
      <c r="G83" s="4">
        <v>28</v>
      </c>
      <c r="H83" s="8">
        <v>2.2400000000000002</v>
      </c>
      <c r="I83" s="4">
        <v>0</v>
      </c>
    </row>
    <row r="84" spans="1:9" x14ac:dyDescent="0.2">
      <c r="A84" s="2">
        <v>16</v>
      </c>
      <c r="B84" s="1" t="s">
        <v>147</v>
      </c>
      <c r="C84" s="4">
        <v>50</v>
      </c>
      <c r="D84" s="8">
        <v>1.39</v>
      </c>
      <c r="E84" s="4">
        <v>28</v>
      </c>
      <c r="F84" s="8">
        <v>1.22</v>
      </c>
      <c r="G84" s="4">
        <v>22</v>
      </c>
      <c r="H84" s="8">
        <v>1.76</v>
      </c>
      <c r="I84" s="4">
        <v>0</v>
      </c>
    </row>
    <row r="85" spans="1:9" x14ac:dyDescent="0.2">
      <c r="A85" s="2">
        <v>17</v>
      </c>
      <c r="B85" s="1" t="s">
        <v>148</v>
      </c>
      <c r="C85" s="4">
        <v>49</v>
      </c>
      <c r="D85" s="8">
        <v>1.37</v>
      </c>
      <c r="E85" s="4">
        <v>28</v>
      </c>
      <c r="F85" s="8">
        <v>1.22</v>
      </c>
      <c r="G85" s="4">
        <v>21</v>
      </c>
      <c r="H85" s="8">
        <v>1.68</v>
      </c>
      <c r="I85" s="4">
        <v>0</v>
      </c>
    </row>
    <row r="86" spans="1:9" x14ac:dyDescent="0.2">
      <c r="A86" s="2">
        <v>17</v>
      </c>
      <c r="B86" s="1" t="s">
        <v>129</v>
      </c>
      <c r="C86" s="4">
        <v>49</v>
      </c>
      <c r="D86" s="8">
        <v>1.37</v>
      </c>
      <c r="E86" s="4">
        <v>24</v>
      </c>
      <c r="F86" s="8">
        <v>1.05</v>
      </c>
      <c r="G86" s="4">
        <v>25</v>
      </c>
      <c r="H86" s="8">
        <v>2</v>
      </c>
      <c r="I86" s="4">
        <v>0</v>
      </c>
    </row>
    <row r="87" spans="1:9" x14ac:dyDescent="0.2">
      <c r="A87" s="2">
        <v>17</v>
      </c>
      <c r="B87" s="1" t="s">
        <v>146</v>
      </c>
      <c r="C87" s="4">
        <v>49</v>
      </c>
      <c r="D87" s="8">
        <v>1.37</v>
      </c>
      <c r="E87" s="4">
        <v>44</v>
      </c>
      <c r="F87" s="8">
        <v>1.92</v>
      </c>
      <c r="G87" s="4">
        <v>5</v>
      </c>
      <c r="H87" s="8">
        <v>0.4</v>
      </c>
      <c r="I87" s="4">
        <v>0</v>
      </c>
    </row>
    <row r="88" spans="1:9" x14ac:dyDescent="0.2">
      <c r="A88" s="2">
        <v>20</v>
      </c>
      <c r="B88" s="1" t="s">
        <v>141</v>
      </c>
      <c r="C88" s="4">
        <v>47</v>
      </c>
      <c r="D88" s="8">
        <v>1.31</v>
      </c>
      <c r="E88" s="4">
        <v>22</v>
      </c>
      <c r="F88" s="8">
        <v>0.96</v>
      </c>
      <c r="G88" s="4">
        <v>25</v>
      </c>
      <c r="H88" s="8">
        <v>2</v>
      </c>
      <c r="I88" s="4">
        <v>0</v>
      </c>
    </row>
    <row r="89" spans="1:9" x14ac:dyDescent="0.2">
      <c r="A89" s="1"/>
      <c r="C89" s="4"/>
      <c r="D89" s="8"/>
      <c r="E89" s="4"/>
      <c r="F89" s="8"/>
      <c r="G89" s="4"/>
      <c r="H89" s="8"/>
      <c r="I89" s="4"/>
    </row>
    <row r="90" spans="1:9" x14ac:dyDescent="0.2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2">
      <c r="A91" s="2">
        <v>1</v>
      </c>
      <c r="B91" s="1" t="s">
        <v>137</v>
      </c>
      <c r="C91" s="4">
        <v>209</v>
      </c>
      <c r="D91" s="8">
        <v>6.73</v>
      </c>
      <c r="E91" s="4">
        <v>200</v>
      </c>
      <c r="F91" s="8">
        <v>11.22</v>
      </c>
      <c r="G91" s="4">
        <v>9</v>
      </c>
      <c r="H91" s="8">
        <v>0.69</v>
      </c>
      <c r="I91" s="4">
        <v>0</v>
      </c>
    </row>
    <row r="92" spans="1:9" x14ac:dyDescent="0.2">
      <c r="A92" s="2">
        <v>2</v>
      </c>
      <c r="B92" s="1" t="s">
        <v>136</v>
      </c>
      <c r="C92" s="4">
        <v>163</v>
      </c>
      <c r="D92" s="8">
        <v>5.25</v>
      </c>
      <c r="E92" s="4">
        <v>157</v>
      </c>
      <c r="F92" s="8">
        <v>8.81</v>
      </c>
      <c r="G92" s="4">
        <v>5</v>
      </c>
      <c r="H92" s="8">
        <v>0.39</v>
      </c>
      <c r="I92" s="4">
        <v>1</v>
      </c>
    </row>
    <row r="93" spans="1:9" x14ac:dyDescent="0.2">
      <c r="A93" s="2">
        <v>3</v>
      </c>
      <c r="B93" s="1" t="s">
        <v>134</v>
      </c>
      <c r="C93" s="4">
        <v>105</v>
      </c>
      <c r="D93" s="8">
        <v>3.38</v>
      </c>
      <c r="E93" s="4">
        <v>93</v>
      </c>
      <c r="F93" s="8">
        <v>5.22</v>
      </c>
      <c r="G93" s="4">
        <v>12</v>
      </c>
      <c r="H93" s="8">
        <v>0.93</v>
      </c>
      <c r="I93" s="4">
        <v>0</v>
      </c>
    </row>
    <row r="94" spans="1:9" x14ac:dyDescent="0.2">
      <c r="A94" s="2">
        <v>4</v>
      </c>
      <c r="B94" s="1" t="s">
        <v>135</v>
      </c>
      <c r="C94" s="4">
        <v>97</v>
      </c>
      <c r="D94" s="8">
        <v>3.12</v>
      </c>
      <c r="E94" s="4">
        <v>86</v>
      </c>
      <c r="F94" s="8">
        <v>4.82</v>
      </c>
      <c r="G94" s="4">
        <v>11</v>
      </c>
      <c r="H94" s="8">
        <v>0.85</v>
      </c>
      <c r="I94" s="4">
        <v>0</v>
      </c>
    </row>
    <row r="95" spans="1:9" x14ac:dyDescent="0.2">
      <c r="A95" s="2">
        <v>5</v>
      </c>
      <c r="B95" s="1" t="s">
        <v>133</v>
      </c>
      <c r="C95" s="4">
        <v>92</v>
      </c>
      <c r="D95" s="8">
        <v>2.96</v>
      </c>
      <c r="E95" s="4">
        <v>69</v>
      </c>
      <c r="F95" s="8">
        <v>3.87</v>
      </c>
      <c r="G95" s="4">
        <v>23</v>
      </c>
      <c r="H95" s="8">
        <v>1.77</v>
      </c>
      <c r="I95" s="4">
        <v>0</v>
      </c>
    </row>
    <row r="96" spans="1:9" x14ac:dyDescent="0.2">
      <c r="A96" s="2">
        <v>6</v>
      </c>
      <c r="B96" s="1" t="s">
        <v>139</v>
      </c>
      <c r="C96" s="4">
        <v>72</v>
      </c>
      <c r="D96" s="8">
        <v>2.3199999999999998</v>
      </c>
      <c r="E96" s="4">
        <v>68</v>
      </c>
      <c r="F96" s="8">
        <v>3.81</v>
      </c>
      <c r="G96" s="4">
        <v>4</v>
      </c>
      <c r="H96" s="8">
        <v>0.31</v>
      </c>
      <c r="I96" s="4">
        <v>0</v>
      </c>
    </row>
    <row r="97" spans="1:9" x14ac:dyDescent="0.2">
      <c r="A97" s="2">
        <v>7</v>
      </c>
      <c r="B97" s="1" t="s">
        <v>128</v>
      </c>
      <c r="C97" s="4">
        <v>71</v>
      </c>
      <c r="D97" s="8">
        <v>2.29</v>
      </c>
      <c r="E97" s="4">
        <v>42</v>
      </c>
      <c r="F97" s="8">
        <v>2.36</v>
      </c>
      <c r="G97" s="4">
        <v>29</v>
      </c>
      <c r="H97" s="8">
        <v>2.2400000000000002</v>
      </c>
      <c r="I97" s="4">
        <v>0</v>
      </c>
    </row>
    <row r="98" spans="1:9" x14ac:dyDescent="0.2">
      <c r="A98" s="2">
        <v>8</v>
      </c>
      <c r="B98" s="1" t="s">
        <v>123</v>
      </c>
      <c r="C98" s="4">
        <v>65</v>
      </c>
      <c r="D98" s="8">
        <v>2.09</v>
      </c>
      <c r="E98" s="4">
        <v>34</v>
      </c>
      <c r="F98" s="8">
        <v>1.91</v>
      </c>
      <c r="G98" s="4">
        <v>31</v>
      </c>
      <c r="H98" s="8">
        <v>2.39</v>
      </c>
      <c r="I98" s="4">
        <v>0</v>
      </c>
    </row>
    <row r="99" spans="1:9" x14ac:dyDescent="0.2">
      <c r="A99" s="2">
        <v>9</v>
      </c>
      <c r="B99" s="1" t="s">
        <v>138</v>
      </c>
      <c r="C99" s="4">
        <v>60</v>
      </c>
      <c r="D99" s="8">
        <v>1.93</v>
      </c>
      <c r="E99" s="4">
        <v>53</v>
      </c>
      <c r="F99" s="8">
        <v>2.97</v>
      </c>
      <c r="G99" s="4">
        <v>7</v>
      </c>
      <c r="H99" s="8">
        <v>0.54</v>
      </c>
      <c r="I99" s="4">
        <v>0</v>
      </c>
    </row>
    <row r="100" spans="1:9" x14ac:dyDescent="0.2">
      <c r="A100" s="2">
        <v>10</v>
      </c>
      <c r="B100" s="1" t="s">
        <v>129</v>
      </c>
      <c r="C100" s="4">
        <v>55</v>
      </c>
      <c r="D100" s="8">
        <v>1.77</v>
      </c>
      <c r="E100" s="4">
        <v>25</v>
      </c>
      <c r="F100" s="8">
        <v>1.4</v>
      </c>
      <c r="G100" s="4">
        <v>30</v>
      </c>
      <c r="H100" s="8">
        <v>2.31</v>
      </c>
      <c r="I100" s="4">
        <v>0</v>
      </c>
    </row>
    <row r="101" spans="1:9" x14ac:dyDescent="0.2">
      <c r="A101" s="2">
        <v>11</v>
      </c>
      <c r="B101" s="1" t="s">
        <v>130</v>
      </c>
      <c r="C101" s="4">
        <v>53</v>
      </c>
      <c r="D101" s="8">
        <v>1.71</v>
      </c>
      <c r="E101" s="4">
        <v>32</v>
      </c>
      <c r="F101" s="8">
        <v>1.79</v>
      </c>
      <c r="G101" s="4">
        <v>21</v>
      </c>
      <c r="H101" s="8">
        <v>1.62</v>
      </c>
      <c r="I101" s="4">
        <v>0</v>
      </c>
    </row>
    <row r="102" spans="1:9" x14ac:dyDescent="0.2">
      <c r="A102" s="2">
        <v>12</v>
      </c>
      <c r="B102" s="1" t="s">
        <v>140</v>
      </c>
      <c r="C102" s="4">
        <v>50</v>
      </c>
      <c r="D102" s="8">
        <v>1.61</v>
      </c>
      <c r="E102" s="4">
        <v>37</v>
      </c>
      <c r="F102" s="8">
        <v>2.08</v>
      </c>
      <c r="G102" s="4">
        <v>13</v>
      </c>
      <c r="H102" s="8">
        <v>1</v>
      </c>
      <c r="I102" s="4">
        <v>0</v>
      </c>
    </row>
    <row r="103" spans="1:9" x14ac:dyDescent="0.2">
      <c r="A103" s="2">
        <v>13</v>
      </c>
      <c r="B103" s="1" t="s">
        <v>127</v>
      </c>
      <c r="C103" s="4">
        <v>48</v>
      </c>
      <c r="D103" s="8">
        <v>1.54</v>
      </c>
      <c r="E103" s="4">
        <v>32</v>
      </c>
      <c r="F103" s="8">
        <v>1.79</v>
      </c>
      <c r="G103" s="4">
        <v>13</v>
      </c>
      <c r="H103" s="8">
        <v>1</v>
      </c>
      <c r="I103" s="4">
        <v>3</v>
      </c>
    </row>
    <row r="104" spans="1:9" x14ac:dyDescent="0.2">
      <c r="A104" s="2">
        <v>14</v>
      </c>
      <c r="B104" s="1" t="s">
        <v>124</v>
      </c>
      <c r="C104" s="4">
        <v>47</v>
      </c>
      <c r="D104" s="8">
        <v>1.51</v>
      </c>
      <c r="E104" s="4">
        <v>11</v>
      </c>
      <c r="F104" s="8">
        <v>0.62</v>
      </c>
      <c r="G104" s="4">
        <v>36</v>
      </c>
      <c r="H104" s="8">
        <v>2.78</v>
      </c>
      <c r="I104" s="4">
        <v>0</v>
      </c>
    </row>
    <row r="105" spans="1:9" x14ac:dyDescent="0.2">
      <c r="A105" s="2">
        <v>15</v>
      </c>
      <c r="B105" s="1" t="s">
        <v>131</v>
      </c>
      <c r="C105" s="4">
        <v>45</v>
      </c>
      <c r="D105" s="8">
        <v>1.45</v>
      </c>
      <c r="E105" s="4">
        <v>12</v>
      </c>
      <c r="F105" s="8">
        <v>0.67</v>
      </c>
      <c r="G105" s="4">
        <v>33</v>
      </c>
      <c r="H105" s="8">
        <v>2.54</v>
      </c>
      <c r="I105" s="4">
        <v>0</v>
      </c>
    </row>
    <row r="106" spans="1:9" x14ac:dyDescent="0.2">
      <c r="A106" s="2">
        <v>16</v>
      </c>
      <c r="B106" s="1" t="s">
        <v>147</v>
      </c>
      <c r="C106" s="4">
        <v>44</v>
      </c>
      <c r="D106" s="8">
        <v>1.42</v>
      </c>
      <c r="E106" s="4">
        <v>25</v>
      </c>
      <c r="F106" s="8">
        <v>1.4</v>
      </c>
      <c r="G106" s="4">
        <v>19</v>
      </c>
      <c r="H106" s="8">
        <v>1.46</v>
      </c>
      <c r="I106" s="4">
        <v>0</v>
      </c>
    </row>
    <row r="107" spans="1:9" x14ac:dyDescent="0.2">
      <c r="A107" s="2">
        <v>17</v>
      </c>
      <c r="B107" s="1" t="s">
        <v>149</v>
      </c>
      <c r="C107" s="4">
        <v>42</v>
      </c>
      <c r="D107" s="8">
        <v>1.35</v>
      </c>
      <c r="E107" s="4">
        <v>13</v>
      </c>
      <c r="F107" s="8">
        <v>0.73</v>
      </c>
      <c r="G107" s="4">
        <v>29</v>
      </c>
      <c r="H107" s="8">
        <v>2.2400000000000002</v>
      </c>
      <c r="I107" s="4">
        <v>0</v>
      </c>
    </row>
    <row r="108" spans="1:9" x14ac:dyDescent="0.2">
      <c r="A108" s="2">
        <v>17</v>
      </c>
      <c r="B108" s="1" t="s">
        <v>143</v>
      </c>
      <c r="C108" s="4">
        <v>42</v>
      </c>
      <c r="D108" s="8">
        <v>1.35</v>
      </c>
      <c r="E108" s="4">
        <v>33</v>
      </c>
      <c r="F108" s="8">
        <v>1.85</v>
      </c>
      <c r="G108" s="4">
        <v>9</v>
      </c>
      <c r="H108" s="8">
        <v>0.69</v>
      </c>
      <c r="I108" s="4">
        <v>0</v>
      </c>
    </row>
    <row r="109" spans="1:9" x14ac:dyDescent="0.2">
      <c r="A109" s="2">
        <v>19</v>
      </c>
      <c r="B109" s="1" t="s">
        <v>126</v>
      </c>
      <c r="C109" s="4">
        <v>41</v>
      </c>
      <c r="D109" s="8">
        <v>1.32</v>
      </c>
      <c r="E109" s="4">
        <v>27</v>
      </c>
      <c r="F109" s="8">
        <v>1.51</v>
      </c>
      <c r="G109" s="4">
        <v>13</v>
      </c>
      <c r="H109" s="8">
        <v>1</v>
      </c>
      <c r="I109" s="4">
        <v>1</v>
      </c>
    </row>
    <row r="110" spans="1:9" x14ac:dyDescent="0.2">
      <c r="A110" s="2">
        <v>20</v>
      </c>
      <c r="B110" s="1" t="s">
        <v>125</v>
      </c>
      <c r="C110" s="4">
        <v>40</v>
      </c>
      <c r="D110" s="8">
        <v>1.29</v>
      </c>
      <c r="E110" s="4">
        <v>30</v>
      </c>
      <c r="F110" s="8">
        <v>1.68</v>
      </c>
      <c r="G110" s="4">
        <v>10</v>
      </c>
      <c r="H110" s="8">
        <v>0.77</v>
      </c>
      <c r="I110" s="4">
        <v>0</v>
      </c>
    </row>
    <row r="111" spans="1:9" x14ac:dyDescent="0.2">
      <c r="A111" s="1"/>
      <c r="C111" s="4"/>
      <c r="D111" s="8"/>
      <c r="E111" s="4"/>
      <c r="F111" s="8"/>
      <c r="G111" s="4"/>
      <c r="H111" s="8"/>
      <c r="I111" s="4"/>
    </row>
    <row r="112" spans="1:9" x14ac:dyDescent="0.2">
      <c r="A112" s="1" t="s">
        <v>5</v>
      </c>
      <c r="C112" s="4"/>
      <c r="D112" s="8"/>
      <c r="E112" s="4"/>
      <c r="F112" s="8"/>
      <c r="G112" s="4"/>
      <c r="H112" s="8"/>
      <c r="I112" s="4"/>
    </row>
    <row r="113" spans="1:9" x14ac:dyDescent="0.2">
      <c r="A113" s="2">
        <v>1</v>
      </c>
      <c r="B113" s="1" t="s">
        <v>137</v>
      </c>
      <c r="C113" s="4">
        <v>92</v>
      </c>
      <c r="D113" s="8">
        <v>7.27</v>
      </c>
      <c r="E113" s="4">
        <v>88</v>
      </c>
      <c r="F113" s="8">
        <v>10.84</v>
      </c>
      <c r="G113" s="4">
        <v>4</v>
      </c>
      <c r="H113" s="8">
        <v>0.9</v>
      </c>
      <c r="I113" s="4">
        <v>0</v>
      </c>
    </row>
    <row r="114" spans="1:9" x14ac:dyDescent="0.2">
      <c r="A114" s="2">
        <v>2</v>
      </c>
      <c r="B114" s="1" t="s">
        <v>136</v>
      </c>
      <c r="C114" s="4">
        <v>71</v>
      </c>
      <c r="D114" s="8">
        <v>5.61</v>
      </c>
      <c r="E114" s="4">
        <v>70</v>
      </c>
      <c r="F114" s="8">
        <v>8.6199999999999992</v>
      </c>
      <c r="G114" s="4">
        <v>1</v>
      </c>
      <c r="H114" s="8">
        <v>0.23</v>
      </c>
      <c r="I114" s="4">
        <v>0</v>
      </c>
    </row>
    <row r="115" spans="1:9" x14ac:dyDescent="0.2">
      <c r="A115" s="2">
        <v>3</v>
      </c>
      <c r="B115" s="1" t="s">
        <v>135</v>
      </c>
      <c r="C115" s="4">
        <v>59</v>
      </c>
      <c r="D115" s="8">
        <v>4.66</v>
      </c>
      <c r="E115" s="4">
        <v>57</v>
      </c>
      <c r="F115" s="8">
        <v>7.02</v>
      </c>
      <c r="G115" s="4">
        <v>2</v>
      </c>
      <c r="H115" s="8">
        <v>0.45</v>
      </c>
      <c r="I115" s="4">
        <v>0</v>
      </c>
    </row>
    <row r="116" spans="1:9" x14ac:dyDescent="0.2">
      <c r="A116" s="2">
        <v>4</v>
      </c>
      <c r="B116" s="1" t="s">
        <v>134</v>
      </c>
      <c r="C116" s="4">
        <v>57</v>
      </c>
      <c r="D116" s="8">
        <v>4.51</v>
      </c>
      <c r="E116" s="4">
        <v>53</v>
      </c>
      <c r="F116" s="8">
        <v>6.53</v>
      </c>
      <c r="G116" s="4">
        <v>4</v>
      </c>
      <c r="H116" s="8">
        <v>0.9</v>
      </c>
      <c r="I116" s="4">
        <v>0</v>
      </c>
    </row>
    <row r="117" spans="1:9" x14ac:dyDescent="0.2">
      <c r="A117" s="2">
        <v>5</v>
      </c>
      <c r="B117" s="1" t="s">
        <v>131</v>
      </c>
      <c r="C117" s="4">
        <v>48</v>
      </c>
      <c r="D117" s="8">
        <v>3.79</v>
      </c>
      <c r="E117" s="4">
        <v>36</v>
      </c>
      <c r="F117" s="8">
        <v>4.43</v>
      </c>
      <c r="G117" s="4">
        <v>12</v>
      </c>
      <c r="H117" s="8">
        <v>2.71</v>
      </c>
      <c r="I117" s="4">
        <v>0</v>
      </c>
    </row>
    <row r="118" spans="1:9" x14ac:dyDescent="0.2">
      <c r="A118" s="2">
        <v>6</v>
      </c>
      <c r="B118" s="1" t="s">
        <v>133</v>
      </c>
      <c r="C118" s="4">
        <v>41</v>
      </c>
      <c r="D118" s="8">
        <v>3.24</v>
      </c>
      <c r="E118" s="4">
        <v>37</v>
      </c>
      <c r="F118" s="8">
        <v>4.5599999999999996</v>
      </c>
      <c r="G118" s="4">
        <v>4</v>
      </c>
      <c r="H118" s="8">
        <v>0.9</v>
      </c>
      <c r="I118" s="4">
        <v>0</v>
      </c>
    </row>
    <row r="119" spans="1:9" x14ac:dyDescent="0.2">
      <c r="A119" s="2">
        <v>7</v>
      </c>
      <c r="B119" s="1" t="s">
        <v>139</v>
      </c>
      <c r="C119" s="4">
        <v>33</v>
      </c>
      <c r="D119" s="8">
        <v>2.61</v>
      </c>
      <c r="E119" s="4">
        <v>32</v>
      </c>
      <c r="F119" s="8">
        <v>3.94</v>
      </c>
      <c r="G119" s="4">
        <v>1</v>
      </c>
      <c r="H119" s="8">
        <v>0.23</v>
      </c>
      <c r="I119" s="4">
        <v>0</v>
      </c>
    </row>
    <row r="120" spans="1:9" x14ac:dyDescent="0.2">
      <c r="A120" s="2">
        <v>8</v>
      </c>
      <c r="B120" s="1" t="s">
        <v>128</v>
      </c>
      <c r="C120" s="4">
        <v>24</v>
      </c>
      <c r="D120" s="8">
        <v>1.9</v>
      </c>
      <c r="E120" s="4">
        <v>17</v>
      </c>
      <c r="F120" s="8">
        <v>2.09</v>
      </c>
      <c r="G120" s="4">
        <v>7</v>
      </c>
      <c r="H120" s="8">
        <v>1.58</v>
      </c>
      <c r="I120" s="4">
        <v>0</v>
      </c>
    </row>
    <row r="121" spans="1:9" x14ac:dyDescent="0.2">
      <c r="A121" s="2">
        <v>9</v>
      </c>
      <c r="B121" s="1" t="s">
        <v>140</v>
      </c>
      <c r="C121" s="4">
        <v>22</v>
      </c>
      <c r="D121" s="8">
        <v>1.74</v>
      </c>
      <c r="E121" s="4">
        <v>19</v>
      </c>
      <c r="F121" s="8">
        <v>2.34</v>
      </c>
      <c r="G121" s="4">
        <v>3</v>
      </c>
      <c r="H121" s="8">
        <v>0.68</v>
      </c>
      <c r="I121" s="4">
        <v>0</v>
      </c>
    </row>
    <row r="122" spans="1:9" x14ac:dyDescent="0.2">
      <c r="A122" s="2">
        <v>10</v>
      </c>
      <c r="B122" s="1" t="s">
        <v>124</v>
      </c>
      <c r="C122" s="4">
        <v>20</v>
      </c>
      <c r="D122" s="8">
        <v>1.58</v>
      </c>
      <c r="E122" s="4">
        <v>3</v>
      </c>
      <c r="F122" s="8">
        <v>0.37</v>
      </c>
      <c r="G122" s="4">
        <v>17</v>
      </c>
      <c r="H122" s="8">
        <v>3.85</v>
      </c>
      <c r="I122" s="4">
        <v>0</v>
      </c>
    </row>
    <row r="123" spans="1:9" x14ac:dyDescent="0.2">
      <c r="A123" s="2">
        <v>10</v>
      </c>
      <c r="B123" s="1" t="s">
        <v>129</v>
      </c>
      <c r="C123" s="4">
        <v>20</v>
      </c>
      <c r="D123" s="8">
        <v>1.58</v>
      </c>
      <c r="E123" s="4">
        <v>6</v>
      </c>
      <c r="F123" s="8">
        <v>0.74</v>
      </c>
      <c r="G123" s="4">
        <v>14</v>
      </c>
      <c r="H123" s="8">
        <v>3.17</v>
      </c>
      <c r="I123" s="4">
        <v>0</v>
      </c>
    </row>
    <row r="124" spans="1:9" x14ac:dyDescent="0.2">
      <c r="A124" s="2">
        <v>12</v>
      </c>
      <c r="B124" s="1" t="s">
        <v>141</v>
      </c>
      <c r="C124" s="4">
        <v>19</v>
      </c>
      <c r="D124" s="8">
        <v>1.5</v>
      </c>
      <c r="E124" s="4">
        <v>8</v>
      </c>
      <c r="F124" s="8">
        <v>0.99</v>
      </c>
      <c r="G124" s="4">
        <v>11</v>
      </c>
      <c r="H124" s="8">
        <v>2.4900000000000002</v>
      </c>
      <c r="I124" s="4">
        <v>0</v>
      </c>
    </row>
    <row r="125" spans="1:9" x14ac:dyDescent="0.2">
      <c r="A125" s="2">
        <v>12</v>
      </c>
      <c r="B125" s="1" t="s">
        <v>142</v>
      </c>
      <c r="C125" s="4">
        <v>19</v>
      </c>
      <c r="D125" s="8">
        <v>1.5</v>
      </c>
      <c r="E125" s="4">
        <v>10</v>
      </c>
      <c r="F125" s="8">
        <v>1.23</v>
      </c>
      <c r="G125" s="4">
        <v>9</v>
      </c>
      <c r="H125" s="8">
        <v>2.04</v>
      </c>
      <c r="I125" s="4">
        <v>0</v>
      </c>
    </row>
    <row r="126" spans="1:9" x14ac:dyDescent="0.2">
      <c r="A126" s="2">
        <v>14</v>
      </c>
      <c r="B126" s="1" t="s">
        <v>127</v>
      </c>
      <c r="C126" s="4">
        <v>18</v>
      </c>
      <c r="D126" s="8">
        <v>1.42</v>
      </c>
      <c r="E126" s="4">
        <v>12</v>
      </c>
      <c r="F126" s="8">
        <v>1.48</v>
      </c>
      <c r="G126" s="4">
        <v>6</v>
      </c>
      <c r="H126" s="8">
        <v>1.36</v>
      </c>
      <c r="I126" s="4">
        <v>0</v>
      </c>
    </row>
    <row r="127" spans="1:9" x14ac:dyDescent="0.2">
      <c r="A127" s="2">
        <v>15</v>
      </c>
      <c r="B127" s="1" t="s">
        <v>145</v>
      </c>
      <c r="C127" s="4">
        <v>17</v>
      </c>
      <c r="D127" s="8">
        <v>1.34</v>
      </c>
      <c r="E127" s="4">
        <v>12</v>
      </c>
      <c r="F127" s="8">
        <v>1.48</v>
      </c>
      <c r="G127" s="4">
        <v>5</v>
      </c>
      <c r="H127" s="8">
        <v>1.1299999999999999</v>
      </c>
      <c r="I127" s="4">
        <v>0</v>
      </c>
    </row>
    <row r="128" spans="1:9" x14ac:dyDescent="0.2">
      <c r="A128" s="2">
        <v>16</v>
      </c>
      <c r="B128" s="1" t="s">
        <v>123</v>
      </c>
      <c r="C128" s="4">
        <v>16</v>
      </c>
      <c r="D128" s="8">
        <v>1.26</v>
      </c>
      <c r="E128" s="4">
        <v>10</v>
      </c>
      <c r="F128" s="8">
        <v>1.23</v>
      </c>
      <c r="G128" s="4">
        <v>6</v>
      </c>
      <c r="H128" s="8">
        <v>1.36</v>
      </c>
      <c r="I128" s="4">
        <v>0</v>
      </c>
    </row>
    <row r="129" spans="1:9" x14ac:dyDescent="0.2">
      <c r="A129" s="2">
        <v>16</v>
      </c>
      <c r="B129" s="1" t="s">
        <v>150</v>
      </c>
      <c r="C129" s="4">
        <v>16</v>
      </c>
      <c r="D129" s="8">
        <v>1.26</v>
      </c>
      <c r="E129" s="4">
        <v>11</v>
      </c>
      <c r="F129" s="8">
        <v>1.35</v>
      </c>
      <c r="G129" s="4">
        <v>5</v>
      </c>
      <c r="H129" s="8">
        <v>1.1299999999999999</v>
      </c>
      <c r="I129" s="4">
        <v>0</v>
      </c>
    </row>
    <row r="130" spans="1:9" x14ac:dyDescent="0.2">
      <c r="A130" s="2">
        <v>16</v>
      </c>
      <c r="B130" s="1" t="s">
        <v>138</v>
      </c>
      <c r="C130" s="4">
        <v>16</v>
      </c>
      <c r="D130" s="8">
        <v>1.26</v>
      </c>
      <c r="E130" s="4">
        <v>14</v>
      </c>
      <c r="F130" s="8">
        <v>1.72</v>
      </c>
      <c r="G130" s="4">
        <v>2</v>
      </c>
      <c r="H130" s="8">
        <v>0.45</v>
      </c>
      <c r="I130" s="4">
        <v>0</v>
      </c>
    </row>
    <row r="131" spans="1:9" x14ac:dyDescent="0.2">
      <c r="A131" s="2">
        <v>19</v>
      </c>
      <c r="B131" s="1" t="s">
        <v>130</v>
      </c>
      <c r="C131" s="4">
        <v>15</v>
      </c>
      <c r="D131" s="8">
        <v>1.19</v>
      </c>
      <c r="E131" s="4">
        <v>9</v>
      </c>
      <c r="F131" s="8">
        <v>1.1100000000000001</v>
      </c>
      <c r="G131" s="4">
        <v>6</v>
      </c>
      <c r="H131" s="8">
        <v>1.36</v>
      </c>
      <c r="I131" s="4">
        <v>0</v>
      </c>
    </row>
    <row r="132" spans="1:9" x14ac:dyDescent="0.2">
      <c r="A132" s="2">
        <v>20</v>
      </c>
      <c r="B132" s="1" t="s">
        <v>149</v>
      </c>
      <c r="C132" s="4">
        <v>14</v>
      </c>
      <c r="D132" s="8">
        <v>1.1100000000000001</v>
      </c>
      <c r="E132" s="4">
        <v>2</v>
      </c>
      <c r="F132" s="8">
        <v>0.25</v>
      </c>
      <c r="G132" s="4">
        <v>12</v>
      </c>
      <c r="H132" s="8">
        <v>2.71</v>
      </c>
      <c r="I132" s="4">
        <v>0</v>
      </c>
    </row>
    <row r="133" spans="1:9" x14ac:dyDescent="0.2">
      <c r="A133" s="2">
        <v>20</v>
      </c>
      <c r="B133" s="1" t="s">
        <v>146</v>
      </c>
      <c r="C133" s="4">
        <v>14</v>
      </c>
      <c r="D133" s="8">
        <v>1.1100000000000001</v>
      </c>
      <c r="E133" s="4">
        <v>13</v>
      </c>
      <c r="F133" s="8">
        <v>1.6</v>
      </c>
      <c r="G133" s="4">
        <v>1</v>
      </c>
      <c r="H133" s="8">
        <v>0.23</v>
      </c>
      <c r="I133" s="4">
        <v>0</v>
      </c>
    </row>
    <row r="134" spans="1:9" x14ac:dyDescent="0.2">
      <c r="A134" s="2">
        <v>20</v>
      </c>
      <c r="B134" s="1" t="s">
        <v>147</v>
      </c>
      <c r="C134" s="4">
        <v>14</v>
      </c>
      <c r="D134" s="8">
        <v>1.1100000000000001</v>
      </c>
      <c r="E134" s="4">
        <v>9</v>
      </c>
      <c r="F134" s="8">
        <v>1.1100000000000001</v>
      </c>
      <c r="G134" s="4">
        <v>5</v>
      </c>
      <c r="H134" s="8">
        <v>1.1299999999999999</v>
      </c>
      <c r="I134" s="4">
        <v>0</v>
      </c>
    </row>
    <row r="135" spans="1:9" x14ac:dyDescent="0.2">
      <c r="A135" s="1"/>
      <c r="C135" s="4"/>
      <c r="D135" s="8"/>
      <c r="E135" s="4"/>
      <c r="F135" s="8"/>
      <c r="G135" s="4"/>
      <c r="H135" s="8"/>
      <c r="I135" s="4"/>
    </row>
    <row r="136" spans="1:9" x14ac:dyDescent="0.2">
      <c r="A136" s="1" t="s">
        <v>6</v>
      </c>
      <c r="C136" s="4"/>
      <c r="D136" s="8"/>
      <c r="E136" s="4"/>
      <c r="F136" s="8"/>
      <c r="G136" s="4"/>
      <c r="H136" s="8"/>
      <c r="I136" s="4"/>
    </row>
    <row r="137" spans="1:9" x14ac:dyDescent="0.2">
      <c r="A137" s="2">
        <v>1</v>
      </c>
      <c r="B137" s="1" t="s">
        <v>137</v>
      </c>
      <c r="C137" s="4">
        <v>81</v>
      </c>
      <c r="D137" s="8">
        <v>7.11</v>
      </c>
      <c r="E137" s="4">
        <v>80</v>
      </c>
      <c r="F137" s="8">
        <v>11.46</v>
      </c>
      <c r="G137" s="4">
        <v>1</v>
      </c>
      <c r="H137" s="8">
        <v>0.24</v>
      </c>
      <c r="I137" s="4">
        <v>0</v>
      </c>
    </row>
    <row r="138" spans="1:9" x14ac:dyDescent="0.2">
      <c r="A138" s="2">
        <v>2</v>
      </c>
      <c r="B138" s="1" t="s">
        <v>136</v>
      </c>
      <c r="C138" s="4">
        <v>69</v>
      </c>
      <c r="D138" s="8">
        <v>6.05</v>
      </c>
      <c r="E138" s="4">
        <v>67</v>
      </c>
      <c r="F138" s="8">
        <v>9.6</v>
      </c>
      <c r="G138" s="4">
        <v>2</v>
      </c>
      <c r="H138" s="8">
        <v>0.47</v>
      </c>
      <c r="I138" s="4">
        <v>0</v>
      </c>
    </row>
    <row r="139" spans="1:9" x14ac:dyDescent="0.2">
      <c r="A139" s="2">
        <v>3</v>
      </c>
      <c r="B139" s="1" t="s">
        <v>135</v>
      </c>
      <c r="C139" s="4">
        <v>47</v>
      </c>
      <c r="D139" s="8">
        <v>4.12</v>
      </c>
      <c r="E139" s="4">
        <v>47</v>
      </c>
      <c r="F139" s="8">
        <v>6.73</v>
      </c>
      <c r="G139" s="4">
        <v>0</v>
      </c>
      <c r="H139" s="8">
        <v>0</v>
      </c>
      <c r="I139" s="4">
        <v>0</v>
      </c>
    </row>
    <row r="140" spans="1:9" x14ac:dyDescent="0.2">
      <c r="A140" s="2">
        <v>4</v>
      </c>
      <c r="B140" s="1" t="s">
        <v>133</v>
      </c>
      <c r="C140" s="4">
        <v>40</v>
      </c>
      <c r="D140" s="8">
        <v>3.51</v>
      </c>
      <c r="E140" s="4">
        <v>32</v>
      </c>
      <c r="F140" s="8">
        <v>4.58</v>
      </c>
      <c r="G140" s="4">
        <v>8</v>
      </c>
      <c r="H140" s="8">
        <v>1.89</v>
      </c>
      <c r="I140" s="4">
        <v>0</v>
      </c>
    </row>
    <row r="141" spans="1:9" x14ac:dyDescent="0.2">
      <c r="A141" s="2">
        <v>5</v>
      </c>
      <c r="B141" s="1" t="s">
        <v>123</v>
      </c>
      <c r="C141" s="4">
        <v>31</v>
      </c>
      <c r="D141" s="8">
        <v>2.72</v>
      </c>
      <c r="E141" s="4">
        <v>21</v>
      </c>
      <c r="F141" s="8">
        <v>3.01</v>
      </c>
      <c r="G141" s="4">
        <v>10</v>
      </c>
      <c r="H141" s="8">
        <v>2.36</v>
      </c>
      <c r="I141" s="4">
        <v>0</v>
      </c>
    </row>
    <row r="142" spans="1:9" x14ac:dyDescent="0.2">
      <c r="A142" s="2">
        <v>5</v>
      </c>
      <c r="B142" s="1" t="s">
        <v>134</v>
      </c>
      <c r="C142" s="4">
        <v>31</v>
      </c>
      <c r="D142" s="8">
        <v>2.72</v>
      </c>
      <c r="E142" s="4">
        <v>28</v>
      </c>
      <c r="F142" s="8">
        <v>4.01</v>
      </c>
      <c r="G142" s="4">
        <v>3</v>
      </c>
      <c r="H142" s="8">
        <v>0.71</v>
      </c>
      <c r="I142" s="4">
        <v>0</v>
      </c>
    </row>
    <row r="143" spans="1:9" x14ac:dyDescent="0.2">
      <c r="A143" s="2">
        <v>7</v>
      </c>
      <c r="B143" s="1" t="s">
        <v>128</v>
      </c>
      <c r="C143" s="4">
        <v>19</v>
      </c>
      <c r="D143" s="8">
        <v>1.67</v>
      </c>
      <c r="E143" s="4">
        <v>11</v>
      </c>
      <c r="F143" s="8">
        <v>1.58</v>
      </c>
      <c r="G143" s="4">
        <v>8</v>
      </c>
      <c r="H143" s="8">
        <v>1.89</v>
      </c>
      <c r="I143" s="4">
        <v>0</v>
      </c>
    </row>
    <row r="144" spans="1:9" x14ac:dyDescent="0.2">
      <c r="A144" s="2">
        <v>7</v>
      </c>
      <c r="B144" s="1" t="s">
        <v>129</v>
      </c>
      <c r="C144" s="4">
        <v>19</v>
      </c>
      <c r="D144" s="8">
        <v>1.67</v>
      </c>
      <c r="E144" s="4">
        <v>5</v>
      </c>
      <c r="F144" s="8">
        <v>0.72</v>
      </c>
      <c r="G144" s="4">
        <v>13</v>
      </c>
      <c r="H144" s="8">
        <v>3.07</v>
      </c>
      <c r="I144" s="4">
        <v>1</v>
      </c>
    </row>
    <row r="145" spans="1:9" x14ac:dyDescent="0.2">
      <c r="A145" s="2">
        <v>7</v>
      </c>
      <c r="B145" s="1" t="s">
        <v>130</v>
      </c>
      <c r="C145" s="4">
        <v>19</v>
      </c>
      <c r="D145" s="8">
        <v>1.67</v>
      </c>
      <c r="E145" s="4">
        <v>12</v>
      </c>
      <c r="F145" s="8">
        <v>1.72</v>
      </c>
      <c r="G145" s="4">
        <v>7</v>
      </c>
      <c r="H145" s="8">
        <v>1.65</v>
      </c>
      <c r="I145" s="4">
        <v>0</v>
      </c>
    </row>
    <row r="146" spans="1:9" x14ac:dyDescent="0.2">
      <c r="A146" s="2">
        <v>7</v>
      </c>
      <c r="B146" s="1" t="s">
        <v>139</v>
      </c>
      <c r="C146" s="4">
        <v>19</v>
      </c>
      <c r="D146" s="8">
        <v>1.67</v>
      </c>
      <c r="E146" s="4">
        <v>17</v>
      </c>
      <c r="F146" s="8">
        <v>2.44</v>
      </c>
      <c r="G146" s="4">
        <v>2</v>
      </c>
      <c r="H146" s="8">
        <v>0.47</v>
      </c>
      <c r="I146" s="4">
        <v>0</v>
      </c>
    </row>
    <row r="147" spans="1:9" x14ac:dyDescent="0.2">
      <c r="A147" s="2">
        <v>11</v>
      </c>
      <c r="B147" s="1" t="s">
        <v>121</v>
      </c>
      <c r="C147" s="4">
        <v>16</v>
      </c>
      <c r="D147" s="8">
        <v>1.4</v>
      </c>
      <c r="E147" s="4">
        <v>1</v>
      </c>
      <c r="F147" s="8">
        <v>0.14000000000000001</v>
      </c>
      <c r="G147" s="4">
        <v>15</v>
      </c>
      <c r="H147" s="8">
        <v>3.54</v>
      </c>
      <c r="I147" s="4">
        <v>0</v>
      </c>
    </row>
    <row r="148" spans="1:9" x14ac:dyDescent="0.2">
      <c r="A148" s="2">
        <v>11</v>
      </c>
      <c r="B148" s="1" t="s">
        <v>150</v>
      </c>
      <c r="C148" s="4">
        <v>16</v>
      </c>
      <c r="D148" s="8">
        <v>1.4</v>
      </c>
      <c r="E148" s="4">
        <v>9</v>
      </c>
      <c r="F148" s="8">
        <v>1.29</v>
      </c>
      <c r="G148" s="4">
        <v>7</v>
      </c>
      <c r="H148" s="8">
        <v>1.65</v>
      </c>
      <c r="I148" s="4">
        <v>0</v>
      </c>
    </row>
    <row r="149" spans="1:9" x14ac:dyDescent="0.2">
      <c r="A149" s="2">
        <v>11</v>
      </c>
      <c r="B149" s="1" t="s">
        <v>127</v>
      </c>
      <c r="C149" s="4">
        <v>16</v>
      </c>
      <c r="D149" s="8">
        <v>1.4</v>
      </c>
      <c r="E149" s="4">
        <v>10</v>
      </c>
      <c r="F149" s="8">
        <v>1.43</v>
      </c>
      <c r="G149" s="4">
        <v>6</v>
      </c>
      <c r="H149" s="8">
        <v>1.42</v>
      </c>
      <c r="I149" s="4">
        <v>0</v>
      </c>
    </row>
    <row r="150" spans="1:9" x14ac:dyDescent="0.2">
      <c r="A150" s="2">
        <v>14</v>
      </c>
      <c r="B150" s="1" t="s">
        <v>147</v>
      </c>
      <c r="C150" s="4">
        <v>15</v>
      </c>
      <c r="D150" s="8">
        <v>1.32</v>
      </c>
      <c r="E150" s="4">
        <v>7</v>
      </c>
      <c r="F150" s="8">
        <v>1</v>
      </c>
      <c r="G150" s="4">
        <v>8</v>
      </c>
      <c r="H150" s="8">
        <v>1.89</v>
      </c>
      <c r="I150" s="4">
        <v>0</v>
      </c>
    </row>
    <row r="151" spans="1:9" x14ac:dyDescent="0.2">
      <c r="A151" s="2">
        <v>15</v>
      </c>
      <c r="B151" s="1" t="s">
        <v>152</v>
      </c>
      <c r="C151" s="4">
        <v>14</v>
      </c>
      <c r="D151" s="8">
        <v>1.23</v>
      </c>
      <c r="E151" s="4">
        <v>6</v>
      </c>
      <c r="F151" s="8">
        <v>0.86</v>
      </c>
      <c r="G151" s="4">
        <v>8</v>
      </c>
      <c r="H151" s="8">
        <v>1.89</v>
      </c>
      <c r="I151" s="4">
        <v>0</v>
      </c>
    </row>
    <row r="152" spans="1:9" x14ac:dyDescent="0.2">
      <c r="A152" s="2">
        <v>15</v>
      </c>
      <c r="B152" s="1" t="s">
        <v>153</v>
      </c>
      <c r="C152" s="4">
        <v>14</v>
      </c>
      <c r="D152" s="8">
        <v>1.23</v>
      </c>
      <c r="E152" s="4">
        <v>11</v>
      </c>
      <c r="F152" s="8">
        <v>1.58</v>
      </c>
      <c r="G152" s="4">
        <v>3</v>
      </c>
      <c r="H152" s="8">
        <v>0.71</v>
      </c>
      <c r="I152" s="4">
        <v>0</v>
      </c>
    </row>
    <row r="153" spans="1:9" x14ac:dyDescent="0.2">
      <c r="A153" s="2">
        <v>15</v>
      </c>
      <c r="B153" s="1" t="s">
        <v>132</v>
      </c>
      <c r="C153" s="4">
        <v>14</v>
      </c>
      <c r="D153" s="8">
        <v>1.23</v>
      </c>
      <c r="E153" s="4">
        <v>8</v>
      </c>
      <c r="F153" s="8">
        <v>1.1499999999999999</v>
      </c>
      <c r="G153" s="4">
        <v>4</v>
      </c>
      <c r="H153" s="8">
        <v>0.94</v>
      </c>
      <c r="I153" s="4">
        <v>0</v>
      </c>
    </row>
    <row r="154" spans="1:9" x14ac:dyDescent="0.2">
      <c r="A154" s="2">
        <v>15</v>
      </c>
      <c r="B154" s="1" t="s">
        <v>154</v>
      </c>
      <c r="C154" s="4">
        <v>14</v>
      </c>
      <c r="D154" s="8">
        <v>1.23</v>
      </c>
      <c r="E154" s="4">
        <v>8</v>
      </c>
      <c r="F154" s="8">
        <v>1.1499999999999999</v>
      </c>
      <c r="G154" s="4">
        <v>6</v>
      </c>
      <c r="H154" s="8">
        <v>1.42</v>
      </c>
      <c r="I154" s="4">
        <v>0</v>
      </c>
    </row>
    <row r="155" spans="1:9" x14ac:dyDescent="0.2">
      <c r="A155" s="2">
        <v>19</v>
      </c>
      <c r="B155" s="1" t="s">
        <v>151</v>
      </c>
      <c r="C155" s="4">
        <v>13</v>
      </c>
      <c r="D155" s="8">
        <v>1.1399999999999999</v>
      </c>
      <c r="E155" s="4">
        <v>8</v>
      </c>
      <c r="F155" s="8">
        <v>1.1499999999999999</v>
      </c>
      <c r="G155" s="4">
        <v>5</v>
      </c>
      <c r="H155" s="8">
        <v>1.18</v>
      </c>
      <c r="I155" s="4">
        <v>0</v>
      </c>
    </row>
    <row r="156" spans="1:9" x14ac:dyDescent="0.2">
      <c r="A156" s="2">
        <v>19</v>
      </c>
      <c r="B156" s="1" t="s">
        <v>138</v>
      </c>
      <c r="C156" s="4">
        <v>13</v>
      </c>
      <c r="D156" s="8">
        <v>1.1399999999999999</v>
      </c>
      <c r="E156" s="4">
        <v>11</v>
      </c>
      <c r="F156" s="8">
        <v>1.58</v>
      </c>
      <c r="G156" s="4">
        <v>2</v>
      </c>
      <c r="H156" s="8">
        <v>0.47</v>
      </c>
      <c r="I156" s="4">
        <v>0</v>
      </c>
    </row>
    <row r="157" spans="1:9" x14ac:dyDescent="0.2">
      <c r="A157" s="2">
        <v>19</v>
      </c>
      <c r="B157" s="1" t="s">
        <v>140</v>
      </c>
      <c r="C157" s="4">
        <v>13</v>
      </c>
      <c r="D157" s="8">
        <v>1.1399999999999999</v>
      </c>
      <c r="E157" s="4">
        <v>9</v>
      </c>
      <c r="F157" s="8">
        <v>1.29</v>
      </c>
      <c r="G157" s="4">
        <v>4</v>
      </c>
      <c r="H157" s="8">
        <v>0.94</v>
      </c>
      <c r="I157" s="4">
        <v>0</v>
      </c>
    </row>
    <row r="158" spans="1:9" x14ac:dyDescent="0.2">
      <c r="A158" s="1"/>
      <c r="C158" s="4"/>
      <c r="D158" s="8"/>
      <c r="E158" s="4"/>
      <c r="F158" s="8"/>
      <c r="G158" s="4"/>
      <c r="H158" s="8"/>
      <c r="I158" s="4"/>
    </row>
    <row r="159" spans="1:9" x14ac:dyDescent="0.2">
      <c r="A159" s="1" t="s">
        <v>7</v>
      </c>
      <c r="C159" s="4"/>
      <c r="D159" s="8"/>
      <c r="E159" s="4"/>
      <c r="F159" s="8"/>
      <c r="G159" s="4"/>
      <c r="H159" s="8"/>
      <c r="I159" s="4"/>
    </row>
    <row r="160" spans="1:9" x14ac:dyDescent="0.2">
      <c r="A160" s="2">
        <v>1</v>
      </c>
      <c r="B160" s="1" t="s">
        <v>137</v>
      </c>
      <c r="C160" s="4">
        <v>56</v>
      </c>
      <c r="D160" s="8">
        <v>6.41</v>
      </c>
      <c r="E160" s="4">
        <v>53</v>
      </c>
      <c r="F160" s="8">
        <v>10.35</v>
      </c>
      <c r="G160" s="4">
        <v>3</v>
      </c>
      <c r="H160" s="8">
        <v>0.86</v>
      </c>
      <c r="I160" s="4">
        <v>0</v>
      </c>
    </row>
    <row r="161" spans="1:9" x14ac:dyDescent="0.2">
      <c r="A161" s="2">
        <v>2</v>
      </c>
      <c r="B161" s="1" t="s">
        <v>136</v>
      </c>
      <c r="C161" s="4">
        <v>41</v>
      </c>
      <c r="D161" s="8">
        <v>4.7</v>
      </c>
      <c r="E161" s="4">
        <v>39</v>
      </c>
      <c r="F161" s="8">
        <v>7.62</v>
      </c>
      <c r="G161" s="4">
        <v>2</v>
      </c>
      <c r="H161" s="8">
        <v>0.57999999999999996</v>
      </c>
      <c r="I161" s="4">
        <v>0</v>
      </c>
    </row>
    <row r="162" spans="1:9" x14ac:dyDescent="0.2">
      <c r="A162" s="2">
        <v>3</v>
      </c>
      <c r="B162" s="1" t="s">
        <v>131</v>
      </c>
      <c r="C162" s="4">
        <v>33</v>
      </c>
      <c r="D162" s="8">
        <v>3.78</v>
      </c>
      <c r="E162" s="4">
        <v>29</v>
      </c>
      <c r="F162" s="8">
        <v>5.66</v>
      </c>
      <c r="G162" s="4">
        <v>4</v>
      </c>
      <c r="H162" s="8">
        <v>1.1499999999999999</v>
      </c>
      <c r="I162" s="4">
        <v>0</v>
      </c>
    </row>
    <row r="163" spans="1:9" x14ac:dyDescent="0.2">
      <c r="A163" s="2">
        <v>4</v>
      </c>
      <c r="B163" s="1" t="s">
        <v>155</v>
      </c>
      <c r="C163" s="4">
        <v>26</v>
      </c>
      <c r="D163" s="8">
        <v>2.98</v>
      </c>
      <c r="E163" s="4">
        <v>16</v>
      </c>
      <c r="F163" s="8">
        <v>3.13</v>
      </c>
      <c r="G163" s="4">
        <v>10</v>
      </c>
      <c r="H163" s="8">
        <v>2.88</v>
      </c>
      <c r="I163" s="4">
        <v>0</v>
      </c>
    </row>
    <row r="164" spans="1:9" x14ac:dyDescent="0.2">
      <c r="A164" s="2">
        <v>5</v>
      </c>
      <c r="B164" s="1" t="s">
        <v>121</v>
      </c>
      <c r="C164" s="4">
        <v>23</v>
      </c>
      <c r="D164" s="8">
        <v>2.63</v>
      </c>
      <c r="E164" s="4">
        <v>4</v>
      </c>
      <c r="F164" s="8">
        <v>0.78</v>
      </c>
      <c r="G164" s="4">
        <v>19</v>
      </c>
      <c r="H164" s="8">
        <v>5.48</v>
      </c>
      <c r="I164" s="4">
        <v>0</v>
      </c>
    </row>
    <row r="165" spans="1:9" x14ac:dyDescent="0.2">
      <c r="A165" s="2">
        <v>6</v>
      </c>
      <c r="B165" s="1" t="s">
        <v>123</v>
      </c>
      <c r="C165" s="4">
        <v>22</v>
      </c>
      <c r="D165" s="8">
        <v>2.52</v>
      </c>
      <c r="E165" s="4">
        <v>16</v>
      </c>
      <c r="F165" s="8">
        <v>3.13</v>
      </c>
      <c r="G165" s="4">
        <v>6</v>
      </c>
      <c r="H165" s="8">
        <v>1.73</v>
      </c>
      <c r="I165" s="4">
        <v>0</v>
      </c>
    </row>
    <row r="166" spans="1:9" x14ac:dyDescent="0.2">
      <c r="A166" s="2">
        <v>6</v>
      </c>
      <c r="B166" s="1" t="s">
        <v>133</v>
      </c>
      <c r="C166" s="4">
        <v>22</v>
      </c>
      <c r="D166" s="8">
        <v>2.52</v>
      </c>
      <c r="E166" s="4">
        <v>18</v>
      </c>
      <c r="F166" s="8">
        <v>3.52</v>
      </c>
      <c r="G166" s="4">
        <v>4</v>
      </c>
      <c r="H166" s="8">
        <v>1.1499999999999999</v>
      </c>
      <c r="I166" s="4">
        <v>0</v>
      </c>
    </row>
    <row r="167" spans="1:9" x14ac:dyDescent="0.2">
      <c r="A167" s="2">
        <v>8</v>
      </c>
      <c r="B167" s="1" t="s">
        <v>128</v>
      </c>
      <c r="C167" s="4">
        <v>21</v>
      </c>
      <c r="D167" s="8">
        <v>2.41</v>
      </c>
      <c r="E167" s="4">
        <v>11</v>
      </c>
      <c r="F167" s="8">
        <v>2.15</v>
      </c>
      <c r="G167" s="4">
        <v>10</v>
      </c>
      <c r="H167" s="8">
        <v>2.88</v>
      </c>
      <c r="I167" s="4">
        <v>0</v>
      </c>
    </row>
    <row r="168" spans="1:9" x14ac:dyDescent="0.2">
      <c r="A168" s="2">
        <v>9</v>
      </c>
      <c r="B168" s="1" t="s">
        <v>135</v>
      </c>
      <c r="C168" s="4">
        <v>20</v>
      </c>
      <c r="D168" s="8">
        <v>2.29</v>
      </c>
      <c r="E168" s="4">
        <v>19</v>
      </c>
      <c r="F168" s="8">
        <v>3.71</v>
      </c>
      <c r="G168" s="4">
        <v>1</v>
      </c>
      <c r="H168" s="8">
        <v>0.28999999999999998</v>
      </c>
      <c r="I168" s="4">
        <v>0</v>
      </c>
    </row>
    <row r="169" spans="1:9" x14ac:dyDescent="0.2">
      <c r="A169" s="2">
        <v>10</v>
      </c>
      <c r="B169" s="1" t="s">
        <v>157</v>
      </c>
      <c r="C169" s="4">
        <v>16</v>
      </c>
      <c r="D169" s="8">
        <v>1.83</v>
      </c>
      <c r="E169" s="4">
        <v>9</v>
      </c>
      <c r="F169" s="8">
        <v>1.76</v>
      </c>
      <c r="G169" s="4">
        <v>7</v>
      </c>
      <c r="H169" s="8">
        <v>2.02</v>
      </c>
      <c r="I169" s="4">
        <v>0</v>
      </c>
    </row>
    <row r="170" spans="1:9" x14ac:dyDescent="0.2">
      <c r="A170" s="2">
        <v>11</v>
      </c>
      <c r="B170" s="1" t="s">
        <v>122</v>
      </c>
      <c r="C170" s="4">
        <v>15</v>
      </c>
      <c r="D170" s="8">
        <v>1.72</v>
      </c>
      <c r="E170" s="4">
        <v>5</v>
      </c>
      <c r="F170" s="8">
        <v>0.98</v>
      </c>
      <c r="G170" s="4">
        <v>10</v>
      </c>
      <c r="H170" s="8">
        <v>2.88</v>
      </c>
      <c r="I170" s="4">
        <v>0</v>
      </c>
    </row>
    <row r="171" spans="1:9" x14ac:dyDescent="0.2">
      <c r="A171" s="2">
        <v>11</v>
      </c>
      <c r="B171" s="1" t="s">
        <v>125</v>
      </c>
      <c r="C171" s="4">
        <v>15</v>
      </c>
      <c r="D171" s="8">
        <v>1.72</v>
      </c>
      <c r="E171" s="4">
        <v>13</v>
      </c>
      <c r="F171" s="8">
        <v>2.54</v>
      </c>
      <c r="G171" s="4">
        <v>2</v>
      </c>
      <c r="H171" s="8">
        <v>0.57999999999999996</v>
      </c>
      <c r="I171" s="4">
        <v>0</v>
      </c>
    </row>
    <row r="172" spans="1:9" x14ac:dyDescent="0.2">
      <c r="A172" s="2">
        <v>11</v>
      </c>
      <c r="B172" s="1" t="s">
        <v>129</v>
      </c>
      <c r="C172" s="4">
        <v>15</v>
      </c>
      <c r="D172" s="8">
        <v>1.72</v>
      </c>
      <c r="E172" s="4">
        <v>3</v>
      </c>
      <c r="F172" s="8">
        <v>0.59</v>
      </c>
      <c r="G172" s="4">
        <v>12</v>
      </c>
      <c r="H172" s="8">
        <v>3.46</v>
      </c>
      <c r="I172" s="4">
        <v>0</v>
      </c>
    </row>
    <row r="173" spans="1:9" x14ac:dyDescent="0.2">
      <c r="A173" s="2">
        <v>11</v>
      </c>
      <c r="B173" s="1" t="s">
        <v>130</v>
      </c>
      <c r="C173" s="4">
        <v>15</v>
      </c>
      <c r="D173" s="8">
        <v>1.72</v>
      </c>
      <c r="E173" s="4">
        <v>6</v>
      </c>
      <c r="F173" s="8">
        <v>1.17</v>
      </c>
      <c r="G173" s="4">
        <v>9</v>
      </c>
      <c r="H173" s="8">
        <v>2.59</v>
      </c>
      <c r="I173" s="4">
        <v>0</v>
      </c>
    </row>
    <row r="174" spans="1:9" x14ac:dyDescent="0.2">
      <c r="A174" s="2">
        <v>11</v>
      </c>
      <c r="B174" s="1" t="s">
        <v>139</v>
      </c>
      <c r="C174" s="4">
        <v>15</v>
      </c>
      <c r="D174" s="8">
        <v>1.72</v>
      </c>
      <c r="E174" s="4">
        <v>14</v>
      </c>
      <c r="F174" s="8">
        <v>2.73</v>
      </c>
      <c r="G174" s="4">
        <v>1</v>
      </c>
      <c r="H174" s="8">
        <v>0.28999999999999998</v>
      </c>
      <c r="I174" s="4">
        <v>0</v>
      </c>
    </row>
    <row r="175" spans="1:9" x14ac:dyDescent="0.2">
      <c r="A175" s="2">
        <v>16</v>
      </c>
      <c r="B175" s="1" t="s">
        <v>149</v>
      </c>
      <c r="C175" s="4">
        <v>14</v>
      </c>
      <c r="D175" s="8">
        <v>1.6</v>
      </c>
      <c r="E175" s="4">
        <v>7</v>
      </c>
      <c r="F175" s="8">
        <v>1.37</v>
      </c>
      <c r="G175" s="4">
        <v>7</v>
      </c>
      <c r="H175" s="8">
        <v>2.02</v>
      </c>
      <c r="I175" s="4">
        <v>0</v>
      </c>
    </row>
    <row r="176" spans="1:9" x14ac:dyDescent="0.2">
      <c r="A176" s="2">
        <v>16</v>
      </c>
      <c r="B176" s="1" t="s">
        <v>126</v>
      </c>
      <c r="C176" s="4">
        <v>14</v>
      </c>
      <c r="D176" s="8">
        <v>1.6</v>
      </c>
      <c r="E176" s="4">
        <v>8</v>
      </c>
      <c r="F176" s="8">
        <v>1.56</v>
      </c>
      <c r="G176" s="4">
        <v>6</v>
      </c>
      <c r="H176" s="8">
        <v>1.73</v>
      </c>
      <c r="I176" s="4">
        <v>0</v>
      </c>
    </row>
    <row r="177" spans="1:9" x14ac:dyDescent="0.2">
      <c r="A177" s="2">
        <v>18</v>
      </c>
      <c r="B177" s="1" t="s">
        <v>127</v>
      </c>
      <c r="C177" s="4">
        <v>13</v>
      </c>
      <c r="D177" s="8">
        <v>1.49</v>
      </c>
      <c r="E177" s="4">
        <v>12</v>
      </c>
      <c r="F177" s="8">
        <v>2.34</v>
      </c>
      <c r="G177" s="4">
        <v>1</v>
      </c>
      <c r="H177" s="8">
        <v>0.28999999999999998</v>
      </c>
      <c r="I177" s="4">
        <v>0</v>
      </c>
    </row>
    <row r="178" spans="1:9" x14ac:dyDescent="0.2">
      <c r="A178" s="2">
        <v>18</v>
      </c>
      <c r="B178" s="1" t="s">
        <v>132</v>
      </c>
      <c r="C178" s="4">
        <v>13</v>
      </c>
      <c r="D178" s="8">
        <v>1.49</v>
      </c>
      <c r="E178" s="4">
        <v>4</v>
      </c>
      <c r="F178" s="8">
        <v>0.78</v>
      </c>
      <c r="G178" s="4">
        <v>9</v>
      </c>
      <c r="H178" s="8">
        <v>2.59</v>
      </c>
      <c r="I178" s="4">
        <v>0</v>
      </c>
    </row>
    <row r="179" spans="1:9" x14ac:dyDescent="0.2">
      <c r="A179" s="2">
        <v>18</v>
      </c>
      <c r="B179" s="1" t="s">
        <v>146</v>
      </c>
      <c r="C179" s="4">
        <v>13</v>
      </c>
      <c r="D179" s="8">
        <v>1.49</v>
      </c>
      <c r="E179" s="4">
        <v>8</v>
      </c>
      <c r="F179" s="8">
        <v>1.56</v>
      </c>
      <c r="G179" s="4">
        <v>5</v>
      </c>
      <c r="H179" s="8">
        <v>1.44</v>
      </c>
      <c r="I179" s="4">
        <v>0</v>
      </c>
    </row>
    <row r="180" spans="1:9" x14ac:dyDescent="0.2">
      <c r="A180" s="2">
        <v>18</v>
      </c>
      <c r="B180" s="1" t="s">
        <v>156</v>
      </c>
      <c r="C180" s="4">
        <v>13</v>
      </c>
      <c r="D180" s="8">
        <v>1.49</v>
      </c>
      <c r="E180" s="4">
        <v>13</v>
      </c>
      <c r="F180" s="8">
        <v>2.54</v>
      </c>
      <c r="G180" s="4">
        <v>0</v>
      </c>
      <c r="H180" s="8">
        <v>0</v>
      </c>
      <c r="I180" s="4">
        <v>0</v>
      </c>
    </row>
    <row r="181" spans="1:9" x14ac:dyDescent="0.2">
      <c r="A181" s="1"/>
      <c r="C181" s="4"/>
      <c r="D181" s="8"/>
      <c r="E181" s="4"/>
      <c r="F181" s="8"/>
      <c r="G181" s="4"/>
      <c r="H181" s="8"/>
      <c r="I181" s="4"/>
    </row>
    <row r="182" spans="1:9" x14ac:dyDescent="0.2">
      <c r="A182" s="1" t="s">
        <v>8</v>
      </c>
      <c r="C182" s="4"/>
      <c r="D182" s="8"/>
      <c r="E182" s="4"/>
      <c r="F182" s="8"/>
      <c r="G182" s="4"/>
      <c r="H182" s="8"/>
      <c r="I182" s="4"/>
    </row>
    <row r="183" spans="1:9" x14ac:dyDescent="0.2">
      <c r="A183" s="2">
        <v>1</v>
      </c>
      <c r="B183" s="1" t="s">
        <v>137</v>
      </c>
      <c r="C183" s="4">
        <v>56</v>
      </c>
      <c r="D183" s="8">
        <v>7.34</v>
      </c>
      <c r="E183" s="4">
        <v>56</v>
      </c>
      <c r="F183" s="8">
        <v>10.51</v>
      </c>
      <c r="G183" s="4">
        <v>0</v>
      </c>
      <c r="H183" s="8">
        <v>0</v>
      </c>
      <c r="I183" s="4">
        <v>0</v>
      </c>
    </row>
    <row r="184" spans="1:9" x14ac:dyDescent="0.2">
      <c r="A184" s="2">
        <v>2</v>
      </c>
      <c r="B184" s="1" t="s">
        <v>136</v>
      </c>
      <c r="C184" s="4">
        <v>47</v>
      </c>
      <c r="D184" s="8">
        <v>6.16</v>
      </c>
      <c r="E184" s="4">
        <v>47</v>
      </c>
      <c r="F184" s="8">
        <v>8.82</v>
      </c>
      <c r="G184" s="4">
        <v>0</v>
      </c>
      <c r="H184" s="8">
        <v>0</v>
      </c>
      <c r="I184" s="4">
        <v>0</v>
      </c>
    </row>
    <row r="185" spans="1:9" x14ac:dyDescent="0.2">
      <c r="A185" s="2">
        <v>3</v>
      </c>
      <c r="B185" s="1" t="s">
        <v>123</v>
      </c>
      <c r="C185" s="4">
        <v>26</v>
      </c>
      <c r="D185" s="8">
        <v>3.41</v>
      </c>
      <c r="E185" s="4">
        <v>22</v>
      </c>
      <c r="F185" s="8">
        <v>4.13</v>
      </c>
      <c r="G185" s="4">
        <v>4</v>
      </c>
      <c r="H185" s="8">
        <v>1.86</v>
      </c>
      <c r="I185" s="4">
        <v>0</v>
      </c>
    </row>
    <row r="186" spans="1:9" x14ac:dyDescent="0.2">
      <c r="A186" s="2">
        <v>4</v>
      </c>
      <c r="B186" s="1" t="s">
        <v>125</v>
      </c>
      <c r="C186" s="4">
        <v>23</v>
      </c>
      <c r="D186" s="8">
        <v>3.01</v>
      </c>
      <c r="E186" s="4">
        <v>22</v>
      </c>
      <c r="F186" s="8">
        <v>4.13</v>
      </c>
      <c r="G186" s="4">
        <v>1</v>
      </c>
      <c r="H186" s="8">
        <v>0.47</v>
      </c>
      <c r="I186" s="4">
        <v>0</v>
      </c>
    </row>
    <row r="187" spans="1:9" x14ac:dyDescent="0.2">
      <c r="A187" s="2">
        <v>5</v>
      </c>
      <c r="B187" s="1" t="s">
        <v>121</v>
      </c>
      <c r="C187" s="4">
        <v>20</v>
      </c>
      <c r="D187" s="8">
        <v>2.62</v>
      </c>
      <c r="E187" s="4">
        <v>6</v>
      </c>
      <c r="F187" s="8">
        <v>1.1299999999999999</v>
      </c>
      <c r="G187" s="4">
        <v>14</v>
      </c>
      <c r="H187" s="8">
        <v>6.51</v>
      </c>
      <c r="I187" s="4">
        <v>0</v>
      </c>
    </row>
    <row r="188" spans="1:9" x14ac:dyDescent="0.2">
      <c r="A188" s="2">
        <v>6</v>
      </c>
      <c r="B188" s="1" t="s">
        <v>148</v>
      </c>
      <c r="C188" s="4">
        <v>17</v>
      </c>
      <c r="D188" s="8">
        <v>2.23</v>
      </c>
      <c r="E188" s="4">
        <v>16</v>
      </c>
      <c r="F188" s="8">
        <v>3</v>
      </c>
      <c r="G188" s="4">
        <v>1</v>
      </c>
      <c r="H188" s="8">
        <v>0.47</v>
      </c>
      <c r="I188" s="4">
        <v>0</v>
      </c>
    </row>
    <row r="189" spans="1:9" x14ac:dyDescent="0.2">
      <c r="A189" s="2">
        <v>6</v>
      </c>
      <c r="B189" s="1" t="s">
        <v>130</v>
      </c>
      <c r="C189" s="4">
        <v>17</v>
      </c>
      <c r="D189" s="8">
        <v>2.23</v>
      </c>
      <c r="E189" s="4">
        <v>14</v>
      </c>
      <c r="F189" s="8">
        <v>2.63</v>
      </c>
      <c r="G189" s="4">
        <v>3</v>
      </c>
      <c r="H189" s="8">
        <v>1.4</v>
      </c>
      <c r="I189" s="4">
        <v>0</v>
      </c>
    </row>
    <row r="190" spans="1:9" x14ac:dyDescent="0.2">
      <c r="A190" s="2">
        <v>6</v>
      </c>
      <c r="B190" s="1" t="s">
        <v>133</v>
      </c>
      <c r="C190" s="4">
        <v>17</v>
      </c>
      <c r="D190" s="8">
        <v>2.23</v>
      </c>
      <c r="E190" s="4">
        <v>16</v>
      </c>
      <c r="F190" s="8">
        <v>3</v>
      </c>
      <c r="G190" s="4">
        <v>1</v>
      </c>
      <c r="H190" s="8">
        <v>0.47</v>
      </c>
      <c r="I190" s="4">
        <v>0</v>
      </c>
    </row>
    <row r="191" spans="1:9" x14ac:dyDescent="0.2">
      <c r="A191" s="2">
        <v>9</v>
      </c>
      <c r="B191" s="1" t="s">
        <v>151</v>
      </c>
      <c r="C191" s="4">
        <v>16</v>
      </c>
      <c r="D191" s="8">
        <v>2.1</v>
      </c>
      <c r="E191" s="4">
        <v>14</v>
      </c>
      <c r="F191" s="8">
        <v>2.63</v>
      </c>
      <c r="G191" s="4">
        <v>2</v>
      </c>
      <c r="H191" s="8">
        <v>0.93</v>
      </c>
      <c r="I191" s="4">
        <v>0</v>
      </c>
    </row>
    <row r="192" spans="1:9" x14ac:dyDescent="0.2">
      <c r="A192" s="2">
        <v>10</v>
      </c>
      <c r="B192" s="1" t="s">
        <v>128</v>
      </c>
      <c r="C192" s="4">
        <v>15</v>
      </c>
      <c r="D192" s="8">
        <v>1.97</v>
      </c>
      <c r="E192" s="4">
        <v>7</v>
      </c>
      <c r="F192" s="8">
        <v>1.31</v>
      </c>
      <c r="G192" s="4">
        <v>8</v>
      </c>
      <c r="H192" s="8">
        <v>3.72</v>
      </c>
      <c r="I192" s="4">
        <v>0</v>
      </c>
    </row>
    <row r="193" spans="1:9" x14ac:dyDescent="0.2">
      <c r="A193" s="2">
        <v>10</v>
      </c>
      <c r="B193" s="1" t="s">
        <v>134</v>
      </c>
      <c r="C193" s="4">
        <v>15</v>
      </c>
      <c r="D193" s="8">
        <v>1.97</v>
      </c>
      <c r="E193" s="4">
        <v>14</v>
      </c>
      <c r="F193" s="8">
        <v>2.63</v>
      </c>
      <c r="G193" s="4">
        <v>1</v>
      </c>
      <c r="H193" s="8">
        <v>0.47</v>
      </c>
      <c r="I193" s="4">
        <v>0</v>
      </c>
    </row>
    <row r="194" spans="1:9" x14ac:dyDescent="0.2">
      <c r="A194" s="2">
        <v>10</v>
      </c>
      <c r="B194" s="1" t="s">
        <v>140</v>
      </c>
      <c r="C194" s="4">
        <v>15</v>
      </c>
      <c r="D194" s="8">
        <v>1.97</v>
      </c>
      <c r="E194" s="4">
        <v>14</v>
      </c>
      <c r="F194" s="8">
        <v>2.63</v>
      </c>
      <c r="G194" s="4">
        <v>1</v>
      </c>
      <c r="H194" s="8">
        <v>0.47</v>
      </c>
      <c r="I194" s="4">
        <v>0</v>
      </c>
    </row>
    <row r="195" spans="1:9" x14ac:dyDescent="0.2">
      <c r="A195" s="2">
        <v>13</v>
      </c>
      <c r="B195" s="1" t="s">
        <v>127</v>
      </c>
      <c r="C195" s="4">
        <v>14</v>
      </c>
      <c r="D195" s="8">
        <v>1.83</v>
      </c>
      <c r="E195" s="4">
        <v>14</v>
      </c>
      <c r="F195" s="8">
        <v>2.63</v>
      </c>
      <c r="G195" s="4">
        <v>0</v>
      </c>
      <c r="H195" s="8">
        <v>0</v>
      </c>
      <c r="I195" s="4">
        <v>0</v>
      </c>
    </row>
    <row r="196" spans="1:9" x14ac:dyDescent="0.2">
      <c r="A196" s="2">
        <v>14</v>
      </c>
      <c r="B196" s="1" t="s">
        <v>158</v>
      </c>
      <c r="C196" s="4">
        <v>11</v>
      </c>
      <c r="D196" s="8">
        <v>1.44</v>
      </c>
      <c r="E196" s="4">
        <v>8</v>
      </c>
      <c r="F196" s="8">
        <v>1.5</v>
      </c>
      <c r="G196" s="4">
        <v>3</v>
      </c>
      <c r="H196" s="8">
        <v>1.4</v>
      </c>
      <c r="I196" s="4">
        <v>0</v>
      </c>
    </row>
    <row r="197" spans="1:9" x14ac:dyDescent="0.2">
      <c r="A197" s="2">
        <v>14</v>
      </c>
      <c r="B197" s="1" t="s">
        <v>150</v>
      </c>
      <c r="C197" s="4">
        <v>11</v>
      </c>
      <c r="D197" s="8">
        <v>1.44</v>
      </c>
      <c r="E197" s="4">
        <v>9</v>
      </c>
      <c r="F197" s="8">
        <v>1.69</v>
      </c>
      <c r="G197" s="4">
        <v>2</v>
      </c>
      <c r="H197" s="8">
        <v>0.93</v>
      </c>
      <c r="I197" s="4">
        <v>0</v>
      </c>
    </row>
    <row r="198" spans="1:9" x14ac:dyDescent="0.2">
      <c r="A198" s="2">
        <v>14</v>
      </c>
      <c r="B198" s="1" t="s">
        <v>124</v>
      </c>
      <c r="C198" s="4">
        <v>11</v>
      </c>
      <c r="D198" s="8">
        <v>1.44</v>
      </c>
      <c r="E198" s="4">
        <v>7</v>
      </c>
      <c r="F198" s="8">
        <v>1.31</v>
      </c>
      <c r="G198" s="4">
        <v>4</v>
      </c>
      <c r="H198" s="8">
        <v>1.86</v>
      </c>
      <c r="I198" s="4">
        <v>0</v>
      </c>
    </row>
    <row r="199" spans="1:9" x14ac:dyDescent="0.2">
      <c r="A199" s="2">
        <v>14</v>
      </c>
      <c r="B199" s="1" t="s">
        <v>132</v>
      </c>
      <c r="C199" s="4">
        <v>11</v>
      </c>
      <c r="D199" s="8">
        <v>1.44</v>
      </c>
      <c r="E199" s="4">
        <v>2</v>
      </c>
      <c r="F199" s="8">
        <v>0.38</v>
      </c>
      <c r="G199" s="4">
        <v>9</v>
      </c>
      <c r="H199" s="8">
        <v>4.1900000000000004</v>
      </c>
      <c r="I199" s="4">
        <v>0</v>
      </c>
    </row>
    <row r="200" spans="1:9" x14ac:dyDescent="0.2">
      <c r="A200" s="2">
        <v>14</v>
      </c>
      <c r="B200" s="1" t="s">
        <v>156</v>
      </c>
      <c r="C200" s="4">
        <v>11</v>
      </c>
      <c r="D200" s="8">
        <v>1.44</v>
      </c>
      <c r="E200" s="4">
        <v>10</v>
      </c>
      <c r="F200" s="8">
        <v>1.88</v>
      </c>
      <c r="G200" s="4">
        <v>0</v>
      </c>
      <c r="H200" s="8">
        <v>0</v>
      </c>
      <c r="I200" s="4">
        <v>1</v>
      </c>
    </row>
    <row r="201" spans="1:9" x14ac:dyDescent="0.2">
      <c r="A201" s="2">
        <v>19</v>
      </c>
      <c r="B201" s="1" t="s">
        <v>139</v>
      </c>
      <c r="C201" s="4">
        <v>10</v>
      </c>
      <c r="D201" s="8">
        <v>1.31</v>
      </c>
      <c r="E201" s="4">
        <v>9</v>
      </c>
      <c r="F201" s="8">
        <v>1.69</v>
      </c>
      <c r="G201" s="4">
        <v>1</v>
      </c>
      <c r="H201" s="8">
        <v>0.47</v>
      </c>
      <c r="I201" s="4">
        <v>0</v>
      </c>
    </row>
    <row r="202" spans="1:9" x14ac:dyDescent="0.2">
      <c r="A202" s="2">
        <v>19</v>
      </c>
      <c r="B202" s="1" t="s">
        <v>159</v>
      </c>
      <c r="C202" s="4">
        <v>10</v>
      </c>
      <c r="D202" s="8">
        <v>1.31</v>
      </c>
      <c r="E202" s="4">
        <v>0</v>
      </c>
      <c r="F202" s="8">
        <v>0</v>
      </c>
      <c r="G202" s="4">
        <v>1</v>
      </c>
      <c r="H202" s="8">
        <v>0.47</v>
      </c>
      <c r="I202" s="4">
        <v>0</v>
      </c>
    </row>
    <row r="203" spans="1:9" x14ac:dyDescent="0.2">
      <c r="A203" s="1"/>
      <c r="C203" s="4"/>
      <c r="D203" s="8"/>
      <c r="E203" s="4"/>
      <c r="F203" s="8"/>
      <c r="G203" s="4"/>
      <c r="H203" s="8"/>
      <c r="I203" s="4"/>
    </row>
    <row r="204" spans="1:9" x14ac:dyDescent="0.2">
      <c r="A204" s="1" t="s">
        <v>9</v>
      </c>
      <c r="C204" s="4"/>
      <c r="D204" s="8"/>
      <c r="E204" s="4"/>
      <c r="F204" s="8"/>
      <c r="G204" s="4"/>
      <c r="H204" s="8"/>
      <c r="I204" s="4"/>
    </row>
    <row r="205" spans="1:9" x14ac:dyDescent="0.2">
      <c r="A205" s="2">
        <v>1</v>
      </c>
      <c r="B205" s="1" t="s">
        <v>137</v>
      </c>
      <c r="C205" s="4">
        <v>65</v>
      </c>
      <c r="D205" s="8">
        <v>6.94</v>
      </c>
      <c r="E205" s="4">
        <v>59</v>
      </c>
      <c r="F205" s="8">
        <v>9.85</v>
      </c>
      <c r="G205" s="4">
        <v>6</v>
      </c>
      <c r="H205" s="8">
        <v>1.83</v>
      </c>
      <c r="I205" s="4">
        <v>0</v>
      </c>
    </row>
    <row r="206" spans="1:9" x14ac:dyDescent="0.2">
      <c r="A206" s="2">
        <v>2</v>
      </c>
      <c r="B206" s="1" t="s">
        <v>136</v>
      </c>
      <c r="C206" s="4">
        <v>45</v>
      </c>
      <c r="D206" s="8">
        <v>4.8099999999999996</v>
      </c>
      <c r="E206" s="4">
        <v>43</v>
      </c>
      <c r="F206" s="8">
        <v>7.18</v>
      </c>
      <c r="G206" s="4">
        <v>2</v>
      </c>
      <c r="H206" s="8">
        <v>0.61</v>
      </c>
      <c r="I206" s="4">
        <v>0</v>
      </c>
    </row>
    <row r="207" spans="1:9" x14ac:dyDescent="0.2">
      <c r="A207" s="2">
        <v>3</v>
      </c>
      <c r="B207" s="1" t="s">
        <v>133</v>
      </c>
      <c r="C207" s="4">
        <v>35</v>
      </c>
      <c r="D207" s="8">
        <v>3.74</v>
      </c>
      <c r="E207" s="4">
        <v>33</v>
      </c>
      <c r="F207" s="8">
        <v>5.51</v>
      </c>
      <c r="G207" s="4">
        <v>2</v>
      </c>
      <c r="H207" s="8">
        <v>0.61</v>
      </c>
      <c r="I207" s="4">
        <v>0</v>
      </c>
    </row>
    <row r="208" spans="1:9" x14ac:dyDescent="0.2">
      <c r="A208" s="2">
        <v>4</v>
      </c>
      <c r="B208" s="1" t="s">
        <v>135</v>
      </c>
      <c r="C208" s="4">
        <v>32</v>
      </c>
      <c r="D208" s="8">
        <v>3.42</v>
      </c>
      <c r="E208" s="4">
        <v>32</v>
      </c>
      <c r="F208" s="8">
        <v>5.34</v>
      </c>
      <c r="G208" s="4">
        <v>0</v>
      </c>
      <c r="H208" s="8">
        <v>0</v>
      </c>
      <c r="I208" s="4">
        <v>0</v>
      </c>
    </row>
    <row r="209" spans="1:9" x14ac:dyDescent="0.2">
      <c r="A209" s="2">
        <v>5</v>
      </c>
      <c r="B209" s="1" t="s">
        <v>123</v>
      </c>
      <c r="C209" s="4">
        <v>27</v>
      </c>
      <c r="D209" s="8">
        <v>2.88</v>
      </c>
      <c r="E209" s="4">
        <v>24</v>
      </c>
      <c r="F209" s="8">
        <v>4.01</v>
      </c>
      <c r="G209" s="4">
        <v>3</v>
      </c>
      <c r="H209" s="8">
        <v>0.91</v>
      </c>
      <c r="I209" s="4">
        <v>0</v>
      </c>
    </row>
    <row r="210" spans="1:9" x14ac:dyDescent="0.2">
      <c r="A210" s="2">
        <v>6</v>
      </c>
      <c r="B210" s="1" t="s">
        <v>130</v>
      </c>
      <c r="C210" s="4">
        <v>24</v>
      </c>
      <c r="D210" s="8">
        <v>2.56</v>
      </c>
      <c r="E210" s="4">
        <v>15</v>
      </c>
      <c r="F210" s="8">
        <v>2.5</v>
      </c>
      <c r="G210" s="4">
        <v>9</v>
      </c>
      <c r="H210" s="8">
        <v>2.74</v>
      </c>
      <c r="I210" s="4">
        <v>0</v>
      </c>
    </row>
    <row r="211" spans="1:9" x14ac:dyDescent="0.2">
      <c r="A211" s="2">
        <v>7</v>
      </c>
      <c r="B211" s="1" t="s">
        <v>131</v>
      </c>
      <c r="C211" s="4">
        <v>21</v>
      </c>
      <c r="D211" s="8">
        <v>2.2400000000000002</v>
      </c>
      <c r="E211" s="4">
        <v>12</v>
      </c>
      <c r="F211" s="8">
        <v>2</v>
      </c>
      <c r="G211" s="4">
        <v>9</v>
      </c>
      <c r="H211" s="8">
        <v>2.74</v>
      </c>
      <c r="I211" s="4">
        <v>0</v>
      </c>
    </row>
    <row r="212" spans="1:9" x14ac:dyDescent="0.2">
      <c r="A212" s="2">
        <v>8</v>
      </c>
      <c r="B212" s="1" t="s">
        <v>134</v>
      </c>
      <c r="C212" s="4">
        <v>19</v>
      </c>
      <c r="D212" s="8">
        <v>2.0299999999999998</v>
      </c>
      <c r="E212" s="4">
        <v>18</v>
      </c>
      <c r="F212" s="8">
        <v>3.01</v>
      </c>
      <c r="G212" s="4">
        <v>1</v>
      </c>
      <c r="H212" s="8">
        <v>0.3</v>
      </c>
      <c r="I212" s="4">
        <v>0</v>
      </c>
    </row>
    <row r="213" spans="1:9" x14ac:dyDescent="0.2">
      <c r="A213" s="2">
        <v>9</v>
      </c>
      <c r="B213" s="1" t="s">
        <v>122</v>
      </c>
      <c r="C213" s="4">
        <v>16</v>
      </c>
      <c r="D213" s="8">
        <v>1.71</v>
      </c>
      <c r="E213" s="4">
        <v>5</v>
      </c>
      <c r="F213" s="8">
        <v>0.83</v>
      </c>
      <c r="G213" s="4">
        <v>11</v>
      </c>
      <c r="H213" s="8">
        <v>3.35</v>
      </c>
      <c r="I213" s="4">
        <v>0</v>
      </c>
    </row>
    <row r="214" spans="1:9" x14ac:dyDescent="0.2">
      <c r="A214" s="2">
        <v>9</v>
      </c>
      <c r="B214" s="1" t="s">
        <v>132</v>
      </c>
      <c r="C214" s="4">
        <v>16</v>
      </c>
      <c r="D214" s="8">
        <v>1.71</v>
      </c>
      <c r="E214" s="4">
        <v>9</v>
      </c>
      <c r="F214" s="8">
        <v>1.5</v>
      </c>
      <c r="G214" s="4">
        <v>5</v>
      </c>
      <c r="H214" s="8">
        <v>1.52</v>
      </c>
      <c r="I214" s="4">
        <v>0</v>
      </c>
    </row>
    <row r="215" spans="1:9" x14ac:dyDescent="0.2">
      <c r="A215" s="2">
        <v>11</v>
      </c>
      <c r="B215" s="1" t="s">
        <v>148</v>
      </c>
      <c r="C215" s="4">
        <v>15</v>
      </c>
      <c r="D215" s="8">
        <v>1.6</v>
      </c>
      <c r="E215" s="4">
        <v>14</v>
      </c>
      <c r="F215" s="8">
        <v>2.34</v>
      </c>
      <c r="G215" s="4">
        <v>1</v>
      </c>
      <c r="H215" s="8">
        <v>0.3</v>
      </c>
      <c r="I215" s="4">
        <v>0</v>
      </c>
    </row>
    <row r="216" spans="1:9" x14ac:dyDescent="0.2">
      <c r="A216" s="2">
        <v>11</v>
      </c>
      <c r="B216" s="1" t="s">
        <v>127</v>
      </c>
      <c r="C216" s="4">
        <v>15</v>
      </c>
      <c r="D216" s="8">
        <v>1.6</v>
      </c>
      <c r="E216" s="4">
        <v>11</v>
      </c>
      <c r="F216" s="8">
        <v>1.84</v>
      </c>
      <c r="G216" s="4">
        <v>4</v>
      </c>
      <c r="H216" s="8">
        <v>1.22</v>
      </c>
      <c r="I216" s="4">
        <v>0</v>
      </c>
    </row>
    <row r="217" spans="1:9" x14ac:dyDescent="0.2">
      <c r="A217" s="2">
        <v>11</v>
      </c>
      <c r="B217" s="1" t="s">
        <v>129</v>
      </c>
      <c r="C217" s="4">
        <v>15</v>
      </c>
      <c r="D217" s="8">
        <v>1.6</v>
      </c>
      <c r="E217" s="4">
        <v>6</v>
      </c>
      <c r="F217" s="8">
        <v>1</v>
      </c>
      <c r="G217" s="4">
        <v>9</v>
      </c>
      <c r="H217" s="8">
        <v>2.74</v>
      </c>
      <c r="I217" s="4">
        <v>0</v>
      </c>
    </row>
    <row r="218" spans="1:9" x14ac:dyDescent="0.2">
      <c r="A218" s="2">
        <v>11</v>
      </c>
      <c r="B218" s="1" t="s">
        <v>138</v>
      </c>
      <c r="C218" s="4">
        <v>15</v>
      </c>
      <c r="D218" s="8">
        <v>1.6</v>
      </c>
      <c r="E218" s="4">
        <v>12</v>
      </c>
      <c r="F218" s="8">
        <v>2</v>
      </c>
      <c r="G218" s="4">
        <v>2</v>
      </c>
      <c r="H218" s="8">
        <v>0.61</v>
      </c>
      <c r="I218" s="4">
        <v>1</v>
      </c>
    </row>
    <row r="219" spans="1:9" x14ac:dyDescent="0.2">
      <c r="A219" s="2">
        <v>11</v>
      </c>
      <c r="B219" s="1" t="s">
        <v>140</v>
      </c>
      <c r="C219" s="4">
        <v>15</v>
      </c>
      <c r="D219" s="8">
        <v>1.6</v>
      </c>
      <c r="E219" s="4">
        <v>13</v>
      </c>
      <c r="F219" s="8">
        <v>2.17</v>
      </c>
      <c r="G219" s="4">
        <v>2</v>
      </c>
      <c r="H219" s="8">
        <v>0.61</v>
      </c>
      <c r="I219" s="4">
        <v>0</v>
      </c>
    </row>
    <row r="220" spans="1:9" x14ac:dyDescent="0.2">
      <c r="A220" s="2">
        <v>16</v>
      </c>
      <c r="B220" s="1" t="s">
        <v>121</v>
      </c>
      <c r="C220" s="4">
        <v>14</v>
      </c>
      <c r="D220" s="8">
        <v>1.5</v>
      </c>
      <c r="E220" s="4">
        <v>5</v>
      </c>
      <c r="F220" s="8">
        <v>0.83</v>
      </c>
      <c r="G220" s="4">
        <v>9</v>
      </c>
      <c r="H220" s="8">
        <v>2.74</v>
      </c>
      <c r="I220" s="4">
        <v>0</v>
      </c>
    </row>
    <row r="221" spans="1:9" x14ac:dyDescent="0.2">
      <c r="A221" s="2">
        <v>16</v>
      </c>
      <c r="B221" s="1" t="s">
        <v>150</v>
      </c>
      <c r="C221" s="4">
        <v>14</v>
      </c>
      <c r="D221" s="8">
        <v>1.5</v>
      </c>
      <c r="E221" s="4">
        <v>12</v>
      </c>
      <c r="F221" s="8">
        <v>2</v>
      </c>
      <c r="G221" s="4">
        <v>2</v>
      </c>
      <c r="H221" s="8">
        <v>0.61</v>
      </c>
      <c r="I221" s="4">
        <v>0</v>
      </c>
    </row>
    <row r="222" spans="1:9" x14ac:dyDescent="0.2">
      <c r="A222" s="2">
        <v>16</v>
      </c>
      <c r="B222" s="1" t="s">
        <v>126</v>
      </c>
      <c r="C222" s="4">
        <v>14</v>
      </c>
      <c r="D222" s="8">
        <v>1.5</v>
      </c>
      <c r="E222" s="4">
        <v>11</v>
      </c>
      <c r="F222" s="8">
        <v>1.84</v>
      </c>
      <c r="G222" s="4">
        <v>3</v>
      </c>
      <c r="H222" s="8">
        <v>0.91</v>
      </c>
      <c r="I222" s="4">
        <v>0</v>
      </c>
    </row>
    <row r="223" spans="1:9" x14ac:dyDescent="0.2">
      <c r="A223" s="2">
        <v>19</v>
      </c>
      <c r="B223" s="1" t="s">
        <v>128</v>
      </c>
      <c r="C223" s="4">
        <v>13</v>
      </c>
      <c r="D223" s="8">
        <v>1.39</v>
      </c>
      <c r="E223" s="4">
        <v>6</v>
      </c>
      <c r="F223" s="8">
        <v>1</v>
      </c>
      <c r="G223" s="4">
        <v>7</v>
      </c>
      <c r="H223" s="8">
        <v>2.13</v>
      </c>
      <c r="I223" s="4">
        <v>0</v>
      </c>
    </row>
    <row r="224" spans="1:9" x14ac:dyDescent="0.2">
      <c r="A224" s="2">
        <v>20</v>
      </c>
      <c r="B224" s="1" t="s">
        <v>151</v>
      </c>
      <c r="C224" s="4">
        <v>12</v>
      </c>
      <c r="D224" s="8">
        <v>1.28</v>
      </c>
      <c r="E224" s="4">
        <v>10</v>
      </c>
      <c r="F224" s="8">
        <v>1.67</v>
      </c>
      <c r="G224" s="4">
        <v>2</v>
      </c>
      <c r="H224" s="8">
        <v>0.61</v>
      </c>
      <c r="I224" s="4">
        <v>0</v>
      </c>
    </row>
    <row r="225" spans="1:9" x14ac:dyDescent="0.2">
      <c r="A225" s="2">
        <v>20</v>
      </c>
      <c r="B225" s="1" t="s">
        <v>125</v>
      </c>
      <c r="C225" s="4">
        <v>12</v>
      </c>
      <c r="D225" s="8">
        <v>1.28</v>
      </c>
      <c r="E225" s="4">
        <v>10</v>
      </c>
      <c r="F225" s="8">
        <v>1.67</v>
      </c>
      <c r="G225" s="4">
        <v>2</v>
      </c>
      <c r="H225" s="8">
        <v>0.61</v>
      </c>
      <c r="I225" s="4">
        <v>0</v>
      </c>
    </row>
    <row r="226" spans="1:9" x14ac:dyDescent="0.2">
      <c r="A226" s="2">
        <v>20</v>
      </c>
      <c r="B226" s="1" t="s">
        <v>139</v>
      </c>
      <c r="C226" s="4">
        <v>12</v>
      </c>
      <c r="D226" s="8">
        <v>1.28</v>
      </c>
      <c r="E226" s="4">
        <v>12</v>
      </c>
      <c r="F226" s="8">
        <v>2</v>
      </c>
      <c r="G226" s="4">
        <v>0</v>
      </c>
      <c r="H226" s="8">
        <v>0</v>
      </c>
      <c r="I226" s="4">
        <v>0</v>
      </c>
    </row>
    <row r="227" spans="1:9" x14ac:dyDescent="0.2">
      <c r="A227" s="1"/>
      <c r="C227" s="4"/>
      <c r="D227" s="8"/>
      <c r="E227" s="4"/>
      <c r="F227" s="8"/>
      <c r="G227" s="4"/>
      <c r="H227" s="8"/>
      <c r="I227" s="4"/>
    </row>
    <row r="228" spans="1:9" x14ac:dyDescent="0.2">
      <c r="A228" s="1" t="s">
        <v>10</v>
      </c>
      <c r="C228" s="4"/>
      <c r="D228" s="8"/>
      <c r="E228" s="4"/>
      <c r="F228" s="8"/>
      <c r="G228" s="4"/>
      <c r="H228" s="8"/>
      <c r="I228" s="4"/>
    </row>
    <row r="229" spans="1:9" x14ac:dyDescent="0.2">
      <c r="A229" s="2">
        <v>1</v>
      </c>
      <c r="B229" s="1" t="s">
        <v>137</v>
      </c>
      <c r="C229" s="4">
        <v>112</v>
      </c>
      <c r="D229" s="8">
        <v>6.54</v>
      </c>
      <c r="E229" s="4">
        <v>106</v>
      </c>
      <c r="F229" s="8">
        <v>10.86</v>
      </c>
      <c r="G229" s="4">
        <v>6</v>
      </c>
      <c r="H229" s="8">
        <v>0.85</v>
      </c>
      <c r="I229" s="4">
        <v>0</v>
      </c>
    </row>
    <row r="230" spans="1:9" x14ac:dyDescent="0.2">
      <c r="A230" s="2">
        <v>2</v>
      </c>
      <c r="B230" s="1" t="s">
        <v>131</v>
      </c>
      <c r="C230" s="4">
        <v>91</v>
      </c>
      <c r="D230" s="8">
        <v>5.32</v>
      </c>
      <c r="E230" s="4">
        <v>72</v>
      </c>
      <c r="F230" s="8">
        <v>7.38</v>
      </c>
      <c r="G230" s="4">
        <v>19</v>
      </c>
      <c r="H230" s="8">
        <v>2.68</v>
      </c>
      <c r="I230" s="4">
        <v>0</v>
      </c>
    </row>
    <row r="231" spans="1:9" x14ac:dyDescent="0.2">
      <c r="A231" s="2">
        <v>3</v>
      </c>
      <c r="B231" s="1" t="s">
        <v>136</v>
      </c>
      <c r="C231" s="4">
        <v>77</v>
      </c>
      <c r="D231" s="8">
        <v>4.5</v>
      </c>
      <c r="E231" s="4">
        <v>75</v>
      </c>
      <c r="F231" s="8">
        <v>7.68</v>
      </c>
      <c r="G231" s="4">
        <v>2</v>
      </c>
      <c r="H231" s="8">
        <v>0.28000000000000003</v>
      </c>
      <c r="I231" s="4">
        <v>0</v>
      </c>
    </row>
    <row r="232" spans="1:9" x14ac:dyDescent="0.2">
      <c r="A232" s="2">
        <v>4</v>
      </c>
      <c r="B232" s="1" t="s">
        <v>135</v>
      </c>
      <c r="C232" s="4">
        <v>66</v>
      </c>
      <c r="D232" s="8">
        <v>3.86</v>
      </c>
      <c r="E232" s="4">
        <v>66</v>
      </c>
      <c r="F232" s="8">
        <v>6.76</v>
      </c>
      <c r="G232" s="4">
        <v>0</v>
      </c>
      <c r="H232" s="8">
        <v>0</v>
      </c>
      <c r="I232" s="4">
        <v>0</v>
      </c>
    </row>
    <row r="233" spans="1:9" x14ac:dyDescent="0.2">
      <c r="A233" s="2">
        <v>5</v>
      </c>
      <c r="B233" s="1" t="s">
        <v>133</v>
      </c>
      <c r="C233" s="4">
        <v>48</v>
      </c>
      <c r="D233" s="8">
        <v>2.8</v>
      </c>
      <c r="E233" s="4">
        <v>39</v>
      </c>
      <c r="F233" s="8">
        <v>4</v>
      </c>
      <c r="G233" s="4">
        <v>9</v>
      </c>
      <c r="H233" s="8">
        <v>1.27</v>
      </c>
      <c r="I233" s="4">
        <v>0</v>
      </c>
    </row>
    <row r="234" spans="1:9" x14ac:dyDescent="0.2">
      <c r="A234" s="2">
        <v>6</v>
      </c>
      <c r="B234" s="1" t="s">
        <v>123</v>
      </c>
      <c r="C234" s="4">
        <v>42</v>
      </c>
      <c r="D234" s="8">
        <v>2.4500000000000002</v>
      </c>
      <c r="E234" s="4">
        <v>22</v>
      </c>
      <c r="F234" s="8">
        <v>2.25</v>
      </c>
      <c r="G234" s="4">
        <v>20</v>
      </c>
      <c r="H234" s="8">
        <v>2.82</v>
      </c>
      <c r="I234" s="4">
        <v>0</v>
      </c>
    </row>
    <row r="235" spans="1:9" x14ac:dyDescent="0.2">
      <c r="A235" s="2">
        <v>6</v>
      </c>
      <c r="B235" s="1" t="s">
        <v>139</v>
      </c>
      <c r="C235" s="4">
        <v>42</v>
      </c>
      <c r="D235" s="8">
        <v>2.4500000000000002</v>
      </c>
      <c r="E235" s="4">
        <v>39</v>
      </c>
      <c r="F235" s="8">
        <v>4</v>
      </c>
      <c r="G235" s="4">
        <v>3</v>
      </c>
      <c r="H235" s="8">
        <v>0.42</v>
      </c>
      <c r="I235" s="4">
        <v>0</v>
      </c>
    </row>
    <row r="236" spans="1:9" x14ac:dyDescent="0.2">
      <c r="A236" s="2">
        <v>8</v>
      </c>
      <c r="B236" s="1" t="s">
        <v>134</v>
      </c>
      <c r="C236" s="4">
        <v>40</v>
      </c>
      <c r="D236" s="8">
        <v>2.34</v>
      </c>
      <c r="E236" s="4">
        <v>37</v>
      </c>
      <c r="F236" s="8">
        <v>3.79</v>
      </c>
      <c r="G236" s="4">
        <v>3</v>
      </c>
      <c r="H236" s="8">
        <v>0.42</v>
      </c>
      <c r="I236" s="4">
        <v>0</v>
      </c>
    </row>
    <row r="237" spans="1:9" x14ac:dyDescent="0.2">
      <c r="A237" s="2">
        <v>9</v>
      </c>
      <c r="B237" s="1" t="s">
        <v>138</v>
      </c>
      <c r="C237" s="4">
        <v>36</v>
      </c>
      <c r="D237" s="8">
        <v>2.1</v>
      </c>
      <c r="E237" s="4">
        <v>31</v>
      </c>
      <c r="F237" s="8">
        <v>3.18</v>
      </c>
      <c r="G237" s="4">
        <v>5</v>
      </c>
      <c r="H237" s="8">
        <v>0.71</v>
      </c>
      <c r="I237" s="4">
        <v>0</v>
      </c>
    </row>
    <row r="238" spans="1:9" x14ac:dyDescent="0.2">
      <c r="A238" s="2">
        <v>10</v>
      </c>
      <c r="B238" s="1" t="s">
        <v>130</v>
      </c>
      <c r="C238" s="4">
        <v>33</v>
      </c>
      <c r="D238" s="8">
        <v>1.93</v>
      </c>
      <c r="E238" s="4">
        <v>16</v>
      </c>
      <c r="F238" s="8">
        <v>1.64</v>
      </c>
      <c r="G238" s="4">
        <v>17</v>
      </c>
      <c r="H238" s="8">
        <v>2.4</v>
      </c>
      <c r="I238" s="4">
        <v>0</v>
      </c>
    </row>
    <row r="239" spans="1:9" x14ac:dyDescent="0.2">
      <c r="A239" s="2">
        <v>11</v>
      </c>
      <c r="B239" s="1" t="s">
        <v>121</v>
      </c>
      <c r="C239" s="4">
        <v>32</v>
      </c>
      <c r="D239" s="8">
        <v>1.87</v>
      </c>
      <c r="E239" s="4">
        <v>7</v>
      </c>
      <c r="F239" s="8">
        <v>0.72</v>
      </c>
      <c r="G239" s="4">
        <v>25</v>
      </c>
      <c r="H239" s="8">
        <v>3.53</v>
      </c>
      <c r="I239" s="4">
        <v>0</v>
      </c>
    </row>
    <row r="240" spans="1:9" x14ac:dyDescent="0.2">
      <c r="A240" s="2">
        <v>12</v>
      </c>
      <c r="B240" s="1" t="s">
        <v>140</v>
      </c>
      <c r="C240" s="4">
        <v>30</v>
      </c>
      <c r="D240" s="8">
        <v>1.75</v>
      </c>
      <c r="E240" s="4">
        <v>21</v>
      </c>
      <c r="F240" s="8">
        <v>2.15</v>
      </c>
      <c r="G240" s="4">
        <v>9</v>
      </c>
      <c r="H240" s="8">
        <v>1.27</v>
      </c>
      <c r="I240" s="4">
        <v>0</v>
      </c>
    </row>
    <row r="241" spans="1:9" x14ac:dyDescent="0.2">
      <c r="A241" s="2">
        <v>13</v>
      </c>
      <c r="B241" s="1" t="s">
        <v>127</v>
      </c>
      <c r="C241" s="4">
        <v>29</v>
      </c>
      <c r="D241" s="8">
        <v>1.69</v>
      </c>
      <c r="E241" s="4">
        <v>22</v>
      </c>
      <c r="F241" s="8">
        <v>2.25</v>
      </c>
      <c r="G241" s="4">
        <v>7</v>
      </c>
      <c r="H241" s="8">
        <v>0.99</v>
      </c>
      <c r="I241" s="4">
        <v>0</v>
      </c>
    </row>
    <row r="242" spans="1:9" x14ac:dyDescent="0.2">
      <c r="A242" s="2">
        <v>14</v>
      </c>
      <c r="B242" s="1" t="s">
        <v>128</v>
      </c>
      <c r="C242" s="4">
        <v>28</v>
      </c>
      <c r="D242" s="8">
        <v>1.64</v>
      </c>
      <c r="E242" s="4">
        <v>16</v>
      </c>
      <c r="F242" s="8">
        <v>1.64</v>
      </c>
      <c r="G242" s="4">
        <v>12</v>
      </c>
      <c r="H242" s="8">
        <v>1.69</v>
      </c>
      <c r="I242" s="4">
        <v>0</v>
      </c>
    </row>
    <row r="243" spans="1:9" x14ac:dyDescent="0.2">
      <c r="A243" s="2">
        <v>15</v>
      </c>
      <c r="B243" s="1" t="s">
        <v>124</v>
      </c>
      <c r="C243" s="4">
        <v>26</v>
      </c>
      <c r="D243" s="8">
        <v>1.52</v>
      </c>
      <c r="E243" s="4">
        <v>6</v>
      </c>
      <c r="F243" s="8">
        <v>0.61</v>
      </c>
      <c r="G243" s="4">
        <v>20</v>
      </c>
      <c r="H243" s="8">
        <v>2.82</v>
      </c>
      <c r="I243" s="4">
        <v>0</v>
      </c>
    </row>
    <row r="244" spans="1:9" x14ac:dyDescent="0.2">
      <c r="A244" s="2">
        <v>15</v>
      </c>
      <c r="B244" s="1" t="s">
        <v>141</v>
      </c>
      <c r="C244" s="4">
        <v>26</v>
      </c>
      <c r="D244" s="8">
        <v>1.52</v>
      </c>
      <c r="E244" s="4">
        <v>9</v>
      </c>
      <c r="F244" s="8">
        <v>0.92</v>
      </c>
      <c r="G244" s="4">
        <v>17</v>
      </c>
      <c r="H244" s="8">
        <v>2.4</v>
      </c>
      <c r="I244" s="4">
        <v>0</v>
      </c>
    </row>
    <row r="245" spans="1:9" x14ac:dyDescent="0.2">
      <c r="A245" s="2">
        <v>15</v>
      </c>
      <c r="B245" s="1" t="s">
        <v>129</v>
      </c>
      <c r="C245" s="4">
        <v>26</v>
      </c>
      <c r="D245" s="8">
        <v>1.52</v>
      </c>
      <c r="E245" s="4">
        <v>8</v>
      </c>
      <c r="F245" s="8">
        <v>0.82</v>
      </c>
      <c r="G245" s="4">
        <v>18</v>
      </c>
      <c r="H245" s="8">
        <v>2.54</v>
      </c>
      <c r="I245" s="4">
        <v>0</v>
      </c>
    </row>
    <row r="246" spans="1:9" x14ac:dyDescent="0.2">
      <c r="A246" s="2">
        <v>18</v>
      </c>
      <c r="B246" s="1" t="s">
        <v>126</v>
      </c>
      <c r="C246" s="4">
        <v>22</v>
      </c>
      <c r="D246" s="8">
        <v>1.29</v>
      </c>
      <c r="E246" s="4">
        <v>16</v>
      </c>
      <c r="F246" s="8">
        <v>1.64</v>
      </c>
      <c r="G246" s="4">
        <v>6</v>
      </c>
      <c r="H246" s="8">
        <v>0.85</v>
      </c>
      <c r="I246" s="4">
        <v>0</v>
      </c>
    </row>
    <row r="247" spans="1:9" x14ac:dyDescent="0.2">
      <c r="A247" s="2">
        <v>19</v>
      </c>
      <c r="B247" s="1" t="s">
        <v>147</v>
      </c>
      <c r="C247" s="4">
        <v>21</v>
      </c>
      <c r="D247" s="8">
        <v>1.23</v>
      </c>
      <c r="E247" s="4">
        <v>10</v>
      </c>
      <c r="F247" s="8">
        <v>1.02</v>
      </c>
      <c r="G247" s="4">
        <v>11</v>
      </c>
      <c r="H247" s="8">
        <v>1.55</v>
      </c>
      <c r="I247" s="4">
        <v>0</v>
      </c>
    </row>
    <row r="248" spans="1:9" x14ac:dyDescent="0.2">
      <c r="A248" s="2">
        <v>20</v>
      </c>
      <c r="B248" s="1" t="s">
        <v>149</v>
      </c>
      <c r="C248" s="4">
        <v>20</v>
      </c>
      <c r="D248" s="8">
        <v>1.17</v>
      </c>
      <c r="E248" s="4">
        <v>10</v>
      </c>
      <c r="F248" s="8">
        <v>1.02</v>
      </c>
      <c r="G248" s="4">
        <v>10</v>
      </c>
      <c r="H248" s="8">
        <v>1.41</v>
      </c>
      <c r="I248" s="4">
        <v>0</v>
      </c>
    </row>
    <row r="249" spans="1:9" x14ac:dyDescent="0.2">
      <c r="A249" s="2">
        <v>20</v>
      </c>
      <c r="B249" s="1" t="s">
        <v>160</v>
      </c>
      <c r="C249" s="4">
        <v>20</v>
      </c>
      <c r="D249" s="8">
        <v>1.17</v>
      </c>
      <c r="E249" s="4">
        <v>3</v>
      </c>
      <c r="F249" s="8">
        <v>0.31</v>
      </c>
      <c r="G249" s="4">
        <v>17</v>
      </c>
      <c r="H249" s="8">
        <v>2.4</v>
      </c>
      <c r="I249" s="4">
        <v>0</v>
      </c>
    </row>
    <row r="250" spans="1:9" x14ac:dyDescent="0.2">
      <c r="A250" s="2">
        <v>20</v>
      </c>
      <c r="B250" s="1" t="s">
        <v>145</v>
      </c>
      <c r="C250" s="4">
        <v>20</v>
      </c>
      <c r="D250" s="8">
        <v>1.17</v>
      </c>
      <c r="E250" s="4">
        <v>8</v>
      </c>
      <c r="F250" s="8">
        <v>0.82</v>
      </c>
      <c r="G250" s="4">
        <v>12</v>
      </c>
      <c r="H250" s="8">
        <v>1.69</v>
      </c>
      <c r="I250" s="4">
        <v>0</v>
      </c>
    </row>
    <row r="251" spans="1:9" x14ac:dyDescent="0.2">
      <c r="A251" s="1"/>
      <c r="C251" s="4"/>
      <c r="D251" s="8"/>
      <c r="E251" s="4"/>
      <c r="F251" s="8"/>
      <c r="G251" s="4"/>
      <c r="H251" s="8"/>
      <c r="I251" s="4"/>
    </row>
    <row r="252" spans="1:9" x14ac:dyDescent="0.2">
      <c r="A252" s="1" t="s">
        <v>11</v>
      </c>
      <c r="C252" s="4"/>
      <c r="D252" s="8"/>
      <c r="E252" s="4"/>
      <c r="F252" s="8"/>
      <c r="G252" s="4"/>
      <c r="H252" s="8"/>
      <c r="I252" s="4"/>
    </row>
    <row r="253" spans="1:9" x14ac:dyDescent="0.2">
      <c r="A253" s="2">
        <v>1</v>
      </c>
      <c r="B253" s="1" t="s">
        <v>137</v>
      </c>
      <c r="C253" s="4">
        <v>79</v>
      </c>
      <c r="D253" s="8">
        <v>7.96</v>
      </c>
      <c r="E253" s="4">
        <v>77</v>
      </c>
      <c r="F253" s="8">
        <v>12.18</v>
      </c>
      <c r="G253" s="4">
        <v>2</v>
      </c>
      <c r="H253" s="8">
        <v>0.57999999999999996</v>
      </c>
      <c r="I253" s="4">
        <v>0</v>
      </c>
    </row>
    <row r="254" spans="1:9" x14ac:dyDescent="0.2">
      <c r="A254" s="2">
        <v>2</v>
      </c>
      <c r="B254" s="1" t="s">
        <v>136</v>
      </c>
      <c r="C254" s="4">
        <v>61</v>
      </c>
      <c r="D254" s="8">
        <v>6.14</v>
      </c>
      <c r="E254" s="4">
        <v>60</v>
      </c>
      <c r="F254" s="8">
        <v>9.49</v>
      </c>
      <c r="G254" s="4">
        <v>1</v>
      </c>
      <c r="H254" s="8">
        <v>0.28999999999999998</v>
      </c>
      <c r="I254" s="4">
        <v>0</v>
      </c>
    </row>
    <row r="255" spans="1:9" x14ac:dyDescent="0.2">
      <c r="A255" s="2">
        <v>3</v>
      </c>
      <c r="B255" s="1" t="s">
        <v>131</v>
      </c>
      <c r="C255" s="4">
        <v>47</v>
      </c>
      <c r="D255" s="8">
        <v>4.7300000000000004</v>
      </c>
      <c r="E255" s="4">
        <v>34</v>
      </c>
      <c r="F255" s="8">
        <v>5.38</v>
      </c>
      <c r="G255" s="4">
        <v>12</v>
      </c>
      <c r="H255" s="8">
        <v>3.46</v>
      </c>
      <c r="I255" s="4">
        <v>0</v>
      </c>
    </row>
    <row r="256" spans="1:9" x14ac:dyDescent="0.2">
      <c r="A256" s="2">
        <v>4</v>
      </c>
      <c r="B256" s="1" t="s">
        <v>123</v>
      </c>
      <c r="C256" s="4">
        <v>29</v>
      </c>
      <c r="D256" s="8">
        <v>2.92</v>
      </c>
      <c r="E256" s="4">
        <v>23</v>
      </c>
      <c r="F256" s="8">
        <v>3.64</v>
      </c>
      <c r="G256" s="4">
        <v>6</v>
      </c>
      <c r="H256" s="8">
        <v>1.73</v>
      </c>
      <c r="I256" s="4">
        <v>0</v>
      </c>
    </row>
    <row r="257" spans="1:9" x14ac:dyDescent="0.2">
      <c r="A257" s="2">
        <v>5</v>
      </c>
      <c r="B257" s="1" t="s">
        <v>134</v>
      </c>
      <c r="C257" s="4">
        <v>27</v>
      </c>
      <c r="D257" s="8">
        <v>2.72</v>
      </c>
      <c r="E257" s="4">
        <v>23</v>
      </c>
      <c r="F257" s="8">
        <v>3.64</v>
      </c>
      <c r="G257" s="4">
        <v>4</v>
      </c>
      <c r="H257" s="8">
        <v>1.1499999999999999</v>
      </c>
      <c r="I257" s="4">
        <v>0</v>
      </c>
    </row>
    <row r="258" spans="1:9" x14ac:dyDescent="0.2">
      <c r="A258" s="2">
        <v>5</v>
      </c>
      <c r="B258" s="1" t="s">
        <v>139</v>
      </c>
      <c r="C258" s="4">
        <v>27</v>
      </c>
      <c r="D258" s="8">
        <v>2.72</v>
      </c>
      <c r="E258" s="4">
        <v>25</v>
      </c>
      <c r="F258" s="8">
        <v>3.96</v>
      </c>
      <c r="G258" s="4">
        <v>2</v>
      </c>
      <c r="H258" s="8">
        <v>0.57999999999999996</v>
      </c>
      <c r="I258" s="4">
        <v>0</v>
      </c>
    </row>
    <row r="259" spans="1:9" x14ac:dyDescent="0.2">
      <c r="A259" s="2">
        <v>7</v>
      </c>
      <c r="B259" s="1" t="s">
        <v>133</v>
      </c>
      <c r="C259" s="4">
        <v>25</v>
      </c>
      <c r="D259" s="8">
        <v>2.52</v>
      </c>
      <c r="E259" s="4">
        <v>23</v>
      </c>
      <c r="F259" s="8">
        <v>3.64</v>
      </c>
      <c r="G259" s="4">
        <v>2</v>
      </c>
      <c r="H259" s="8">
        <v>0.57999999999999996</v>
      </c>
      <c r="I259" s="4">
        <v>0</v>
      </c>
    </row>
    <row r="260" spans="1:9" x14ac:dyDescent="0.2">
      <c r="A260" s="2">
        <v>8</v>
      </c>
      <c r="B260" s="1" t="s">
        <v>135</v>
      </c>
      <c r="C260" s="4">
        <v>23</v>
      </c>
      <c r="D260" s="8">
        <v>2.3199999999999998</v>
      </c>
      <c r="E260" s="4">
        <v>23</v>
      </c>
      <c r="F260" s="8">
        <v>3.64</v>
      </c>
      <c r="G260" s="4">
        <v>0</v>
      </c>
      <c r="H260" s="8">
        <v>0</v>
      </c>
      <c r="I260" s="4">
        <v>0</v>
      </c>
    </row>
    <row r="261" spans="1:9" x14ac:dyDescent="0.2">
      <c r="A261" s="2">
        <v>9</v>
      </c>
      <c r="B261" s="1" t="s">
        <v>126</v>
      </c>
      <c r="C261" s="4">
        <v>21</v>
      </c>
      <c r="D261" s="8">
        <v>2.11</v>
      </c>
      <c r="E261" s="4">
        <v>17</v>
      </c>
      <c r="F261" s="8">
        <v>2.69</v>
      </c>
      <c r="G261" s="4">
        <v>4</v>
      </c>
      <c r="H261" s="8">
        <v>1.1499999999999999</v>
      </c>
      <c r="I261" s="4">
        <v>0</v>
      </c>
    </row>
    <row r="262" spans="1:9" x14ac:dyDescent="0.2">
      <c r="A262" s="2">
        <v>10</v>
      </c>
      <c r="B262" s="1" t="s">
        <v>128</v>
      </c>
      <c r="C262" s="4">
        <v>19</v>
      </c>
      <c r="D262" s="8">
        <v>1.91</v>
      </c>
      <c r="E262" s="4">
        <v>13</v>
      </c>
      <c r="F262" s="8">
        <v>2.06</v>
      </c>
      <c r="G262" s="4">
        <v>6</v>
      </c>
      <c r="H262" s="8">
        <v>1.73</v>
      </c>
      <c r="I262" s="4">
        <v>0</v>
      </c>
    </row>
    <row r="263" spans="1:9" x14ac:dyDescent="0.2">
      <c r="A263" s="2">
        <v>10</v>
      </c>
      <c r="B263" s="1" t="s">
        <v>138</v>
      </c>
      <c r="C263" s="4">
        <v>19</v>
      </c>
      <c r="D263" s="8">
        <v>1.91</v>
      </c>
      <c r="E263" s="4">
        <v>13</v>
      </c>
      <c r="F263" s="8">
        <v>2.06</v>
      </c>
      <c r="G263" s="4">
        <v>6</v>
      </c>
      <c r="H263" s="8">
        <v>1.73</v>
      </c>
      <c r="I263" s="4">
        <v>0</v>
      </c>
    </row>
    <row r="264" spans="1:9" x14ac:dyDescent="0.2">
      <c r="A264" s="2">
        <v>10</v>
      </c>
      <c r="B264" s="1" t="s">
        <v>140</v>
      </c>
      <c r="C264" s="4">
        <v>19</v>
      </c>
      <c r="D264" s="8">
        <v>1.91</v>
      </c>
      <c r="E264" s="4">
        <v>16</v>
      </c>
      <c r="F264" s="8">
        <v>2.5299999999999998</v>
      </c>
      <c r="G264" s="4">
        <v>3</v>
      </c>
      <c r="H264" s="8">
        <v>0.86</v>
      </c>
      <c r="I264" s="4">
        <v>0</v>
      </c>
    </row>
    <row r="265" spans="1:9" x14ac:dyDescent="0.2">
      <c r="A265" s="2">
        <v>13</v>
      </c>
      <c r="B265" s="1" t="s">
        <v>162</v>
      </c>
      <c r="C265" s="4">
        <v>17</v>
      </c>
      <c r="D265" s="8">
        <v>1.71</v>
      </c>
      <c r="E265" s="4">
        <v>9</v>
      </c>
      <c r="F265" s="8">
        <v>1.42</v>
      </c>
      <c r="G265" s="4">
        <v>8</v>
      </c>
      <c r="H265" s="8">
        <v>2.31</v>
      </c>
      <c r="I265" s="4">
        <v>0</v>
      </c>
    </row>
    <row r="266" spans="1:9" x14ac:dyDescent="0.2">
      <c r="A266" s="2">
        <v>14</v>
      </c>
      <c r="B266" s="1" t="s">
        <v>121</v>
      </c>
      <c r="C266" s="4">
        <v>15</v>
      </c>
      <c r="D266" s="8">
        <v>1.51</v>
      </c>
      <c r="E266" s="4">
        <v>4</v>
      </c>
      <c r="F266" s="8">
        <v>0.63</v>
      </c>
      <c r="G266" s="4">
        <v>11</v>
      </c>
      <c r="H266" s="8">
        <v>3.17</v>
      </c>
      <c r="I266" s="4">
        <v>0</v>
      </c>
    </row>
    <row r="267" spans="1:9" x14ac:dyDescent="0.2">
      <c r="A267" s="2">
        <v>14</v>
      </c>
      <c r="B267" s="1" t="s">
        <v>130</v>
      </c>
      <c r="C267" s="4">
        <v>15</v>
      </c>
      <c r="D267" s="8">
        <v>1.51</v>
      </c>
      <c r="E267" s="4">
        <v>12</v>
      </c>
      <c r="F267" s="8">
        <v>1.9</v>
      </c>
      <c r="G267" s="4">
        <v>3</v>
      </c>
      <c r="H267" s="8">
        <v>0.86</v>
      </c>
      <c r="I267" s="4">
        <v>0</v>
      </c>
    </row>
    <row r="268" spans="1:9" x14ac:dyDescent="0.2">
      <c r="A268" s="2">
        <v>16</v>
      </c>
      <c r="B268" s="1" t="s">
        <v>160</v>
      </c>
      <c r="C268" s="4">
        <v>14</v>
      </c>
      <c r="D268" s="8">
        <v>1.41</v>
      </c>
      <c r="E268" s="4">
        <v>7</v>
      </c>
      <c r="F268" s="8">
        <v>1.1100000000000001</v>
      </c>
      <c r="G268" s="4">
        <v>7</v>
      </c>
      <c r="H268" s="8">
        <v>2.02</v>
      </c>
      <c r="I268" s="4">
        <v>0</v>
      </c>
    </row>
    <row r="269" spans="1:9" x14ac:dyDescent="0.2">
      <c r="A269" s="2">
        <v>17</v>
      </c>
      <c r="B269" s="1" t="s">
        <v>122</v>
      </c>
      <c r="C269" s="4">
        <v>13</v>
      </c>
      <c r="D269" s="8">
        <v>1.31</v>
      </c>
      <c r="E269" s="4">
        <v>5</v>
      </c>
      <c r="F269" s="8">
        <v>0.79</v>
      </c>
      <c r="G269" s="4">
        <v>8</v>
      </c>
      <c r="H269" s="8">
        <v>2.31</v>
      </c>
      <c r="I269" s="4">
        <v>0</v>
      </c>
    </row>
    <row r="270" spans="1:9" x14ac:dyDescent="0.2">
      <c r="A270" s="2">
        <v>17</v>
      </c>
      <c r="B270" s="1" t="s">
        <v>124</v>
      </c>
      <c r="C270" s="4">
        <v>13</v>
      </c>
      <c r="D270" s="8">
        <v>1.31</v>
      </c>
      <c r="E270" s="4">
        <v>7</v>
      </c>
      <c r="F270" s="8">
        <v>1.1100000000000001</v>
      </c>
      <c r="G270" s="4">
        <v>6</v>
      </c>
      <c r="H270" s="8">
        <v>1.73</v>
      </c>
      <c r="I270" s="4">
        <v>0</v>
      </c>
    </row>
    <row r="271" spans="1:9" x14ac:dyDescent="0.2">
      <c r="A271" s="2">
        <v>17</v>
      </c>
      <c r="B271" s="1" t="s">
        <v>161</v>
      </c>
      <c r="C271" s="4">
        <v>13</v>
      </c>
      <c r="D271" s="8">
        <v>1.31</v>
      </c>
      <c r="E271" s="4">
        <v>7</v>
      </c>
      <c r="F271" s="8">
        <v>1.1100000000000001</v>
      </c>
      <c r="G271" s="4">
        <v>6</v>
      </c>
      <c r="H271" s="8">
        <v>1.73</v>
      </c>
      <c r="I271" s="4">
        <v>0</v>
      </c>
    </row>
    <row r="272" spans="1:9" x14ac:dyDescent="0.2">
      <c r="A272" s="2">
        <v>17</v>
      </c>
      <c r="B272" s="1" t="s">
        <v>132</v>
      </c>
      <c r="C272" s="4">
        <v>13</v>
      </c>
      <c r="D272" s="8">
        <v>1.31</v>
      </c>
      <c r="E272" s="4">
        <v>4</v>
      </c>
      <c r="F272" s="8">
        <v>0.63</v>
      </c>
      <c r="G272" s="4">
        <v>9</v>
      </c>
      <c r="H272" s="8">
        <v>2.59</v>
      </c>
      <c r="I272" s="4">
        <v>0</v>
      </c>
    </row>
    <row r="273" spans="1:9" x14ac:dyDescent="0.2">
      <c r="A273" s="1"/>
      <c r="C273" s="4"/>
      <c r="D273" s="8"/>
      <c r="E273" s="4"/>
      <c r="F273" s="8"/>
      <c r="G273" s="4"/>
      <c r="H273" s="8"/>
      <c r="I273" s="4"/>
    </row>
    <row r="274" spans="1:9" x14ac:dyDescent="0.2">
      <c r="A274" s="1" t="s">
        <v>12</v>
      </c>
      <c r="C274" s="4"/>
      <c r="D274" s="8"/>
      <c r="E274" s="4"/>
      <c r="F274" s="8"/>
      <c r="G274" s="4"/>
      <c r="H274" s="8"/>
      <c r="I274" s="4"/>
    </row>
    <row r="275" spans="1:9" x14ac:dyDescent="0.2">
      <c r="A275" s="2">
        <v>1</v>
      </c>
      <c r="B275" s="1" t="s">
        <v>136</v>
      </c>
      <c r="C275" s="4">
        <v>33</v>
      </c>
      <c r="D275" s="8">
        <v>6.35</v>
      </c>
      <c r="E275" s="4">
        <v>31</v>
      </c>
      <c r="F275" s="8">
        <v>8.5399999999999991</v>
      </c>
      <c r="G275" s="4">
        <v>2</v>
      </c>
      <c r="H275" s="8">
        <v>1.37</v>
      </c>
      <c r="I275" s="4">
        <v>0</v>
      </c>
    </row>
    <row r="276" spans="1:9" x14ac:dyDescent="0.2">
      <c r="A276" s="2">
        <v>2</v>
      </c>
      <c r="B276" s="1" t="s">
        <v>137</v>
      </c>
      <c r="C276" s="4">
        <v>31</v>
      </c>
      <c r="D276" s="8">
        <v>5.96</v>
      </c>
      <c r="E276" s="4">
        <v>31</v>
      </c>
      <c r="F276" s="8">
        <v>8.5399999999999991</v>
      </c>
      <c r="G276" s="4">
        <v>0</v>
      </c>
      <c r="H276" s="8">
        <v>0</v>
      </c>
      <c r="I276" s="4">
        <v>0</v>
      </c>
    </row>
    <row r="277" spans="1:9" x14ac:dyDescent="0.2">
      <c r="A277" s="2">
        <v>3</v>
      </c>
      <c r="B277" s="1" t="s">
        <v>127</v>
      </c>
      <c r="C277" s="4">
        <v>18</v>
      </c>
      <c r="D277" s="8">
        <v>3.46</v>
      </c>
      <c r="E277" s="4">
        <v>15</v>
      </c>
      <c r="F277" s="8">
        <v>4.13</v>
      </c>
      <c r="G277" s="4">
        <v>3</v>
      </c>
      <c r="H277" s="8">
        <v>2.0499999999999998</v>
      </c>
      <c r="I277" s="4">
        <v>0</v>
      </c>
    </row>
    <row r="278" spans="1:9" x14ac:dyDescent="0.2">
      <c r="A278" s="2">
        <v>3</v>
      </c>
      <c r="B278" s="1" t="s">
        <v>128</v>
      </c>
      <c r="C278" s="4">
        <v>18</v>
      </c>
      <c r="D278" s="8">
        <v>3.46</v>
      </c>
      <c r="E278" s="4">
        <v>15</v>
      </c>
      <c r="F278" s="8">
        <v>4.13</v>
      </c>
      <c r="G278" s="4">
        <v>3</v>
      </c>
      <c r="H278" s="8">
        <v>2.0499999999999998</v>
      </c>
      <c r="I278" s="4">
        <v>0</v>
      </c>
    </row>
    <row r="279" spans="1:9" x14ac:dyDescent="0.2">
      <c r="A279" s="2">
        <v>5</v>
      </c>
      <c r="B279" s="1" t="s">
        <v>121</v>
      </c>
      <c r="C279" s="4">
        <v>14</v>
      </c>
      <c r="D279" s="8">
        <v>2.69</v>
      </c>
      <c r="E279" s="4">
        <v>3</v>
      </c>
      <c r="F279" s="8">
        <v>0.83</v>
      </c>
      <c r="G279" s="4">
        <v>11</v>
      </c>
      <c r="H279" s="8">
        <v>7.53</v>
      </c>
      <c r="I279" s="4">
        <v>0</v>
      </c>
    </row>
    <row r="280" spans="1:9" x14ac:dyDescent="0.2">
      <c r="A280" s="2">
        <v>6</v>
      </c>
      <c r="B280" s="1" t="s">
        <v>123</v>
      </c>
      <c r="C280" s="4">
        <v>13</v>
      </c>
      <c r="D280" s="8">
        <v>2.5</v>
      </c>
      <c r="E280" s="4">
        <v>11</v>
      </c>
      <c r="F280" s="8">
        <v>3.03</v>
      </c>
      <c r="G280" s="4">
        <v>2</v>
      </c>
      <c r="H280" s="8">
        <v>1.37</v>
      </c>
      <c r="I280" s="4">
        <v>0</v>
      </c>
    </row>
    <row r="281" spans="1:9" x14ac:dyDescent="0.2">
      <c r="A281" s="2">
        <v>6</v>
      </c>
      <c r="B281" s="1" t="s">
        <v>151</v>
      </c>
      <c r="C281" s="4">
        <v>13</v>
      </c>
      <c r="D281" s="8">
        <v>2.5</v>
      </c>
      <c r="E281" s="4">
        <v>11</v>
      </c>
      <c r="F281" s="8">
        <v>3.03</v>
      </c>
      <c r="G281" s="4">
        <v>2</v>
      </c>
      <c r="H281" s="8">
        <v>1.37</v>
      </c>
      <c r="I281" s="4">
        <v>0</v>
      </c>
    </row>
    <row r="282" spans="1:9" x14ac:dyDescent="0.2">
      <c r="A282" s="2">
        <v>8</v>
      </c>
      <c r="B282" s="1" t="s">
        <v>162</v>
      </c>
      <c r="C282" s="4">
        <v>12</v>
      </c>
      <c r="D282" s="8">
        <v>2.31</v>
      </c>
      <c r="E282" s="4">
        <v>6</v>
      </c>
      <c r="F282" s="8">
        <v>1.65</v>
      </c>
      <c r="G282" s="4">
        <v>6</v>
      </c>
      <c r="H282" s="8">
        <v>4.1100000000000003</v>
      </c>
      <c r="I282" s="4">
        <v>0</v>
      </c>
    </row>
    <row r="283" spans="1:9" x14ac:dyDescent="0.2">
      <c r="A283" s="2">
        <v>8</v>
      </c>
      <c r="B283" s="1" t="s">
        <v>130</v>
      </c>
      <c r="C283" s="4">
        <v>12</v>
      </c>
      <c r="D283" s="8">
        <v>2.31</v>
      </c>
      <c r="E283" s="4">
        <v>9</v>
      </c>
      <c r="F283" s="8">
        <v>2.48</v>
      </c>
      <c r="G283" s="4">
        <v>3</v>
      </c>
      <c r="H283" s="8">
        <v>2.0499999999999998</v>
      </c>
      <c r="I283" s="4">
        <v>0</v>
      </c>
    </row>
    <row r="284" spans="1:9" x14ac:dyDescent="0.2">
      <c r="A284" s="2">
        <v>10</v>
      </c>
      <c r="B284" s="1" t="s">
        <v>122</v>
      </c>
      <c r="C284" s="4">
        <v>11</v>
      </c>
      <c r="D284" s="8">
        <v>2.12</v>
      </c>
      <c r="E284" s="4">
        <v>5</v>
      </c>
      <c r="F284" s="8">
        <v>1.38</v>
      </c>
      <c r="G284" s="4">
        <v>6</v>
      </c>
      <c r="H284" s="8">
        <v>4.1100000000000003</v>
      </c>
      <c r="I284" s="4">
        <v>0</v>
      </c>
    </row>
    <row r="285" spans="1:9" x14ac:dyDescent="0.2">
      <c r="A285" s="2">
        <v>10</v>
      </c>
      <c r="B285" s="1" t="s">
        <v>148</v>
      </c>
      <c r="C285" s="4">
        <v>11</v>
      </c>
      <c r="D285" s="8">
        <v>2.12</v>
      </c>
      <c r="E285" s="4">
        <v>10</v>
      </c>
      <c r="F285" s="8">
        <v>2.75</v>
      </c>
      <c r="G285" s="4">
        <v>1</v>
      </c>
      <c r="H285" s="8">
        <v>0.68</v>
      </c>
      <c r="I285" s="4">
        <v>0</v>
      </c>
    </row>
    <row r="286" spans="1:9" x14ac:dyDescent="0.2">
      <c r="A286" s="2">
        <v>10</v>
      </c>
      <c r="B286" s="1" t="s">
        <v>125</v>
      </c>
      <c r="C286" s="4">
        <v>11</v>
      </c>
      <c r="D286" s="8">
        <v>2.12</v>
      </c>
      <c r="E286" s="4">
        <v>9</v>
      </c>
      <c r="F286" s="8">
        <v>2.48</v>
      </c>
      <c r="G286" s="4">
        <v>2</v>
      </c>
      <c r="H286" s="8">
        <v>1.37</v>
      </c>
      <c r="I286" s="4">
        <v>0</v>
      </c>
    </row>
    <row r="287" spans="1:9" x14ac:dyDescent="0.2">
      <c r="A287" s="2">
        <v>13</v>
      </c>
      <c r="B287" s="1" t="s">
        <v>134</v>
      </c>
      <c r="C287" s="4">
        <v>10</v>
      </c>
      <c r="D287" s="8">
        <v>1.92</v>
      </c>
      <c r="E287" s="4">
        <v>10</v>
      </c>
      <c r="F287" s="8">
        <v>2.75</v>
      </c>
      <c r="G287" s="4">
        <v>0</v>
      </c>
      <c r="H287" s="8">
        <v>0</v>
      </c>
      <c r="I287" s="4">
        <v>0</v>
      </c>
    </row>
    <row r="288" spans="1:9" x14ac:dyDescent="0.2">
      <c r="A288" s="2">
        <v>14</v>
      </c>
      <c r="B288" s="1" t="s">
        <v>129</v>
      </c>
      <c r="C288" s="4">
        <v>9</v>
      </c>
      <c r="D288" s="8">
        <v>1.73</v>
      </c>
      <c r="E288" s="4">
        <v>2</v>
      </c>
      <c r="F288" s="8">
        <v>0.55000000000000004</v>
      </c>
      <c r="G288" s="4">
        <v>7</v>
      </c>
      <c r="H288" s="8">
        <v>4.79</v>
      </c>
      <c r="I288" s="4">
        <v>0</v>
      </c>
    </row>
    <row r="289" spans="1:9" x14ac:dyDescent="0.2">
      <c r="A289" s="2">
        <v>15</v>
      </c>
      <c r="B289" s="1" t="s">
        <v>133</v>
      </c>
      <c r="C289" s="4">
        <v>8</v>
      </c>
      <c r="D289" s="8">
        <v>1.54</v>
      </c>
      <c r="E289" s="4">
        <v>6</v>
      </c>
      <c r="F289" s="8">
        <v>1.65</v>
      </c>
      <c r="G289" s="4">
        <v>2</v>
      </c>
      <c r="H289" s="8">
        <v>1.37</v>
      </c>
      <c r="I289" s="4">
        <v>0</v>
      </c>
    </row>
    <row r="290" spans="1:9" x14ac:dyDescent="0.2">
      <c r="A290" s="2">
        <v>15</v>
      </c>
      <c r="B290" s="1" t="s">
        <v>156</v>
      </c>
      <c r="C290" s="4">
        <v>8</v>
      </c>
      <c r="D290" s="8">
        <v>1.54</v>
      </c>
      <c r="E290" s="4">
        <v>6</v>
      </c>
      <c r="F290" s="8">
        <v>1.65</v>
      </c>
      <c r="G290" s="4">
        <v>2</v>
      </c>
      <c r="H290" s="8">
        <v>1.37</v>
      </c>
      <c r="I290" s="4">
        <v>0</v>
      </c>
    </row>
    <row r="291" spans="1:9" x14ac:dyDescent="0.2">
      <c r="A291" s="2">
        <v>15</v>
      </c>
      <c r="B291" s="1" t="s">
        <v>147</v>
      </c>
      <c r="C291" s="4">
        <v>8</v>
      </c>
      <c r="D291" s="8">
        <v>1.54</v>
      </c>
      <c r="E291" s="4">
        <v>6</v>
      </c>
      <c r="F291" s="8">
        <v>1.65</v>
      </c>
      <c r="G291" s="4">
        <v>2</v>
      </c>
      <c r="H291" s="8">
        <v>1.37</v>
      </c>
      <c r="I291" s="4">
        <v>0</v>
      </c>
    </row>
    <row r="292" spans="1:9" x14ac:dyDescent="0.2">
      <c r="A292" s="2">
        <v>15</v>
      </c>
      <c r="B292" s="1" t="s">
        <v>139</v>
      </c>
      <c r="C292" s="4">
        <v>8</v>
      </c>
      <c r="D292" s="8">
        <v>1.54</v>
      </c>
      <c r="E292" s="4">
        <v>8</v>
      </c>
      <c r="F292" s="8">
        <v>2.2000000000000002</v>
      </c>
      <c r="G292" s="4">
        <v>0</v>
      </c>
      <c r="H292" s="8">
        <v>0</v>
      </c>
      <c r="I292" s="4">
        <v>0</v>
      </c>
    </row>
    <row r="293" spans="1:9" x14ac:dyDescent="0.2">
      <c r="A293" s="2">
        <v>19</v>
      </c>
      <c r="B293" s="1" t="s">
        <v>150</v>
      </c>
      <c r="C293" s="4">
        <v>7</v>
      </c>
      <c r="D293" s="8">
        <v>1.35</v>
      </c>
      <c r="E293" s="4">
        <v>6</v>
      </c>
      <c r="F293" s="8">
        <v>1.65</v>
      </c>
      <c r="G293" s="4">
        <v>1</v>
      </c>
      <c r="H293" s="8">
        <v>0.68</v>
      </c>
      <c r="I293" s="4">
        <v>0</v>
      </c>
    </row>
    <row r="294" spans="1:9" x14ac:dyDescent="0.2">
      <c r="A294" s="2">
        <v>19</v>
      </c>
      <c r="B294" s="1" t="s">
        <v>131</v>
      </c>
      <c r="C294" s="4">
        <v>7</v>
      </c>
      <c r="D294" s="8">
        <v>1.35</v>
      </c>
      <c r="E294" s="4">
        <v>7</v>
      </c>
      <c r="F294" s="8">
        <v>1.93</v>
      </c>
      <c r="G294" s="4">
        <v>0</v>
      </c>
      <c r="H294" s="8">
        <v>0</v>
      </c>
      <c r="I294" s="4">
        <v>0</v>
      </c>
    </row>
    <row r="295" spans="1:9" x14ac:dyDescent="0.2">
      <c r="A295" s="2">
        <v>19</v>
      </c>
      <c r="B295" s="1" t="s">
        <v>163</v>
      </c>
      <c r="C295" s="4">
        <v>7</v>
      </c>
      <c r="D295" s="8">
        <v>1.35</v>
      </c>
      <c r="E295" s="4">
        <v>0</v>
      </c>
      <c r="F295" s="8">
        <v>0</v>
      </c>
      <c r="G295" s="4">
        <v>0</v>
      </c>
      <c r="H295" s="8">
        <v>0</v>
      </c>
      <c r="I295" s="4">
        <v>0</v>
      </c>
    </row>
    <row r="296" spans="1:9" x14ac:dyDescent="0.2">
      <c r="A296" s="1"/>
      <c r="C296" s="4"/>
      <c r="D296" s="8"/>
      <c r="E296" s="4"/>
      <c r="F296" s="8"/>
      <c r="G296" s="4"/>
      <c r="H296" s="8"/>
      <c r="I296" s="4"/>
    </row>
    <row r="297" spans="1:9" x14ac:dyDescent="0.2">
      <c r="A297" s="1" t="s">
        <v>13</v>
      </c>
      <c r="C297" s="4"/>
      <c r="D297" s="8"/>
      <c r="E297" s="4"/>
      <c r="F297" s="8"/>
      <c r="G297" s="4"/>
      <c r="H297" s="8"/>
      <c r="I297" s="4"/>
    </row>
    <row r="298" spans="1:9" x14ac:dyDescent="0.2">
      <c r="A298" s="2">
        <v>1</v>
      </c>
      <c r="B298" s="1" t="s">
        <v>137</v>
      </c>
      <c r="C298" s="4">
        <v>66</v>
      </c>
      <c r="D298" s="8">
        <v>5.99</v>
      </c>
      <c r="E298" s="4">
        <v>62</v>
      </c>
      <c r="F298" s="8">
        <v>8.3699999999999992</v>
      </c>
      <c r="G298" s="4">
        <v>4</v>
      </c>
      <c r="H298" s="8">
        <v>1.18</v>
      </c>
      <c r="I298" s="4">
        <v>0</v>
      </c>
    </row>
    <row r="299" spans="1:9" x14ac:dyDescent="0.2">
      <c r="A299" s="2">
        <v>2</v>
      </c>
      <c r="B299" s="1" t="s">
        <v>135</v>
      </c>
      <c r="C299" s="4">
        <v>62</v>
      </c>
      <c r="D299" s="8">
        <v>5.63</v>
      </c>
      <c r="E299" s="4">
        <v>59</v>
      </c>
      <c r="F299" s="8">
        <v>7.96</v>
      </c>
      <c r="G299" s="4">
        <v>3</v>
      </c>
      <c r="H299" s="8">
        <v>0.88</v>
      </c>
      <c r="I299" s="4">
        <v>0</v>
      </c>
    </row>
    <row r="300" spans="1:9" x14ac:dyDescent="0.2">
      <c r="A300" s="2">
        <v>3</v>
      </c>
      <c r="B300" s="1" t="s">
        <v>131</v>
      </c>
      <c r="C300" s="4">
        <v>59</v>
      </c>
      <c r="D300" s="8">
        <v>5.36</v>
      </c>
      <c r="E300" s="4">
        <v>53</v>
      </c>
      <c r="F300" s="8">
        <v>7.15</v>
      </c>
      <c r="G300" s="4">
        <v>5</v>
      </c>
      <c r="H300" s="8">
        <v>1.47</v>
      </c>
      <c r="I300" s="4">
        <v>0</v>
      </c>
    </row>
    <row r="301" spans="1:9" x14ac:dyDescent="0.2">
      <c r="A301" s="2">
        <v>4</v>
      </c>
      <c r="B301" s="1" t="s">
        <v>136</v>
      </c>
      <c r="C301" s="4">
        <v>52</v>
      </c>
      <c r="D301" s="8">
        <v>4.72</v>
      </c>
      <c r="E301" s="4">
        <v>50</v>
      </c>
      <c r="F301" s="8">
        <v>6.75</v>
      </c>
      <c r="G301" s="4">
        <v>2</v>
      </c>
      <c r="H301" s="8">
        <v>0.59</v>
      </c>
      <c r="I301" s="4">
        <v>0</v>
      </c>
    </row>
    <row r="302" spans="1:9" x14ac:dyDescent="0.2">
      <c r="A302" s="2">
        <v>5</v>
      </c>
      <c r="B302" s="1" t="s">
        <v>133</v>
      </c>
      <c r="C302" s="4">
        <v>49</v>
      </c>
      <c r="D302" s="8">
        <v>4.45</v>
      </c>
      <c r="E302" s="4">
        <v>45</v>
      </c>
      <c r="F302" s="8">
        <v>6.07</v>
      </c>
      <c r="G302" s="4">
        <v>4</v>
      </c>
      <c r="H302" s="8">
        <v>1.18</v>
      </c>
      <c r="I302" s="4">
        <v>0</v>
      </c>
    </row>
    <row r="303" spans="1:9" x14ac:dyDescent="0.2">
      <c r="A303" s="2">
        <v>6</v>
      </c>
      <c r="B303" s="1" t="s">
        <v>123</v>
      </c>
      <c r="C303" s="4">
        <v>29</v>
      </c>
      <c r="D303" s="8">
        <v>2.63</v>
      </c>
      <c r="E303" s="4">
        <v>24</v>
      </c>
      <c r="F303" s="8">
        <v>3.24</v>
      </c>
      <c r="G303" s="4">
        <v>5</v>
      </c>
      <c r="H303" s="8">
        <v>1.47</v>
      </c>
      <c r="I303" s="4">
        <v>0</v>
      </c>
    </row>
    <row r="304" spans="1:9" x14ac:dyDescent="0.2">
      <c r="A304" s="2">
        <v>7</v>
      </c>
      <c r="B304" s="1" t="s">
        <v>130</v>
      </c>
      <c r="C304" s="4">
        <v>27</v>
      </c>
      <c r="D304" s="8">
        <v>2.4500000000000002</v>
      </c>
      <c r="E304" s="4">
        <v>24</v>
      </c>
      <c r="F304" s="8">
        <v>3.24</v>
      </c>
      <c r="G304" s="4">
        <v>3</v>
      </c>
      <c r="H304" s="8">
        <v>0.88</v>
      </c>
      <c r="I304" s="4">
        <v>0</v>
      </c>
    </row>
    <row r="305" spans="1:9" x14ac:dyDescent="0.2">
      <c r="A305" s="2">
        <v>7</v>
      </c>
      <c r="B305" s="1" t="s">
        <v>139</v>
      </c>
      <c r="C305" s="4">
        <v>27</v>
      </c>
      <c r="D305" s="8">
        <v>2.4500000000000002</v>
      </c>
      <c r="E305" s="4">
        <v>26</v>
      </c>
      <c r="F305" s="8">
        <v>3.51</v>
      </c>
      <c r="G305" s="4">
        <v>1</v>
      </c>
      <c r="H305" s="8">
        <v>0.28999999999999998</v>
      </c>
      <c r="I305" s="4">
        <v>0</v>
      </c>
    </row>
    <row r="306" spans="1:9" x14ac:dyDescent="0.2">
      <c r="A306" s="2">
        <v>9</v>
      </c>
      <c r="B306" s="1" t="s">
        <v>127</v>
      </c>
      <c r="C306" s="4">
        <v>25</v>
      </c>
      <c r="D306" s="8">
        <v>2.27</v>
      </c>
      <c r="E306" s="4">
        <v>22</v>
      </c>
      <c r="F306" s="8">
        <v>2.97</v>
      </c>
      <c r="G306" s="4">
        <v>3</v>
      </c>
      <c r="H306" s="8">
        <v>0.88</v>
      </c>
      <c r="I306" s="4">
        <v>0</v>
      </c>
    </row>
    <row r="307" spans="1:9" x14ac:dyDescent="0.2">
      <c r="A307" s="2">
        <v>10</v>
      </c>
      <c r="B307" s="1" t="s">
        <v>138</v>
      </c>
      <c r="C307" s="4">
        <v>22</v>
      </c>
      <c r="D307" s="8">
        <v>2</v>
      </c>
      <c r="E307" s="4">
        <v>18</v>
      </c>
      <c r="F307" s="8">
        <v>2.4300000000000002</v>
      </c>
      <c r="G307" s="4">
        <v>4</v>
      </c>
      <c r="H307" s="8">
        <v>1.18</v>
      </c>
      <c r="I307" s="4">
        <v>0</v>
      </c>
    </row>
    <row r="308" spans="1:9" x14ac:dyDescent="0.2">
      <c r="A308" s="2">
        <v>11</v>
      </c>
      <c r="B308" s="1" t="s">
        <v>121</v>
      </c>
      <c r="C308" s="4">
        <v>18</v>
      </c>
      <c r="D308" s="8">
        <v>1.63</v>
      </c>
      <c r="E308" s="4">
        <v>6</v>
      </c>
      <c r="F308" s="8">
        <v>0.81</v>
      </c>
      <c r="G308" s="4">
        <v>12</v>
      </c>
      <c r="H308" s="8">
        <v>3.54</v>
      </c>
      <c r="I308" s="4">
        <v>0</v>
      </c>
    </row>
    <row r="309" spans="1:9" x14ac:dyDescent="0.2">
      <c r="A309" s="2">
        <v>11</v>
      </c>
      <c r="B309" s="1" t="s">
        <v>122</v>
      </c>
      <c r="C309" s="4">
        <v>18</v>
      </c>
      <c r="D309" s="8">
        <v>1.63</v>
      </c>
      <c r="E309" s="4">
        <v>7</v>
      </c>
      <c r="F309" s="8">
        <v>0.94</v>
      </c>
      <c r="G309" s="4">
        <v>11</v>
      </c>
      <c r="H309" s="8">
        <v>3.24</v>
      </c>
      <c r="I309" s="4">
        <v>0</v>
      </c>
    </row>
    <row r="310" spans="1:9" x14ac:dyDescent="0.2">
      <c r="A310" s="2">
        <v>11</v>
      </c>
      <c r="B310" s="1" t="s">
        <v>126</v>
      </c>
      <c r="C310" s="4">
        <v>18</v>
      </c>
      <c r="D310" s="8">
        <v>1.63</v>
      </c>
      <c r="E310" s="4">
        <v>12</v>
      </c>
      <c r="F310" s="8">
        <v>1.62</v>
      </c>
      <c r="G310" s="4">
        <v>6</v>
      </c>
      <c r="H310" s="8">
        <v>1.77</v>
      </c>
      <c r="I310" s="4">
        <v>0</v>
      </c>
    </row>
    <row r="311" spans="1:9" x14ac:dyDescent="0.2">
      <c r="A311" s="2">
        <v>11</v>
      </c>
      <c r="B311" s="1" t="s">
        <v>134</v>
      </c>
      <c r="C311" s="4">
        <v>18</v>
      </c>
      <c r="D311" s="8">
        <v>1.63</v>
      </c>
      <c r="E311" s="4">
        <v>16</v>
      </c>
      <c r="F311" s="8">
        <v>2.16</v>
      </c>
      <c r="G311" s="4">
        <v>2</v>
      </c>
      <c r="H311" s="8">
        <v>0.59</v>
      </c>
      <c r="I311" s="4">
        <v>0</v>
      </c>
    </row>
    <row r="312" spans="1:9" x14ac:dyDescent="0.2">
      <c r="A312" s="2">
        <v>15</v>
      </c>
      <c r="B312" s="1" t="s">
        <v>147</v>
      </c>
      <c r="C312" s="4">
        <v>16</v>
      </c>
      <c r="D312" s="8">
        <v>1.45</v>
      </c>
      <c r="E312" s="4">
        <v>5</v>
      </c>
      <c r="F312" s="8">
        <v>0.67</v>
      </c>
      <c r="G312" s="4">
        <v>11</v>
      </c>
      <c r="H312" s="8">
        <v>3.24</v>
      </c>
      <c r="I312" s="4">
        <v>0</v>
      </c>
    </row>
    <row r="313" spans="1:9" x14ac:dyDescent="0.2">
      <c r="A313" s="2">
        <v>16</v>
      </c>
      <c r="B313" s="1" t="s">
        <v>125</v>
      </c>
      <c r="C313" s="4">
        <v>15</v>
      </c>
      <c r="D313" s="8">
        <v>1.36</v>
      </c>
      <c r="E313" s="4">
        <v>10</v>
      </c>
      <c r="F313" s="8">
        <v>1.35</v>
      </c>
      <c r="G313" s="4">
        <v>5</v>
      </c>
      <c r="H313" s="8">
        <v>1.47</v>
      </c>
      <c r="I313" s="4">
        <v>0</v>
      </c>
    </row>
    <row r="314" spans="1:9" x14ac:dyDescent="0.2">
      <c r="A314" s="2">
        <v>16</v>
      </c>
      <c r="B314" s="1" t="s">
        <v>128</v>
      </c>
      <c r="C314" s="4">
        <v>15</v>
      </c>
      <c r="D314" s="8">
        <v>1.36</v>
      </c>
      <c r="E314" s="4">
        <v>13</v>
      </c>
      <c r="F314" s="8">
        <v>1.75</v>
      </c>
      <c r="G314" s="4">
        <v>2</v>
      </c>
      <c r="H314" s="8">
        <v>0.59</v>
      </c>
      <c r="I314" s="4">
        <v>0</v>
      </c>
    </row>
    <row r="315" spans="1:9" x14ac:dyDescent="0.2">
      <c r="A315" s="2">
        <v>18</v>
      </c>
      <c r="B315" s="1" t="s">
        <v>140</v>
      </c>
      <c r="C315" s="4">
        <v>14</v>
      </c>
      <c r="D315" s="8">
        <v>1.27</v>
      </c>
      <c r="E315" s="4">
        <v>11</v>
      </c>
      <c r="F315" s="8">
        <v>1.48</v>
      </c>
      <c r="G315" s="4">
        <v>3</v>
      </c>
      <c r="H315" s="8">
        <v>0.88</v>
      </c>
      <c r="I315" s="4">
        <v>0</v>
      </c>
    </row>
    <row r="316" spans="1:9" x14ac:dyDescent="0.2">
      <c r="A316" s="2">
        <v>19</v>
      </c>
      <c r="B316" s="1" t="s">
        <v>164</v>
      </c>
      <c r="C316" s="4">
        <v>13</v>
      </c>
      <c r="D316" s="8">
        <v>1.18</v>
      </c>
      <c r="E316" s="4">
        <v>8</v>
      </c>
      <c r="F316" s="8">
        <v>1.08</v>
      </c>
      <c r="G316" s="4">
        <v>5</v>
      </c>
      <c r="H316" s="8">
        <v>1.47</v>
      </c>
      <c r="I316" s="4">
        <v>0</v>
      </c>
    </row>
    <row r="317" spans="1:9" x14ac:dyDescent="0.2">
      <c r="A317" s="2">
        <v>19</v>
      </c>
      <c r="B317" s="1" t="s">
        <v>165</v>
      </c>
      <c r="C317" s="4">
        <v>13</v>
      </c>
      <c r="D317" s="8">
        <v>1.18</v>
      </c>
      <c r="E317" s="4">
        <v>10</v>
      </c>
      <c r="F317" s="8">
        <v>1.35</v>
      </c>
      <c r="G317" s="4">
        <v>3</v>
      </c>
      <c r="H317" s="8">
        <v>0.88</v>
      </c>
      <c r="I317" s="4">
        <v>0</v>
      </c>
    </row>
    <row r="318" spans="1:9" x14ac:dyDescent="0.2">
      <c r="A318" s="2">
        <v>19</v>
      </c>
      <c r="B318" s="1" t="s">
        <v>145</v>
      </c>
      <c r="C318" s="4">
        <v>13</v>
      </c>
      <c r="D318" s="8">
        <v>1.18</v>
      </c>
      <c r="E318" s="4">
        <v>7</v>
      </c>
      <c r="F318" s="8">
        <v>0.94</v>
      </c>
      <c r="G318" s="4">
        <v>6</v>
      </c>
      <c r="H318" s="8">
        <v>1.77</v>
      </c>
      <c r="I318" s="4">
        <v>0</v>
      </c>
    </row>
    <row r="319" spans="1:9" x14ac:dyDescent="0.2">
      <c r="A319" s="2">
        <v>19</v>
      </c>
      <c r="B319" s="1" t="s">
        <v>146</v>
      </c>
      <c r="C319" s="4">
        <v>13</v>
      </c>
      <c r="D319" s="8">
        <v>1.18</v>
      </c>
      <c r="E319" s="4">
        <v>12</v>
      </c>
      <c r="F319" s="8">
        <v>1.62</v>
      </c>
      <c r="G319" s="4">
        <v>1</v>
      </c>
      <c r="H319" s="8">
        <v>0.28999999999999998</v>
      </c>
      <c r="I319" s="4">
        <v>0</v>
      </c>
    </row>
    <row r="320" spans="1:9" x14ac:dyDescent="0.2">
      <c r="A320" s="1"/>
      <c r="C320" s="4"/>
      <c r="D320" s="8"/>
      <c r="E320" s="4"/>
      <c r="F320" s="8"/>
      <c r="G320" s="4"/>
      <c r="H320" s="8"/>
      <c r="I320" s="4"/>
    </row>
    <row r="321" spans="1:9" x14ac:dyDescent="0.2">
      <c r="A321" s="1" t="s">
        <v>14</v>
      </c>
      <c r="C321" s="4"/>
      <c r="D321" s="8"/>
      <c r="E321" s="4"/>
      <c r="F321" s="8"/>
      <c r="G321" s="4"/>
      <c r="H321" s="8"/>
      <c r="I321" s="4"/>
    </row>
    <row r="322" spans="1:9" x14ac:dyDescent="0.2">
      <c r="A322" s="2">
        <v>1</v>
      </c>
      <c r="B322" s="1" t="s">
        <v>136</v>
      </c>
      <c r="C322" s="4">
        <v>17</v>
      </c>
      <c r="D322" s="8">
        <v>5.43</v>
      </c>
      <c r="E322" s="4">
        <v>17</v>
      </c>
      <c r="F322" s="8">
        <v>9.34</v>
      </c>
      <c r="G322" s="4">
        <v>0</v>
      </c>
      <c r="H322" s="8">
        <v>0</v>
      </c>
      <c r="I322" s="4">
        <v>0</v>
      </c>
    </row>
    <row r="323" spans="1:9" x14ac:dyDescent="0.2">
      <c r="A323" s="2">
        <v>2</v>
      </c>
      <c r="B323" s="1" t="s">
        <v>137</v>
      </c>
      <c r="C323" s="4">
        <v>13</v>
      </c>
      <c r="D323" s="8">
        <v>4.1500000000000004</v>
      </c>
      <c r="E323" s="4">
        <v>13</v>
      </c>
      <c r="F323" s="8">
        <v>7.14</v>
      </c>
      <c r="G323" s="4">
        <v>0</v>
      </c>
      <c r="H323" s="8">
        <v>0</v>
      </c>
      <c r="I323" s="4">
        <v>0</v>
      </c>
    </row>
    <row r="324" spans="1:9" x14ac:dyDescent="0.2">
      <c r="A324" s="2">
        <v>3</v>
      </c>
      <c r="B324" s="1" t="s">
        <v>123</v>
      </c>
      <c r="C324" s="4">
        <v>12</v>
      </c>
      <c r="D324" s="8">
        <v>3.83</v>
      </c>
      <c r="E324" s="4">
        <v>7</v>
      </c>
      <c r="F324" s="8">
        <v>3.85</v>
      </c>
      <c r="G324" s="4">
        <v>5</v>
      </c>
      <c r="H324" s="8">
        <v>4.17</v>
      </c>
      <c r="I324" s="4">
        <v>0</v>
      </c>
    </row>
    <row r="325" spans="1:9" x14ac:dyDescent="0.2">
      <c r="A325" s="2">
        <v>4</v>
      </c>
      <c r="B325" s="1" t="s">
        <v>122</v>
      </c>
      <c r="C325" s="4">
        <v>8</v>
      </c>
      <c r="D325" s="8">
        <v>2.56</v>
      </c>
      <c r="E325" s="4">
        <v>4</v>
      </c>
      <c r="F325" s="8">
        <v>2.2000000000000002</v>
      </c>
      <c r="G325" s="4">
        <v>4</v>
      </c>
      <c r="H325" s="8">
        <v>3.33</v>
      </c>
      <c r="I325" s="4">
        <v>0</v>
      </c>
    </row>
    <row r="326" spans="1:9" x14ac:dyDescent="0.2">
      <c r="A326" s="2">
        <v>4</v>
      </c>
      <c r="B326" s="1" t="s">
        <v>139</v>
      </c>
      <c r="C326" s="4">
        <v>8</v>
      </c>
      <c r="D326" s="8">
        <v>2.56</v>
      </c>
      <c r="E326" s="4">
        <v>8</v>
      </c>
      <c r="F326" s="8">
        <v>4.4000000000000004</v>
      </c>
      <c r="G326" s="4">
        <v>0</v>
      </c>
      <c r="H326" s="8">
        <v>0</v>
      </c>
      <c r="I326" s="4">
        <v>0</v>
      </c>
    </row>
    <row r="327" spans="1:9" x14ac:dyDescent="0.2">
      <c r="A327" s="2">
        <v>6</v>
      </c>
      <c r="B327" s="1" t="s">
        <v>149</v>
      </c>
      <c r="C327" s="4">
        <v>7</v>
      </c>
      <c r="D327" s="8">
        <v>2.2400000000000002</v>
      </c>
      <c r="E327" s="4">
        <v>5</v>
      </c>
      <c r="F327" s="8">
        <v>2.75</v>
      </c>
      <c r="G327" s="4">
        <v>2</v>
      </c>
      <c r="H327" s="8">
        <v>1.67</v>
      </c>
      <c r="I327" s="4">
        <v>0</v>
      </c>
    </row>
    <row r="328" spans="1:9" x14ac:dyDescent="0.2">
      <c r="A328" s="2">
        <v>6</v>
      </c>
      <c r="B328" s="1" t="s">
        <v>129</v>
      </c>
      <c r="C328" s="4">
        <v>7</v>
      </c>
      <c r="D328" s="8">
        <v>2.2400000000000002</v>
      </c>
      <c r="E328" s="4">
        <v>3</v>
      </c>
      <c r="F328" s="8">
        <v>1.65</v>
      </c>
      <c r="G328" s="4">
        <v>4</v>
      </c>
      <c r="H328" s="8">
        <v>3.33</v>
      </c>
      <c r="I328" s="4">
        <v>0</v>
      </c>
    </row>
    <row r="329" spans="1:9" x14ac:dyDescent="0.2">
      <c r="A329" s="2">
        <v>6</v>
      </c>
      <c r="B329" s="1" t="s">
        <v>169</v>
      </c>
      <c r="C329" s="4">
        <v>7</v>
      </c>
      <c r="D329" s="8">
        <v>2.2400000000000002</v>
      </c>
      <c r="E329" s="4">
        <v>0</v>
      </c>
      <c r="F329" s="8">
        <v>0</v>
      </c>
      <c r="G329" s="4">
        <v>6</v>
      </c>
      <c r="H329" s="8">
        <v>5</v>
      </c>
      <c r="I329" s="4">
        <v>0</v>
      </c>
    </row>
    <row r="330" spans="1:9" x14ac:dyDescent="0.2">
      <c r="A330" s="2">
        <v>6</v>
      </c>
      <c r="B330" s="1" t="s">
        <v>163</v>
      </c>
      <c r="C330" s="4">
        <v>7</v>
      </c>
      <c r="D330" s="8">
        <v>2.2400000000000002</v>
      </c>
      <c r="E330" s="4">
        <v>0</v>
      </c>
      <c r="F330" s="8">
        <v>0</v>
      </c>
      <c r="G330" s="4">
        <v>0</v>
      </c>
      <c r="H330" s="8">
        <v>0</v>
      </c>
      <c r="I330" s="4">
        <v>4</v>
      </c>
    </row>
    <row r="331" spans="1:9" x14ac:dyDescent="0.2">
      <c r="A331" s="2">
        <v>10</v>
      </c>
      <c r="B331" s="1" t="s">
        <v>121</v>
      </c>
      <c r="C331" s="4">
        <v>6</v>
      </c>
      <c r="D331" s="8">
        <v>1.92</v>
      </c>
      <c r="E331" s="4">
        <v>2</v>
      </c>
      <c r="F331" s="8">
        <v>1.1000000000000001</v>
      </c>
      <c r="G331" s="4">
        <v>4</v>
      </c>
      <c r="H331" s="8">
        <v>3.33</v>
      </c>
      <c r="I331" s="4">
        <v>0</v>
      </c>
    </row>
    <row r="332" spans="1:9" x14ac:dyDescent="0.2">
      <c r="A332" s="2">
        <v>10</v>
      </c>
      <c r="B332" s="1" t="s">
        <v>151</v>
      </c>
      <c r="C332" s="4">
        <v>6</v>
      </c>
      <c r="D332" s="8">
        <v>1.92</v>
      </c>
      <c r="E332" s="4">
        <v>2</v>
      </c>
      <c r="F332" s="8">
        <v>1.1000000000000001</v>
      </c>
      <c r="G332" s="4">
        <v>4</v>
      </c>
      <c r="H332" s="8">
        <v>3.33</v>
      </c>
      <c r="I332" s="4">
        <v>0</v>
      </c>
    </row>
    <row r="333" spans="1:9" x14ac:dyDescent="0.2">
      <c r="A333" s="2">
        <v>10</v>
      </c>
      <c r="B333" s="1" t="s">
        <v>124</v>
      </c>
      <c r="C333" s="4">
        <v>6</v>
      </c>
      <c r="D333" s="8">
        <v>1.92</v>
      </c>
      <c r="E333" s="4">
        <v>2</v>
      </c>
      <c r="F333" s="8">
        <v>1.1000000000000001</v>
      </c>
      <c r="G333" s="4">
        <v>4</v>
      </c>
      <c r="H333" s="8">
        <v>3.33</v>
      </c>
      <c r="I333" s="4">
        <v>0</v>
      </c>
    </row>
    <row r="334" spans="1:9" x14ac:dyDescent="0.2">
      <c r="A334" s="2">
        <v>10</v>
      </c>
      <c r="B334" s="1" t="s">
        <v>127</v>
      </c>
      <c r="C334" s="4">
        <v>6</v>
      </c>
      <c r="D334" s="8">
        <v>1.92</v>
      </c>
      <c r="E334" s="4">
        <v>5</v>
      </c>
      <c r="F334" s="8">
        <v>2.75</v>
      </c>
      <c r="G334" s="4">
        <v>1</v>
      </c>
      <c r="H334" s="8">
        <v>0.83</v>
      </c>
      <c r="I334" s="4">
        <v>0</v>
      </c>
    </row>
    <row r="335" spans="1:9" x14ac:dyDescent="0.2">
      <c r="A335" s="2">
        <v>14</v>
      </c>
      <c r="B335" s="1" t="s">
        <v>166</v>
      </c>
      <c r="C335" s="4">
        <v>5</v>
      </c>
      <c r="D335" s="8">
        <v>1.6</v>
      </c>
      <c r="E335" s="4">
        <v>1</v>
      </c>
      <c r="F335" s="8">
        <v>0.55000000000000004</v>
      </c>
      <c r="G335" s="4">
        <v>4</v>
      </c>
      <c r="H335" s="8">
        <v>3.33</v>
      </c>
      <c r="I335" s="4">
        <v>0</v>
      </c>
    </row>
    <row r="336" spans="1:9" x14ac:dyDescent="0.2">
      <c r="A336" s="2">
        <v>14</v>
      </c>
      <c r="B336" s="1" t="s">
        <v>167</v>
      </c>
      <c r="C336" s="4">
        <v>5</v>
      </c>
      <c r="D336" s="8">
        <v>1.6</v>
      </c>
      <c r="E336" s="4">
        <v>3</v>
      </c>
      <c r="F336" s="8">
        <v>1.65</v>
      </c>
      <c r="G336" s="4">
        <v>2</v>
      </c>
      <c r="H336" s="8">
        <v>1.67</v>
      </c>
      <c r="I336" s="4">
        <v>0</v>
      </c>
    </row>
    <row r="337" spans="1:9" x14ac:dyDescent="0.2">
      <c r="A337" s="2">
        <v>14</v>
      </c>
      <c r="B337" s="1" t="s">
        <v>168</v>
      </c>
      <c r="C337" s="4">
        <v>5</v>
      </c>
      <c r="D337" s="8">
        <v>1.6</v>
      </c>
      <c r="E337" s="4">
        <v>2</v>
      </c>
      <c r="F337" s="8">
        <v>1.1000000000000001</v>
      </c>
      <c r="G337" s="4">
        <v>3</v>
      </c>
      <c r="H337" s="8">
        <v>2.5</v>
      </c>
      <c r="I337" s="4">
        <v>0</v>
      </c>
    </row>
    <row r="338" spans="1:9" x14ac:dyDescent="0.2">
      <c r="A338" s="2">
        <v>14</v>
      </c>
      <c r="B338" s="1" t="s">
        <v>141</v>
      </c>
      <c r="C338" s="4">
        <v>5</v>
      </c>
      <c r="D338" s="8">
        <v>1.6</v>
      </c>
      <c r="E338" s="4">
        <v>3</v>
      </c>
      <c r="F338" s="8">
        <v>1.65</v>
      </c>
      <c r="G338" s="4">
        <v>1</v>
      </c>
      <c r="H338" s="8">
        <v>0.83</v>
      </c>
      <c r="I338" s="4">
        <v>1</v>
      </c>
    </row>
    <row r="339" spans="1:9" x14ac:dyDescent="0.2">
      <c r="A339" s="2">
        <v>14</v>
      </c>
      <c r="B339" s="1" t="s">
        <v>126</v>
      </c>
      <c r="C339" s="4">
        <v>5</v>
      </c>
      <c r="D339" s="8">
        <v>1.6</v>
      </c>
      <c r="E339" s="4">
        <v>5</v>
      </c>
      <c r="F339" s="8">
        <v>2.75</v>
      </c>
      <c r="G339" s="4">
        <v>0</v>
      </c>
      <c r="H339" s="8">
        <v>0</v>
      </c>
      <c r="I339" s="4">
        <v>0</v>
      </c>
    </row>
    <row r="340" spans="1:9" x14ac:dyDescent="0.2">
      <c r="A340" s="2">
        <v>14</v>
      </c>
      <c r="B340" s="1" t="s">
        <v>133</v>
      </c>
      <c r="C340" s="4">
        <v>5</v>
      </c>
      <c r="D340" s="8">
        <v>1.6</v>
      </c>
      <c r="E340" s="4">
        <v>5</v>
      </c>
      <c r="F340" s="8">
        <v>2.75</v>
      </c>
      <c r="G340" s="4">
        <v>0</v>
      </c>
      <c r="H340" s="8">
        <v>0</v>
      </c>
      <c r="I340" s="4">
        <v>0</v>
      </c>
    </row>
    <row r="341" spans="1:9" x14ac:dyDescent="0.2">
      <c r="A341" s="2">
        <v>14</v>
      </c>
      <c r="B341" s="1" t="s">
        <v>147</v>
      </c>
      <c r="C341" s="4">
        <v>5</v>
      </c>
      <c r="D341" s="8">
        <v>1.6</v>
      </c>
      <c r="E341" s="4">
        <v>3</v>
      </c>
      <c r="F341" s="8">
        <v>1.65</v>
      </c>
      <c r="G341" s="4">
        <v>2</v>
      </c>
      <c r="H341" s="8">
        <v>1.67</v>
      </c>
      <c r="I341" s="4">
        <v>0</v>
      </c>
    </row>
    <row r="342" spans="1:9" x14ac:dyDescent="0.2">
      <c r="A342" s="1"/>
      <c r="C342" s="4"/>
      <c r="D342" s="8"/>
      <c r="E342" s="4"/>
      <c r="F342" s="8"/>
      <c r="G342" s="4"/>
      <c r="H342" s="8"/>
      <c r="I342" s="4"/>
    </row>
    <row r="343" spans="1:9" x14ac:dyDescent="0.2">
      <c r="A343" s="1" t="s">
        <v>15</v>
      </c>
      <c r="C343" s="4"/>
      <c r="D343" s="8"/>
      <c r="E343" s="4"/>
      <c r="F343" s="8"/>
      <c r="G343" s="4"/>
      <c r="H343" s="8"/>
      <c r="I343" s="4"/>
    </row>
    <row r="344" spans="1:9" x14ac:dyDescent="0.2">
      <c r="A344" s="2">
        <v>1</v>
      </c>
      <c r="B344" s="1" t="s">
        <v>136</v>
      </c>
      <c r="C344" s="4">
        <v>17</v>
      </c>
      <c r="D344" s="8">
        <v>8.25</v>
      </c>
      <c r="E344" s="4">
        <v>17</v>
      </c>
      <c r="F344" s="8">
        <v>13.39</v>
      </c>
      <c r="G344" s="4">
        <v>0</v>
      </c>
      <c r="H344" s="8">
        <v>0</v>
      </c>
      <c r="I344" s="4">
        <v>0</v>
      </c>
    </row>
    <row r="345" spans="1:9" x14ac:dyDescent="0.2">
      <c r="A345" s="2">
        <v>2</v>
      </c>
      <c r="B345" s="1" t="s">
        <v>137</v>
      </c>
      <c r="C345" s="4">
        <v>11</v>
      </c>
      <c r="D345" s="8">
        <v>5.34</v>
      </c>
      <c r="E345" s="4">
        <v>11</v>
      </c>
      <c r="F345" s="8">
        <v>8.66</v>
      </c>
      <c r="G345" s="4">
        <v>0</v>
      </c>
      <c r="H345" s="8">
        <v>0</v>
      </c>
      <c r="I345" s="4">
        <v>0</v>
      </c>
    </row>
    <row r="346" spans="1:9" x14ac:dyDescent="0.2">
      <c r="A346" s="2">
        <v>3</v>
      </c>
      <c r="B346" s="1" t="s">
        <v>139</v>
      </c>
      <c r="C346" s="4">
        <v>6</v>
      </c>
      <c r="D346" s="8">
        <v>2.91</v>
      </c>
      <c r="E346" s="4">
        <v>6</v>
      </c>
      <c r="F346" s="8">
        <v>4.72</v>
      </c>
      <c r="G346" s="4">
        <v>0</v>
      </c>
      <c r="H346" s="8">
        <v>0</v>
      </c>
      <c r="I346" s="4">
        <v>0</v>
      </c>
    </row>
    <row r="347" spans="1:9" x14ac:dyDescent="0.2">
      <c r="A347" s="2">
        <v>4</v>
      </c>
      <c r="B347" s="1" t="s">
        <v>149</v>
      </c>
      <c r="C347" s="4">
        <v>5</v>
      </c>
      <c r="D347" s="8">
        <v>2.4300000000000002</v>
      </c>
      <c r="E347" s="4">
        <v>2</v>
      </c>
      <c r="F347" s="8">
        <v>1.57</v>
      </c>
      <c r="G347" s="4">
        <v>3</v>
      </c>
      <c r="H347" s="8">
        <v>3.95</v>
      </c>
      <c r="I347" s="4">
        <v>0</v>
      </c>
    </row>
    <row r="348" spans="1:9" x14ac:dyDescent="0.2">
      <c r="A348" s="2">
        <v>4</v>
      </c>
      <c r="B348" s="1" t="s">
        <v>127</v>
      </c>
      <c r="C348" s="4">
        <v>5</v>
      </c>
      <c r="D348" s="8">
        <v>2.4300000000000002</v>
      </c>
      <c r="E348" s="4">
        <v>3</v>
      </c>
      <c r="F348" s="8">
        <v>2.36</v>
      </c>
      <c r="G348" s="4">
        <v>2</v>
      </c>
      <c r="H348" s="8">
        <v>2.63</v>
      </c>
      <c r="I348" s="4">
        <v>0</v>
      </c>
    </row>
    <row r="349" spans="1:9" x14ac:dyDescent="0.2">
      <c r="A349" s="2">
        <v>4</v>
      </c>
      <c r="B349" s="1" t="s">
        <v>140</v>
      </c>
      <c r="C349" s="4">
        <v>5</v>
      </c>
      <c r="D349" s="8">
        <v>2.4300000000000002</v>
      </c>
      <c r="E349" s="4">
        <v>4</v>
      </c>
      <c r="F349" s="8">
        <v>3.15</v>
      </c>
      <c r="G349" s="4">
        <v>1</v>
      </c>
      <c r="H349" s="8">
        <v>1.32</v>
      </c>
      <c r="I349" s="4">
        <v>0</v>
      </c>
    </row>
    <row r="350" spans="1:9" x14ac:dyDescent="0.2">
      <c r="A350" s="2">
        <v>7</v>
      </c>
      <c r="B350" s="1" t="s">
        <v>123</v>
      </c>
      <c r="C350" s="4">
        <v>4</v>
      </c>
      <c r="D350" s="8">
        <v>1.94</v>
      </c>
      <c r="E350" s="4">
        <v>1</v>
      </c>
      <c r="F350" s="8">
        <v>0.79</v>
      </c>
      <c r="G350" s="4">
        <v>3</v>
      </c>
      <c r="H350" s="8">
        <v>3.95</v>
      </c>
      <c r="I350" s="4">
        <v>0</v>
      </c>
    </row>
    <row r="351" spans="1:9" x14ac:dyDescent="0.2">
      <c r="A351" s="2">
        <v>7</v>
      </c>
      <c r="B351" s="1" t="s">
        <v>124</v>
      </c>
      <c r="C351" s="4">
        <v>4</v>
      </c>
      <c r="D351" s="8">
        <v>1.94</v>
      </c>
      <c r="E351" s="4">
        <v>2</v>
      </c>
      <c r="F351" s="8">
        <v>1.57</v>
      </c>
      <c r="G351" s="4">
        <v>2</v>
      </c>
      <c r="H351" s="8">
        <v>2.63</v>
      </c>
      <c r="I351" s="4">
        <v>0</v>
      </c>
    </row>
    <row r="352" spans="1:9" x14ac:dyDescent="0.2">
      <c r="A352" s="2">
        <v>7</v>
      </c>
      <c r="B352" s="1" t="s">
        <v>129</v>
      </c>
      <c r="C352" s="4">
        <v>4</v>
      </c>
      <c r="D352" s="8">
        <v>1.94</v>
      </c>
      <c r="E352" s="4">
        <v>4</v>
      </c>
      <c r="F352" s="8">
        <v>3.15</v>
      </c>
      <c r="G352" s="4">
        <v>0</v>
      </c>
      <c r="H352" s="8">
        <v>0</v>
      </c>
      <c r="I352" s="4">
        <v>0</v>
      </c>
    </row>
    <row r="353" spans="1:9" x14ac:dyDescent="0.2">
      <c r="A353" s="2">
        <v>7</v>
      </c>
      <c r="B353" s="1" t="s">
        <v>162</v>
      </c>
      <c r="C353" s="4">
        <v>4</v>
      </c>
      <c r="D353" s="8">
        <v>1.94</v>
      </c>
      <c r="E353" s="4">
        <v>2</v>
      </c>
      <c r="F353" s="8">
        <v>1.57</v>
      </c>
      <c r="G353" s="4">
        <v>2</v>
      </c>
      <c r="H353" s="8">
        <v>2.63</v>
      </c>
      <c r="I353" s="4">
        <v>0</v>
      </c>
    </row>
    <row r="354" spans="1:9" x14ac:dyDescent="0.2">
      <c r="A354" s="2">
        <v>7</v>
      </c>
      <c r="B354" s="1" t="s">
        <v>130</v>
      </c>
      <c r="C354" s="4">
        <v>4</v>
      </c>
      <c r="D354" s="8">
        <v>1.94</v>
      </c>
      <c r="E354" s="4">
        <v>3</v>
      </c>
      <c r="F354" s="8">
        <v>2.36</v>
      </c>
      <c r="G354" s="4">
        <v>1</v>
      </c>
      <c r="H354" s="8">
        <v>1.32</v>
      </c>
      <c r="I354" s="4">
        <v>0</v>
      </c>
    </row>
    <row r="355" spans="1:9" x14ac:dyDescent="0.2">
      <c r="A355" s="2">
        <v>7</v>
      </c>
      <c r="B355" s="1" t="s">
        <v>171</v>
      </c>
      <c r="C355" s="4">
        <v>4</v>
      </c>
      <c r="D355" s="8">
        <v>1.94</v>
      </c>
      <c r="E355" s="4">
        <v>2</v>
      </c>
      <c r="F355" s="8">
        <v>1.57</v>
      </c>
      <c r="G355" s="4">
        <v>2</v>
      </c>
      <c r="H355" s="8">
        <v>2.63</v>
      </c>
      <c r="I355" s="4">
        <v>0</v>
      </c>
    </row>
    <row r="356" spans="1:9" x14ac:dyDescent="0.2">
      <c r="A356" s="2">
        <v>7</v>
      </c>
      <c r="B356" s="1" t="s">
        <v>172</v>
      </c>
      <c r="C356" s="4">
        <v>4</v>
      </c>
      <c r="D356" s="8">
        <v>1.94</v>
      </c>
      <c r="E356" s="4">
        <v>4</v>
      </c>
      <c r="F356" s="8">
        <v>3.15</v>
      </c>
      <c r="G356" s="4">
        <v>0</v>
      </c>
      <c r="H356" s="8">
        <v>0</v>
      </c>
      <c r="I356" s="4">
        <v>0</v>
      </c>
    </row>
    <row r="357" spans="1:9" x14ac:dyDescent="0.2">
      <c r="A357" s="2">
        <v>7</v>
      </c>
      <c r="B357" s="1" t="s">
        <v>132</v>
      </c>
      <c r="C357" s="4">
        <v>4</v>
      </c>
      <c r="D357" s="8">
        <v>1.94</v>
      </c>
      <c r="E357" s="4">
        <v>3</v>
      </c>
      <c r="F357" s="8">
        <v>2.36</v>
      </c>
      <c r="G357" s="4">
        <v>1</v>
      </c>
      <c r="H357" s="8">
        <v>1.32</v>
      </c>
      <c r="I357" s="4">
        <v>0</v>
      </c>
    </row>
    <row r="358" spans="1:9" x14ac:dyDescent="0.2">
      <c r="A358" s="2">
        <v>15</v>
      </c>
      <c r="B358" s="1" t="s">
        <v>121</v>
      </c>
      <c r="C358" s="4">
        <v>3</v>
      </c>
      <c r="D358" s="8">
        <v>1.46</v>
      </c>
      <c r="E358" s="4">
        <v>1</v>
      </c>
      <c r="F358" s="8">
        <v>0.79</v>
      </c>
      <c r="G358" s="4">
        <v>2</v>
      </c>
      <c r="H358" s="8">
        <v>2.63</v>
      </c>
      <c r="I358" s="4">
        <v>0</v>
      </c>
    </row>
    <row r="359" spans="1:9" x14ac:dyDescent="0.2">
      <c r="A359" s="2">
        <v>15</v>
      </c>
      <c r="B359" s="1" t="s">
        <v>122</v>
      </c>
      <c r="C359" s="4">
        <v>3</v>
      </c>
      <c r="D359" s="8">
        <v>1.46</v>
      </c>
      <c r="E359" s="4">
        <v>1</v>
      </c>
      <c r="F359" s="8">
        <v>0.79</v>
      </c>
      <c r="G359" s="4">
        <v>2</v>
      </c>
      <c r="H359" s="8">
        <v>2.63</v>
      </c>
      <c r="I359" s="4">
        <v>0</v>
      </c>
    </row>
    <row r="360" spans="1:9" x14ac:dyDescent="0.2">
      <c r="A360" s="2">
        <v>15</v>
      </c>
      <c r="B360" s="1" t="s">
        <v>158</v>
      </c>
      <c r="C360" s="4">
        <v>3</v>
      </c>
      <c r="D360" s="8">
        <v>1.46</v>
      </c>
      <c r="E360" s="4">
        <v>1</v>
      </c>
      <c r="F360" s="8">
        <v>0.79</v>
      </c>
      <c r="G360" s="4">
        <v>2</v>
      </c>
      <c r="H360" s="8">
        <v>2.63</v>
      </c>
      <c r="I360" s="4">
        <v>0</v>
      </c>
    </row>
    <row r="361" spans="1:9" x14ac:dyDescent="0.2">
      <c r="A361" s="2">
        <v>15</v>
      </c>
      <c r="B361" s="1" t="s">
        <v>151</v>
      </c>
      <c r="C361" s="4">
        <v>3</v>
      </c>
      <c r="D361" s="8">
        <v>1.46</v>
      </c>
      <c r="E361" s="4">
        <v>2</v>
      </c>
      <c r="F361" s="8">
        <v>1.57</v>
      </c>
      <c r="G361" s="4">
        <v>1</v>
      </c>
      <c r="H361" s="8">
        <v>1.32</v>
      </c>
      <c r="I361" s="4">
        <v>0</v>
      </c>
    </row>
    <row r="362" spans="1:9" x14ac:dyDescent="0.2">
      <c r="A362" s="2">
        <v>15</v>
      </c>
      <c r="B362" s="1" t="s">
        <v>152</v>
      </c>
      <c r="C362" s="4">
        <v>3</v>
      </c>
      <c r="D362" s="8">
        <v>1.46</v>
      </c>
      <c r="E362" s="4">
        <v>2</v>
      </c>
      <c r="F362" s="8">
        <v>1.57</v>
      </c>
      <c r="G362" s="4">
        <v>1</v>
      </c>
      <c r="H362" s="8">
        <v>1.32</v>
      </c>
      <c r="I362" s="4">
        <v>0</v>
      </c>
    </row>
    <row r="363" spans="1:9" x14ac:dyDescent="0.2">
      <c r="A363" s="2">
        <v>15</v>
      </c>
      <c r="B363" s="1" t="s">
        <v>170</v>
      </c>
      <c r="C363" s="4">
        <v>3</v>
      </c>
      <c r="D363" s="8">
        <v>1.46</v>
      </c>
      <c r="E363" s="4">
        <v>1</v>
      </c>
      <c r="F363" s="8">
        <v>0.79</v>
      </c>
      <c r="G363" s="4">
        <v>2</v>
      </c>
      <c r="H363" s="8">
        <v>2.63</v>
      </c>
      <c r="I363" s="4">
        <v>0</v>
      </c>
    </row>
    <row r="364" spans="1:9" x14ac:dyDescent="0.2">
      <c r="A364" s="2">
        <v>15</v>
      </c>
      <c r="B364" s="1" t="s">
        <v>126</v>
      </c>
      <c r="C364" s="4">
        <v>3</v>
      </c>
      <c r="D364" s="8">
        <v>1.46</v>
      </c>
      <c r="E364" s="4">
        <v>2</v>
      </c>
      <c r="F364" s="8">
        <v>1.57</v>
      </c>
      <c r="G364" s="4">
        <v>1</v>
      </c>
      <c r="H364" s="8">
        <v>1.32</v>
      </c>
      <c r="I364" s="4">
        <v>0</v>
      </c>
    </row>
    <row r="365" spans="1:9" x14ac:dyDescent="0.2">
      <c r="A365" s="2">
        <v>15</v>
      </c>
      <c r="B365" s="1" t="s">
        <v>161</v>
      </c>
      <c r="C365" s="4">
        <v>3</v>
      </c>
      <c r="D365" s="8">
        <v>1.46</v>
      </c>
      <c r="E365" s="4">
        <v>1</v>
      </c>
      <c r="F365" s="8">
        <v>0.79</v>
      </c>
      <c r="G365" s="4">
        <v>2</v>
      </c>
      <c r="H365" s="8">
        <v>2.63</v>
      </c>
      <c r="I365" s="4">
        <v>0</v>
      </c>
    </row>
    <row r="366" spans="1:9" x14ac:dyDescent="0.2">
      <c r="A366" s="2">
        <v>15</v>
      </c>
      <c r="B366" s="1" t="s">
        <v>131</v>
      </c>
      <c r="C366" s="4">
        <v>3</v>
      </c>
      <c r="D366" s="8">
        <v>1.46</v>
      </c>
      <c r="E366" s="4">
        <v>2</v>
      </c>
      <c r="F366" s="8">
        <v>1.57</v>
      </c>
      <c r="G366" s="4">
        <v>1</v>
      </c>
      <c r="H366" s="8">
        <v>1.32</v>
      </c>
      <c r="I366" s="4">
        <v>0</v>
      </c>
    </row>
    <row r="367" spans="1:9" x14ac:dyDescent="0.2">
      <c r="A367" s="2">
        <v>15</v>
      </c>
      <c r="B367" s="1" t="s">
        <v>133</v>
      </c>
      <c r="C367" s="4">
        <v>3</v>
      </c>
      <c r="D367" s="8">
        <v>1.46</v>
      </c>
      <c r="E367" s="4">
        <v>3</v>
      </c>
      <c r="F367" s="8">
        <v>2.36</v>
      </c>
      <c r="G367" s="4">
        <v>0</v>
      </c>
      <c r="H367" s="8">
        <v>0</v>
      </c>
      <c r="I367" s="4">
        <v>0</v>
      </c>
    </row>
    <row r="368" spans="1:9" x14ac:dyDescent="0.2">
      <c r="A368" s="2">
        <v>15</v>
      </c>
      <c r="B368" s="1" t="s">
        <v>134</v>
      </c>
      <c r="C368" s="4">
        <v>3</v>
      </c>
      <c r="D368" s="8">
        <v>1.46</v>
      </c>
      <c r="E368" s="4">
        <v>3</v>
      </c>
      <c r="F368" s="8">
        <v>2.36</v>
      </c>
      <c r="G368" s="4">
        <v>0</v>
      </c>
      <c r="H368" s="8">
        <v>0</v>
      </c>
      <c r="I368" s="4">
        <v>0</v>
      </c>
    </row>
    <row r="369" spans="1:9" x14ac:dyDescent="0.2">
      <c r="A369" s="2">
        <v>15</v>
      </c>
      <c r="B369" s="1" t="s">
        <v>169</v>
      </c>
      <c r="C369" s="4">
        <v>3</v>
      </c>
      <c r="D369" s="8">
        <v>1.46</v>
      </c>
      <c r="E369" s="4">
        <v>0</v>
      </c>
      <c r="F369" s="8">
        <v>0</v>
      </c>
      <c r="G369" s="4">
        <v>2</v>
      </c>
      <c r="H369" s="8">
        <v>2.63</v>
      </c>
      <c r="I369" s="4">
        <v>0</v>
      </c>
    </row>
    <row r="370" spans="1:9" x14ac:dyDescent="0.2">
      <c r="A370" s="1"/>
      <c r="C370" s="4"/>
      <c r="D370" s="8"/>
      <c r="E370" s="4"/>
      <c r="F370" s="8"/>
      <c r="G370" s="4"/>
      <c r="H370" s="8"/>
      <c r="I370" s="4"/>
    </row>
    <row r="371" spans="1:9" x14ac:dyDescent="0.2">
      <c r="A371" s="1" t="s">
        <v>16</v>
      </c>
      <c r="C371" s="4"/>
      <c r="D371" s="8"/>
      <c r="E371" s="4"/>
      <c r="F371" s="8"/>
      <c r="G371" s="4"/>
      <c r="H371" s="8"/>
      <c r="I371" s="4"/>
    </row>
    <row r="372" spans="1:9" x14ac:dyDescent="0.2">
      <c r="A372" s="2">
        <v>1</v>
      </c>
      <c r="B372" s="1" t="s">
        <v>137</v>
      </c>
      <c r="C372" s="4">
        <v>38</v>
      </c>
      <c r="D372" s="8">
        <v>6.35</v>
      </c>
      <c r="E372" s="4">
        <v>37</v>
      </c>
      <c r="F372" s="8">
        <v>8.94</v>
      </c>
      <c r="G372" s="4">
        <v>1</v>
      </c>
      <c r="H372" s="8">
        <v>0.56999999999999995</v>
      </c>
      <c r="I372" s="4">
        <v>0</v>
      </c>
    </row>
    <row r="373" spans="1:9" x14ac:dyDescent="0.2">
      <c r="A373" s="2">
        <v>2</v>
      </c>
      <c r="B373" s="1" t="s">
        <v>136</v>
      </c>
      <c r="C373" s="4">
        <v>31</v>
      </c>
      <c r="D373" s="8">
        <v>5.18</v>
      </c>
      <c r="E373" s="4">
        <v>30</v>
      </c>
      <c r="F373" s="8">
        <v>7.25</v>
      </c>
      <c r="G373" s="4">
        <v>1</v>
      </c>
      <c r="H373" s="8">
        <v>0.56999999999999995</v>
      </c>
      <c r="I373" s="4">
        <v>0</v>
      </c>
    </row>
    <row r="374" spans="1:9" x14ac:dyDescent="0.2">
      <c r="A374" s="2">
        <v>3</v>
      </c>
      <c r="B374" s="1" t="s">
        <v>123</v>
      </c>
      <c r="C374" s="4">
        <v>23</v>
      </c>
      <c r="D374" s="8">
        <v>3.85</v>
      </c>
      <c r="E374" s="4">
        <v>20</v>
      </c>
      <c r="F374" s="8">
        <v>4.83</v>
      </c>
      <c r="G374" s="4">
        <v>3</v>
      </c>
      <c r="H374" s="8">
        <v>1.71</v>
      </c>
      <c r="I374" s="4">
        <v>0</v>
      </c>
    </row>
    <row r="375" spans="1:9" x14ac:dyDescent="0.2">
      <c r="A375" s="2">
        <v>4</v>
      </c>
      <c r="B375" s="1" t="s">
        <v>127</v>
      </c>
      <c r="C375" s="4">
        <v>17</v>
      </c>
      <c r="D375" s="8">
        <v>2.84</v>
      </c>
      <c r="E375" s="4">
        <v>14</v>
      </c>
      <c r="F375" s="8">
        <v>3.38</v>
      </c>
      <c r="G375" s="4">
        <v>3</v>
      </c>
      <c r="H375" s="8">
        <v>1.71</v>
      </c>
      <c r="I375" s="4">
        <v>0</v>
      </c>
    </row>
    <row r="376" spans="1:9" x14ac:dyDescent="0.2">
      <c r="A376" s="2">
        <v>5</v>
      </c>
      <c r="B376" s="1" t="s">
        <v>124</v>
      </c>
      <c r="C376" s="4">
        <v>15</v>
      </c>
      <c r="D376" s="8">
        <v>2.5099999999999998</v>
      </c>
      <c r="E376" s="4">
        <v>6</v>
      </c>
      <c r="F376" s="8">
        <v>1.45</v>
      </c>
      <c r="G376" s="4">
        <v>9</v>
      </c>
      <c r="H376" s="8">
        <v>5.14</v>
      </c>
      <c r="I376" s="4">
        <v>0</v>
      </c>
    </row>
    <row r="377" spans="1:9" x14ac:dyDescent="0.2">
      <c r="A377" s="2">
        <v>5</v>
      </c>
      <c r="B377" s="1" t="s">
        <v>133</v>
      </c>
      <c r="C377" s="4">
        <v>15</v>
      </c>
      <c r="D377" s="8">
        <v>2.5099999999999998</v>
      </c>
      <c r="E377" s="4">
        <v>11</v>
      </c>
      <c r="F377" s="8">
        <v>2.66</v>
      </c>
      <c r="G377" s="4">
        <v>4</v>
      </c>
      <c r="H377" s="8">
        <v>2.29</v>
      </c>
      <c r="I377" s="4">
        <v>0</v>
      </c>
    </row>
    <row r="378" spans="1:9" x14ac:dyDescent="0.2">
      <c r="A378" s="2">
        <v>7</v>
      </c>
      <c r="B378" s="1" t="s">
        <v>138</v>
      </c>
      <c r="C378" s="4">
        <v>13</v>
      </c>
      <c r="D378" s="8">
        <v>2.17</v>
      </c>
      <c r="E378" s="4">
        <v>12</v>
      </c>
      <c r="F378" s="8">
        <v>2.9</v>
      </c>
      <c r="G378" s="4">
        <v>0</v>
      </c>
      <c r="H378" s="8">
        <v>0</v>
      </c>
      <c r="I378" s="4">
        <v>1</v>
      </c>
    </row>
    <row r="379" spans="1:9" x14ac:dyDescent="0.2">
      <c r="A379" s="2">
        <v>8</v>
      </c>
      <c r="B379" s="1" t="s">
        <v>121</v>
      </c>
      <c r="C379" s="4">
        <v>12</v>
      </c>
      <c r="D379" s="8">
        <v>2.0099999999999998</v>
      </c>
      <c r="E379" s="4">
        <v>7</v>
      </c>
      <c r="F379" s="8">
        <v>1.69</v>
      </c>
      <c r="G379" s="4">
        <v>5</v>
      </c>
      <c r="H379" s="8">
        <v>2.86</v>
      </c>
      <c r="I379" s="4">
        <v>0</v>
      </c>
    </row>
    <row r="380" spans="1:9" x14ac:dyDescent="0.2">
      <c r="A380" s="2">
        <v>9</v>
      </c>
      <c r="B380" s="1" t="s">
        <v>149</v>
      </c>
      <c r="C380" s="4">
        <v>11</v>
      </c>
      <c r="D380" s="8">
        <v>1.84</v>
      </c>
      <c r="E380" s="4">
        <v>5</v>
      </c>
      <c r="F380" s="8">
        <v>1.21</v>
      </c>
      <c r="G380" s="4">
        <v>6</v>
      </c>
      <c r="H380" s="8">
        <v>3.43</v>
      </c>
      <c r="I380" s="4">
        <v>0</v>
      </c>
    </row>
    <row r="381" spans="1:9" x14ac:dyDescent="0.2">
      <c r="A381" s="2">
        <v>9</v>
      </c>
      <c r="B381" s="1" t="s">
        <v>134</v>
      </c>
      <c r="C381" s="4">
        <v>11</v>
      </c>
      <c r="D381" s="8">
        <v>1.84</v>
      </c>
      <c r="E381" s="4">
        <v>10</v>
      </c>
      <c r="F381" s="8">
        <v>2.42</v>
      </c>
      <c r="G381" s="4">
        <v>1</v>
      </c>
      <c r="H381" s="8">
        <v>0.56999999999999995</v>
      </c>
      <c r="I381" s="4">
        <v>0</v>
      </c>
    </row>
    <row r="382" spans="1:9" x14ac:dyDescent="0.2">
      <c r="A382" s="2">
        <v>11</v>
      </c>
      <c r="B382" s="1" t="s">
        <v>173</v>
      </c>
      <c r="C382" s="4">
        <v>10</v>
      </c>
      <c r="D382" s="8">
        <v>1.67</v>
      </c>
      <c r="E382" s="4">
        <v>7</v>
      </c>
      <c r="F382" s="8">
        <v>1.69</v>
      </c>
      <c r="G382" s="4">
        <v>3</v>
      </c>
      <c r="H382" s="8">
        <v>1.71</v>
      </c>
      <c r="I382" s="4">
        <v>0</v>
      </c>
    </row>
    <row r="383" spans="1:9" x14ac:dyDescent="0.2">
      <c r="A383" s="2">
        <v>11</v>
      </c>
      <c r="B383" s="1" t="s">
        <v>126</v>
      </c>
      <c r="C383" s="4">
        <v>10</v>
      </c>
      <c r="D383" s="8">
        <v>1.67</v>
      </c>
      <c r="E383" s="4">
        <v>8</v>
      </c>
      <c r="F383" s="8">
        <v>1.93</v>
      </c>
      <c r="G383" s="4">
        <v>2</v>
      </c>
      <c r="H383" s="8">
        <v>1.1399999999999999</v>
      </c>
      <c r="I383" s="4">
        <v>0</v>
      </c>
    </row>
    <row r="384" spans="1:9" x14ac:dyDescent="0.2">
      <c r="A384" s="2">
        <v>11</v>
      </c>
      <c r="B384" s="1" t="s">
        <v>129</v>
      </c>
      <c r="C384" s="4">
        <v>10</v>
      </c>
      <c r="D384" s="8">
        <v>1.67</v>
      </c>
      <c r="E384" s="4">
        <v>7</v>
      </c>
      <c r="F384" s="8">
        <v>1.69</v>
      </c>
      <c r="G384" s="4">
        <v>3</v>
      </c>
      <c r="H384" s="8">
        <v>1.71</v>
      </c>
      <c r="I384" s="4">
        <v>0</v>
      </c>
    </row>
    <row r="385" spans="1:9" x14ac:dyDescent="0.2">
      <c r="A385" s="2">
        <v>11</v>
      </c>
      <c r="B385" s="1" t="s">
        <v>139</v>
      </c>
      <c r="C385" s="4">
        <v>10</v>
      </c>
      <c r="D385" s="8">
        <v>1.67</v>
      </c>
      <c r="E385" s="4">
        <v>10</v>
      </c>
      <c r="F385" s="8">
        <v>2.42</v>
      </c>
      <c r="G385" s="4">
        <v>0</v>
      </c>
      <c r="H385" s="8">
        <v>0</v>
      </c>
      <c r="I385" s="4">
        <v>0</v>
      </c>
    </row>
    <row r="386" spans="1:9" x14ac:dyDescent="0.2">
      <c r="A386" s="2">
        <v>15</v>
      </c>
      <c r="B386" s="1" t="s">
        <v>132</v>
      </c>
      <c r="C386" s="4">
        <v>9</v>
      </c>
      <c r="D386" s="8">
        <v>1.51</v>
      </c>
      <c r="E386" s="4">
        <v>6</v>
      </c>
      <c r="F386" s="8">
        <v>1.45</v>
      </c>
      <c r="G386" s="4">
        <v>3</v>
      </c>
      <c r="H386" s="8">
        <v>1.71</v>
      </c>
      <c r="I386" s="4">
        <v>0</v>
      </c>
    </row>
    <row r="387" spans="1:9" x14ac:dyDescent="0.2">
      <c r="A387" s="2">
        <v>16</v>
      </c>
      <c r="B387" s="1" t="s">
        <v>148</v>
      </c>
      <c r="C387" s="4">
        <v>8</v>
      </c>
      <c r="D387" s="8">
        <v>1.34</v>
      </c>
      <c r="E387" s="4">
        <v>7</v>
      </c>
      <c r="F387" s="8">
        <v>1.69</v>
      </c>
      <c r="G387" s="4">
        <v>1</v>
      </c>
      <c r="H387" s="8">
        <v>0.56999999999999995</v>
      </c>
      <c r="I387" s="4">
        <v>0</v>
      </c>
    </row>
    <row r="388" spans="1:9" x14ac:dyDescent="0.2">
      <c r="A388" s="2">
        <v>16</v>
      </c>
      <c r="B388" s="1" t="s">
        <v>158</v>
      </c>
      <c r="C388" s="4">
        <v>8</v>
      </c>
      <c r="D388" s="8">
        <v>1.34</v>
      </c>
      <c r="E388" s="4">
        <v>5</v>
      </c>
      <c r="F388" s="8">
        <v>1.21</v>
      </c>
      <c r="G388" s="4">
        <v>3</v>
      </c>
      <c r="H388" s="8">
        <v>1.71</v>
      </c>
      <c r="I388" s="4">
        <v>0</v>
      </c>
    </row>
    <row r="389" spans="1:9" x14ac:dyDescent="0.2">
      <c r="A389" s="2">
        <v>16</v>
      </c>
      <c r="B389" s="1" t="s">
        <v>135</v>
      </c>
      <c r="C389" s="4">
        <v>8</v>
      </c>
      <c r="D389" s="8">
        <v>1.34</v>
      </c>
      <c r="E389" s="4">
        <v>8</v>
      </c>
      <c r="F389" s="8">
        <v>1.93</v>
      </c>
      <c r="G389" s="4">
        <v>0</v>
      </c>
      <c r="H389" s="8">
        <v>0</v>
      </c>
      <c r="I389" s="4">
        <v>0</v>
      </c>
    </row>
    <row r="390" spans="1:9" x14ac:dyDescent="0.2">
      <c r="A390" s="2">
        <v>19</v>
      </c>
      <c r="B390" s="1" t="s">
        <v>122</v>
      </c>
      <c r="C390" s="4">
        <v>7</v>
      </c>
      <c r="D390" s="8">
        <v>1.17</v>
      </c>
      <c r="E390" s="4">
        <v>6</v>
      </c>
      <c r="F390" s="8">
        <v>1.45</v>
      </c>
      <c r="G390" s="4">
        <v>1</v>
      </c>
      <c r="H390" s="8">
        <v>0.56999999999999995</v>
      </c>
      <c r="I390" s="4">
        <v>0</v>
      </c>
    </row>
    <row r="391" spans="1:9" x14ac:dyDescent="0.2">
      <c r="A391" s="2">
        <v>19</v>
      </c>
      <c r="B391" s="1" t="s">
        <v>166</v>
      </c>
      <c r="C391" s="4">
        <v>7</v>
      </c>
      <c r="D391" s="8">
        <v>1.17</v>
      </c>
      <c r="E391" s="4">
        <v>5</v>
      </c>
      <c r="F391" s="8">
        <v>1.21</v>
      </c>
      <c r="G391" s="4">
        <v>2</v>
      </c>
      <c r="H391" s="8">
        <v>1.1399999999999999</v>
      </c>
      <c r="I391" s="4">
        <v>0</v>
      </c>
    </row>
    <row r="392" spans="1:9" x14ac:dyDescent="0.2">
      <c r="A392" s="2">
        <v>19</v>
      </c>
      <c r="B392" s="1" t="s">
        <v>160</v>
      </c>
      <c r="C392" s="4">
        <v>7</v>
      </c>
      <c r="D392" s="8">
        <v>1.17</v>
      </c>
      <c r="E392" s="4">
        <v>4</v>
      </c>
      <c r="F392" s="8">
        <v>0.97</v>
      </c>
      <c r="G392" s="4">
        <v>3</v>
      </c>
      <c r="H392" s="8">
        <v>1.71</v>
      </c>
      <c r="I392" s="4">
        <v>0</v>
      </c>
    </row>
    <row r="393" spans="1:9" x14ac:dyDescent="0.2">
      <c r="A393" s="2">
        <v>19</v>
      </c>
      <c r="B393" s="1" t="s">
        <v>174</v>
      </c>
      <c r="C393" s="4">
        <v>7</v>
      </c>
      <c r="D393" s="8">
        <v>1.17</v>
      </c>
      <c r="E393" s="4">
        <v>3</v>
      </c>
      <c r="F393" s="8">
        <v>0.72</v>
      </c>
      <c r="G393" s="4">
        <v>4</v>
      </c>
      <c r="H393" s="8">
        <v>2.29</v>
      </c>
      <c r="I393" s="4">
        <v>0</v>
      </c>
    </row>
    <row r="394" spans="1:9" x14ac:dyDescent="0.2">
      <c r="A394" s="2">
        <v>19</v>
      </c>
      <c r="B394" s="1" t="s">
        <v>141</v>
      </c>
      <c r="C394" s="4">
        <v>7</v>
      </c>
      <c r="D394" s="8">
        <v>1.17</v>
      </c>
      <c r="E394" s="4">
        <v>5</v>
      </c>
      <c r="F394" s="8">
        <v>1.21</v>
      </c>
      <c r="G394" s="4">
        <v>2</v>
      </c>
      <c r="H394" s="8">
        <v>1.1399999999999999</v>
      </c>
      <c r="I394" s="4">
        <v>0</v>
      </c>
    </row>
    <row r="395" spans="1:9" x14ac:dyDescent="0.2">
      <c r="A395" s="2">
        <v>19</v>
      </c>
      <c r="B395" s="1" t="s">
        <v>128</v>
      </c>
      <c r="C395" s="4">
        <v>7</v>
      </c>
      <c r="D395" s="8">
        <v>1.17</v>
      </c>
      <c r="E395" s="4">
        <v>6</v>
      </c>
      <c r="F395" s="8">
        <v>1.45</v>
      </c>
      <c r="G395" s="4">
        <v>1</v>
      </c>
      <c r="H395" s="8">
        <v>0.56999999999999995</v>
      </c>
      <c r="I395" s="4">
        <v>0</v>
      </c>
    </row>
    <row r="396" spans="1:9" x14ac:dyDescent="0.2">
      <c r="A396" s="2">
        <v>19</v>
      </c>
      <c r="B396" s="1" t="s">
        <v>175</v>
      </c>
      <c r="C396" s="4">
        <v>7</v>
      </c>
      <c r="D396" s="8">
        <v>1.17</v>
      </c>
      <c r="E396" s="4">
        <v>6</v>
      </c>
      <c r="F396" s="8">
        <v>1.45</v>
      </c>
      <c r="G396" s="4">
        <v>1</v>
      </c>
      <c r="H396" s="8">
        <v>0.56999999999999995</v>
      </c>
      <c r="I396" s="4">
        <v>0</v>
      </c>
    </row>
    <row r="397" spans="1:9" x14ac:dyDescent="0.2">
      <c r="A397" s="2">
        <v>19</v>
      </c>
      <c r="B397" s="1" t="s">
        <v>176</v>
      </c>
      <c r="C397" s="4">
        <v>7</v>
      </c>
      <c r="D397" s="8">
        <v>1.17</v>
      </c>
      <c r="E397" s="4">
        <v>0</v>
      </c>
      <c r="F397" s="8">
        <v>0</v>
      </c>
      <c r="G397" s="4">
        <v>7</v>
      </c>
      <c r="H397" s="8">
        <v>4</v>
      </c>
      <c r="I397" s="4">
        <v>0</v>
      </c>
    </row>
    <row r="398" spans="1:9" x14ac:dyDescent="0.2">
      <c r="A398" s="1"/>
      <c r="C398" s="4"/>
      <c r="D398" s="8"/>
      <c r="E398" s="4"/>
      <c r="F398" s="8"/>
      <c r="G398" s="4"/>
      <c r="H398" s="8"/>
      <c r="I398" s="4"/>
    </row>
    <row r="399" spans="1:9" x14ac:dyDescent="0.2">
      <c r="A399" s="1" t="s">
        <v>17</v>
      </c>
      <c r="C399" s="4"/>
      <c r="D399" s="8"/>
      <c r="E399" s="4"/>
      <c r="F399" s="8"/>
      <c r="G399" s="4"/>
      <c r="H399" s="8"/>
      <c r="I399" s="4"/>
    </row>
    <row r="400" spans="1:9" x14ac:dyDescent="0.2">
      <c r="A400" s="2">
        <v>1</v>
      </c>
      <c r="B400" s="1" t="s">
        <v>155</v>
      </c>
      <c r="C400" s="4">
        <v>20</v>
      </c>
      <c r="D400" s="8">
        <v>11.17</v>
      </c>
      <c r="E400" s="4">
        <v>16</v>
      </c>
      <c r="F400" s="8">
        <v>13.68</v>
      </c>
      <c r="G400" s="4">
        <v>4</v>
      </c>
      <c r="H400" s="8">
        <v>7.55</v>
      </c>
      <c r="I400" s="4">
        <v>0</v>
      </c>
    </row>
    <row r="401" spans="1:9" x14ac:dyDescent="0.2">
      <c r="A401" s="2">
        <v>2</v>
      </c>
      <c r="B401" s="1" t="s">
        <v>136</v>
      </c>
      <c r="C401" s="4">
        <v>10</v>
      </c>
      <c r="D401" s="8">
        <v>5.59</v>
      </c>
      <c r="E401" s="4">
        <v>10</v>
      </c>
      <c r="F401" s="8">
        <v>8.5500000000000007</v>
      </c>
      <c r="G401" s="4">
        <v>0</v>
      </c>
      <c r="H401" s="8">
        <v>0</v>
      </c>
      <c r="I401" s="4">
        <v>0</v>
      </c>
    </row>
    <row r="402" spans="1:9" x14ac:dyDescent="0.2">
      <c r="A402" s="2">
        <v>3</v>
      </c>
      <c r="B402" s="1" t="s">
        <v>137</v>
      </c>
      <c r="C402" s="4">
        <v>9</v>
      </c>
      <c r="D402" s="8">
        <v>5.03</v>
      </c>
      <c r="E402" s="4">
        <v>9</v>
      </c>
      <c r="F402" s="8">
        <v>7.69</v>
      </c>
      <c r="G402" s="4">
        <v>0</v>
      </c>
      <c r="H402" s="8">
        <v>0</v>
      </c>
      <c r="I402" s="4">
        <v>0</v>
      </c>
    </row>
    <row r="403" spans="1:9" x14ac:dyDescent="0.2">
      <c r="A403" s="2">
        <v>4</v>
      </c>
      <c r="B403" s="1" t="s">
        <v>123</v>
      </c>
      <c r="C403" s="4">
        <v>8</v>
      </c>
      <c r="D403" s="8">
        <v>4.47</v>
      </c>
      <c r="E403" s="4">
        <v>8</v>
      </c>
      <c r="F403" s="8">
        <v>6.84</v>
      </c>
      <c r="G403" s="4">
        <v>0</v>
      </c>
      <c r="H403" s="8">
        <v>0</v>
      </c>
      <c r="I403" s="4">
        <v>0</v>
      </c>
    </row>
    <row r="404" spans="1:9" x14ac:dyDescent="0.2">
      <c r="A404" s="2">
        <v>5</v>
      </c>
      <c r="B404" s="1" t="s">
        <v>122</v>
      </c>
      <c r="C404" s="4">
        <v>6</v>
      </c>
      <c r="D404" s="8">
        <v>3.35</v>
      </c>
      <c r="E404" s="4">
        <v>2</v>
      </c>
      <c r="F404" s="8">
        <v>1.71</v>
      </c>
      <c r="G404" s="4">
        <v>4</v>
      </c>
      <c r="H404" s="8">
        <v>7.55</v>
      </c>
      <c r="I404" s="4">
        <v>0</v>
      </c>
    </row>
    <row r="405" spans="1:9" x14ac:dyDescent="0.2">
      <c r="A405" s="2">
        <v>5</v>
      </c>
      <c r="B405" s="1" t="s">
        <v>132</v>
      </c>
      <c r="C405" s="4">
        <v>6</v>
      </c>
      <c r="D405" s="8">
        <v>3.35</v>
      </c>
      <c r="E405" s="4">
        <v>2</v>
      </c>
      <c r="F405" s="8">
        <v>1.71</v>
      </c>
      <c r="G405" s="4">
        <v>3</v>
      </c>
      <c r="H405" s="8">
        <v>5.66</v>
      </c>
      <c r="I405" s="4">
        <v>0</v>
      </c>
    </row>
    <row r="406" spans="1:9" x14ac:dyDescent="0.2">
      <c r="A406" s="2">
        <v>7</v>
      </c>
      <c r="B406" s="1" t="s">
        <v>126</v>
      </c>
      <c r="C406" s="4">
        <v>5</v>
      </c>
      <c r="D406" s="8">
        <v>2.79</v>
      </c>
      <c r="E406" s="4">
        <v>5</v>
      </c>
      <c r="F406" s="8">
        <v>4.2699999999999996</v>
      </c>
      <c r="G406" s="4">
        <v>0</v>
      </c>
      <c r="H406" s="8">
        <v>0</v>
      </c>
      <c r="I406" s="4">
        <v>0</v>
      </c>
    </row>
    <row r="407" spans="1:9" x14ac:dyDescent="0.2">
      <c r="A407" s="2">
        <v>8</v>
      </c>
      <c r="B407" s="1" t="s">
        <v>125</v>
      </c>
      <c r="C407" s="4">
        <v>4</v>
      </c>
      <c r="D407" s="8">
        <v>2.23</v>
      </c>
      <c r="E407" s="4">
        <v>2</v>
      </c>
      <c r="F407" s="8">
        <v>1.71</v>
      </c>
      <c r="G407" s="4">
        <v>2</v>
      </c>
      <c r="H407" s="8">
        <v>3.77</v>
      </c>
      <c r="I407" s="4">
        <v>0</v>
      </c>
    </row>
    <row r="408" spans="1:9" x14ac:dyDescent="0.2">
      <c r="A408" s="2">
        <v>8</v>
      </c>
      <c r="B408" s="1" t="s">
        <v>128</v>
      </c>
      <c r="C408" s="4">
        <v>4</v>
      </c>
      <c r="D408" s="8">
        <v>2.23</v>
      </c>
      <c r="E408" s="4">
        <v>1</v>
      </c>
      <c r="F408" s="8">
        <v>0.85</v>
      </c>
      <c r="G408" s="4">
        <v>3</v>
      </c>
      <c r="H408" s="8">
        <v>5.66</v>
      </c>
      <c r="I408" s="4">
        <v>0</v>
      </c>
    </row>
    <row r="409" spans="1:9" x14ac:dyDescent="0.2">
      <c r="A409" s="2">
        <v>8</v>
      </c>
      <c r="B409" s="1" t="s">
        <v>162</v>
      </c>
      <c r="C409" s="4">
        <v>4</v>
      </c>
      <c r="D409" s="8">
        <v>2.23</v>
      </c>
      <c r="E409" s="4">
        <v>1</v>
      </c>
      <c r="F409" s="8">
        <v>0.85</v>
      </c>
      <c r="G409" s="4">
        <v>3</v>
      </c>
      <c r="H409" s="8">
        <v>5.66</v>
      </c>
      <c r="I409" s="4">
        <v>0</v>
      </c>
    </row>
    <row r="410" spans="1:9" x14ac:dyDescent="0.2">
      <c r="A410" s="2">
        <v>8</v>
      </c>
      <c r="B410" s="1" t="s">
        <v>146</v>
      </c>
      <c r="C410" s="4">
        <v>4</v>
      </c>
      <c r="D410" s="8">
        <v>2.23</v>
      </c>
      <c r="E410" s="4">
        <v>3</v>
      </c>
      <c r="F410" s="8">
        <v>2.56</v>
      </c>
      <c r="G410" s="4">
        <v>1</v>
      </c>
      <c r="H410" s="8">
        <v>1.89</v>
      </c>
      <c r="I410" s="4">
        <v>0</v>
      </c>
    </row>
    <row r="411" spans="1:9" x14ac:dyDescent="0.2">
      <c r="A411" s="2">
        <v>8</v>
      </c>
      <c r="B411" s="1" t="s">
        <v>163</v>
      </c>
      <c r="C411" s="4">
        <v>4</v>
      </c>
      <c r="D411" s="8">
        <v>2.23</v>
      </c>
      <c r="E411" s="4">
        <v>0</v>
      </c>
      <c r="F411" s="8">
        <v>0</v>
      </c>
      <c r="G411" s="4">
        <v>0</v>
      </c>
      <c r="H411" s="8">
        <v>0</v>
      </c>
      <c r="I411" s="4">
        <v>0</v>
      </c>
    </row>
    <row r="412" spans="1:9" x14ac:dyDescent="0.2">
      <c r="A412" s="2">
        <v>8</v>
      </c>
      <c r="B412" s="1" t="s">
        <v>139</v>
      </c>
      <c r="C412" s="4">
        <v>4</v>
      </c>
      <c r="D412" s="8">
        <v>2.23</v>
      </c>
      <c r="E412" s="4">
        <v>4</v>
      </c>
      <c r="F412" s="8">
        <v>3.42</v>
      </c>
      <c r="G412" s="4">
        <v>0</v>
      </c>
      <c r="H412" s="8">
        <v>0</v>
      </c>
      <c r="I412" s="4">
        <v>0</v>
      </c>
    </row>
    <row r="413" spans="1:9" x14ac:dyDescent="0.2">
      <c r="A413" s="2">
        <v>14</v>
      </c>
      <c r="B413" s="1" t="s">
        <v>121</v>
      </c>
      <c r="C413" s="4">
        <v>3</v>
      </c>
      <c r="D413" s="8">
        <v>1.68</v>
      </c>
      <c r="E413" s="4">
        <v>2</v>
      </c>
      <c r="F413" s="8">
        <v>1.71</v>
      </c>
      <c r="G413" s="4">
        <v>1</v>
      </c>
      <c r="H413" s="8">
        <v>1.89</v>
      </c>
      <c r="I413" s="4">
        <v>0</v>
      </c>
    </row>
    <row r="414" spans="1:9" x14ac:dyDescent="0.2">
      <c r="A414" s="2">
        <v>14</v>
      </c>
      <c r="B414" s="1" t="s">
        <v>148</v>
      </c>
      <c r="C414" s="4">
        <v>3</v>
      </c>
      <c r="D414" s="8">
        <v>1.68</v>
      </c>
      <c r="E414" s="4">
        <v>2</v>
      </c>
      <c r="F414" s="8">
        <v>1.71</v>
      </c>
      <c r="G414" s="4">
        <v>1</v>
      </c>
      <c r="H414" s="8">
        <v>1.89</v>
      </c>
      <c r="I414" s="4">
        <v>0</v>
      </c>
    </row>
    <row r="415" spans="1:9" x14ac:dyDescent="0.2">
      <c r="A415" s="2">
        <v>14</v>
      </c>
      <c r="B415" s="1" t="s">
        <v>177</v>
      </c>
      <c r="C415" s="4">
        <v>3</v>
      </c>
      <c r="D415" s="8">
        <v>1.68</v>
      </c>
      <c r="E415" s="4">
        <v>0</v>
      </c>
      <c r="F415" s="8">
        <v>0</v>
      </c>
      <c r="G415" s="4">
        <v>3</v>
      </c>
      <c r="H415" s="8">
        <v>5.66</v>
      </c>
      <c r="I415" s="4">
        <v>0</v>
      </c>
    </row>
    <row r="416" spans="1:9" x14ac:dyDescent="0.2">
      <c r="A416" s="2">
        <v>14</v>
      </c>
      <c r="B416" s="1" t="s">
        <v>160</v>
      </c>
      <c r="C416" s="4">
        <v>3</v>
      </c>
      <c r="D416" s="8">
        <v>1.68</v>
      </c>
      <c r="E416" s="4">
        <v>3</v>
      </c>
      <c r="F416" s="8">
        <v>2.56</v>
      </c>
      <c r="G416" s="4">
        <v>0</v>
      </c>
      <c r="H416" s="8">
        <v>0</v>
      </c>
      <c r="I416" s="4">
        <v>0</v>
      </c>
    </row>
    <row r="417" spans="1:9" x14ac:dyDescent="0.2">
      <c r="A417" s="2">
        <v>14</v>
      </c>
      <c r="B417" s="1" t="s">
        <v>141</v>
      </c>
      <c r="C417" s="4">
        <v>3</v>
      </c>
      <c r="D417" s="8">
        <v>1.68</v>
      </c>
      <c r="E417" s="4">
        <v>2</v>
      </c>
      <c r="F417" s="8">
        <v>1.71</v>
      </c>
      <c r="G417" s="4">
        <v>1</v>
      </c>
      <c r="H417" s="8">
        <v>1.89</v>
      </c>
      <c r="I417" s="4">
        <v>0</v>
      </c>
    </row>
    <row r="418" spans="1:9" x14ac:dyDescent="0.2">
      <c r="A418" s="2">
        <v>14</v>
      </c>
      <c r="B418" s="1" t="s">
        <v>127</v>
      </c>
      <c r="C418" s="4">
        <v>3</v>
      </c>
      <c r="D418" s="8">
        <v>1.68</v>
      </c>
      <c r="E418" s="4">
        <v>2</v>
      </c>
      <c r="F418" s="8">
        <v>1.71</v>
      </c>
      <c r="G418" s="4">
        <v>1</v>
      </c>
      <c r="H418" s="8">
        <v>1.89</v>
      </c>
      <c r="I418" s="4">
        <v>0</v>
      </c>
    </row>
    <row r="419" spans="1:9" x14ac:dyDescent="0.2">
      <c r="A419" s="2">
        <v>14</v>
      </c>
      <c r="B419" s="1" t="s">
        <v>156</v>
      </c>
      <c r="C419" s="4">
        <v>3</v>
      </c>
      <c r="D419" s="8">
        <v>1.68</v>
      </c>
      <c r="E419" s="4">
        <v>3</v>
      </c>
      <c r="F419" s="8">
        <v>2.56</v>
      </c>
      <c r="G419" s="4">
        <v>0</v>
      </c>
      <c r="H419" s="8">
        <v>0</v>
      </c>
      <c r="I419" s="4">
        <v>0</v>
      </c>
    </row>
    <row r="420" spans="1:9" x14ac:dyDescent="0.2">
      <c r="A420" s="2">
        <v>14</v>
      </c>
      <c r="B420" s="1" t="s">
        <v>138</v>
      </c>
      <c r="C420" s="4">
        <v>3</v>
      </c>
      <c r="D420" s="8">
        <v>1.68</v>
      </c>
      <c r="E420" s="4">
        <v>2</v>
      </c>
      <c r="F420" s="8">
        <v>1.71</v>
      </c>
      <c r="G420" s="4">
        <v>1</v>
      </c>
      <c r="H420" s="8">
        <v>1.89</v>
      </c>
      <c r="I420" s="4">
        <v>0</v>
      </c>
    </row>
    <row r="421" spans="1:9" x14ac:dyDescent="0.2">
      <c r="A421" s="1"/>
      <c r="C421" s="4"/>
      <c r="D421" s="8"/>
      <c r="E421" s="4"/>
      <c r="F421" s="8"/>
      <c r="G421" s="4"/>
      <c r="H421" s="8"/>
      <c r="I421" s="4"/>
    </row>
    <row r="422" spans="1:9" x14ac:dyDescent="0.2">
      <c r="A422" s="1" t="s">
        <v>18</v>
      </c>
      <c r="C422" s="4"/>
      <c r="D422" s="8"/>
      <c r="E422" s="4"/>
      <c r="F422" s="8"/>
      <c r="G422" s="4"/>
      <c r="H422" s="8"/>
      <c r="I422" s="4"/>
    </row>
    <row r="423" spans="1:9" x14ac:dyDescent="0.2">
      <c r="A423" s="2">
        <v>1</v>
      </c>
      <c r="B423" s="1" t="s">
        <v>137</v>
      </c>
      <c r="C423" s="4">
        <v>16</v>
      </c>
      <c r="D423" s="8">
        <v>7.48</v>
      </c>
      <c r="E423" s="4">
        <v>16</v>
      </c>
      <c r="F423" s="8">
        <v>9.36</v>
      </c>
      <c r="G423" s="4">
        <v>0</v>
      </c>
      <c r="H423" s="8">
        <v>0</v>
      </c>
      <c r="I423" s="4">
        <v>0</v>
      </c>
    </row>
    <row r="424" spans="1:9" x14ac:dyDescent="0.2">
      <c r="A424" s="2">
        <v>2</v>
      </c>
      <c r="B424" s="1" t="s">
        <v>136</v>
      </c>
      <c r="C424" s="4">
        <v>14</v>
      </c>
      <c r="D424" s="8">
        <v>6.54</v>
      </c>
      <c r="E424" s="4">
        <v>14</v>
      </c>
      <c r="F424" s="8">
        <v>8.19</v>
      </c>
      <c r="G424" s="4">
        <v>0</v>
      </c>
      <c r="H424" s="8">
        <v>0</v>
      </c>
      <c r="I424" s="4">
        <v>0</v>
      </c>
    </row>
    <row r="425" spans="1:9" x14ac:dyDescent="0.2">
      <c r="A425" s="2">
        <v>3</v>
      </c>
      <c r="B425" s="1" t="s">
        <v>123</v>
      </c>
      <c r="C425" s="4">
        <v>13</v>
      </c>
      <c r="D425" s="8">
        <v>6.07</v>
      </c>
      <c r="E425" s="4">
        <v>10</v>
      </c>
      <c r="F425" s="8">
        <v>5.85</v>
      </c>
      <c r="G425" s="4">
        <v>3</v>
      </c>
      <c r="H425" s="8">
        <v>7.69</v>
      </c>
      <c r="I425" s="4">
        <v>0</v>
      </c>
    </row>
    <row r="426" spans="1:9" x14ac:dyDescent="0.2">
      <c r="A426" s="2">
        <v>4</v>
      </c>
      <c r="B426" s="1" t="s">
        <v>126</v>
      </c>
      <c r="C426" s="4">
        <v>9</v>
      </c>
      <c r="D426" s="8">
        <v>4.21</v>
      </c>
      <c r="E426" s="4">
        <v>9</v>
      </c>
      <c r="F426" s="8">
        <v>5.26</v>
      </c>
      <c r="G426" s="4">
        <v>0</v>
      </c>
      <c r="H426" s="8">
        <v>0</v>
      </c>
      <c r="I426" s="4">
        <v>0</v>
      </c>
    </row>
    <row r="427" spans="1:9" x14ac:dyDescent="0.2">
      <c r="A427" s="2">
        <v>5</v>
      </c>
      <c r="B427" s="1" t="s">
        <v>121</v>
      </c>
      <c r="C427" s="4">
        <v>8</v>
      </c>
      <c r="D427" s="8">
        <v>3.74</v>
      </c>
      <c r="E427" s="4">
        <v>6</v>
      </c>
      <c r="F427" s="8">
        <v>3.51</v>
      </c>
      <c r="G427" s="4">
        <v>2</v>
      </c>
      <c r="H427" s="8">
        <v>5.13</v>
      </c>
      <c r="I427" s="4">
        <v>0</v>
      </c>
    </row>
    <row r="428" spans="1:9" x14ac:dyDescent="0.2">
      <c r="A428" s="2">
        <v>6</v>
      </c>
      <c r="B428" s="1" t="s">
        <v>139</v>
      </c>
      <c r="C428" s="4">
        <v>7</v>
      </c>
      <c r="D428" s="8">
        <v>3.27</v>
      </c>
      <c r="E428" s="4">
        <v>7</v>
      </c>
      <c r="F428" s="8">
        <v>4.09</v>
      </c>
      <c r="G428" s="4">
        <v>0</v>
      </c>
      <c r="H428" s="8">
        <v>0</v>
      </c>
      <c r="I428" s="4">
        <v>0</v>
      </c>
    </row>
    <row r="429" spans="1:9" x14ac:dyDescent="0.2">
      <c r="A429" s="2">
        <v>7</v>
      </c>
      <c r="B429" s="1" t="s">
        <v>148</v>
      </c>
      <c r="C429" s="4">
        <v>6</v>
      </c>
      <c r="D429" s="8">
        <v>2.8</v>
      </c>
      <c r="E429" s="4">
        <v>5</v>
      </c>
      <c r="F429" s="8">
        <v>2.92</v>
      </c>
      <c r="G429" s="4">
        <v>1</v>
      </c>
      <c r="H429" s="8">
        <v>2.56</v>
      </c>
      <c r="I429" s="4">
        <v>0</v>
      </c>
    </row>
    <row r="430" spans="1:9" x14ac:dyDescent="0.2">
      <c r="A430" s="2">
        <v>7</v>
      </c>
      <c r="B430" s="1" t="s">
        <v>124</v>
      </c>
      <c r="C430" s="4">
        <v>6</v>
      </c>
      <c r="D430" s="8">
        <v>2.8</v>
      </c>
      <c r="E430" s="4">
        <v>2</v>
      </c>
      <c r="F430" s="8">
        <v>1.17</v>
      </c>
      <c r="G430" s="4">
        <v>4</v>
      </c>
      <c r="H430" s="8">
        <v>10.26</v>
      </c>
      <c r="I430" s="4">
        <v>0</v>
      </c>
    </row>
    <row r="431" spans="1:9" x14ac:dyDescent="0.2">
      <c r="A431" s="2">
        <v>7</v>
      </c>
      <c r="B431" s="1" t="s">
        <v>127</v>
      </c>
      <c r="C431" s="4">
        <v>6</v>
      </c>
      <c r="D431" s="8">
        <v>2.8</v>
      </c>
      <c r="E431" s="4">
        <v>6</v>
      </c>
      <c r="F431" s="8">
        <v>3.51</v>
      </c>
      <c r="G431" s="4">
        <v>0</v>
      </c>
      <c r="H431" s="8">
        <v>0</v>
      </c>
      <c r="I431" s="4">
        <v>0</v>
      </c>
    </row>
    <row r="432" spans="1:9" x14ac:dyDescent="0.2">
      <c r="A432" s="2">
        <v>10</v>
      </c>
      <c r="B432" s="1" t="s">
        <v>151</v>
      </c>
      <c r="C432" s="4">
        <v>5</v>
      </c>
      <c r="D432" s="8">
        <v>2.34</v>
      </c>
      <c r="E432" s="4">
        <v>5</v>
      </c>
      <c r="F432" s="8">
        <v>2.92</v>
      </c>
      <c r="G432" s="4">
        <v>0</v>
      </c>
      <c r="H432" s="8">
        <v>0</v>
      </c>
      <c r="I432" s="4">
        <v>0</v>
      </c>
    </row>
    <row r="433" spans="1:9" x14ac:dyDescent="0.2">
      <c r="A433" s="2">
        <v>10</v>
      </c>
      <c r="B433" s="1" t="s">
        <v>149</v>
      </c>
      <c r="C433" s="4">
        <v>5</v>
      </c>
      <c r="D433" s="8">
        <v>2.34</v>
      </c>
      <c r="E433" s="4">
        <v>3</v>
      </c>
      <c r="F433" s="8">
        <v>1.75</v>
      </c>
      <c r="G433" s="4">
        <v>2</v>
      </c>
      <c r="H433" s="8">
        <v>5.13</v>
      </c>
      <c r="I433" s="4">
        <v>0</v>
      </c>
    </row>
    <row r="434" spans="1:9" x14ac:dyDescent="0.2">
      <c r="A434" s="2">
        <v>12</v>
      </c>
      <c r="B434" s="1" t="s">
        <v>178</v>
      </c>
      <c r="C434" s="4">
        <v>4</v>
      </c>
      <c r="D434" s="8">
        <v>1.87</v>
      </c>
      <c r="E434" s="4">
        <v>4</v>
      </c>
      <c r="F434" s="8">
        <v>2.34</v>
      </c>
      <c r="G434" s="4">
        <v>0</v>
      </c>
      <c r="H434" s="8">
        <v>0</v>
      </c>
      <c r="I434" s="4">
        <v>0</v>
      </c>
    </row>
    <row r="435" spans="1:9" x14ac:dyDescent="0.2">
      <c r="A435" s="2">
        <v>12</v>
      </c>
      <c r="B435" s="1" t="s">
        <v>130</v>
      </c>
      <c r="C435" s="4">
        <v>4</v>
      </c>
      <c r="D435" s="8">
        <v>1.87</v>
      </c>
      <c r="E435" s="4">
        <v>4</v>
      </c>
      <c r="F435" s="8">
        <v>2.34</v>
      </c>
      <c r="G435" s="4">
        <v>0</v>
      </c>
      <c r="H435" s="8">
        <v>0</v>
      </c>
      <c r="I435" s="4">
        <v>0</v>
      </c>
    </row>
    <row r="436" spans="1:9" x14ac:dyDescent="0.2">
      <c r="A436" s="2">
        <v>12</v>
      </c>
      <c r="B436" s="1" t="s">
        <v>133</v>
      </c>
      <c r="C436" s="4">
        <v>4</v>
      </c>
      <c r="D436" s="8">
        <v>1.87</v>
      </c>
      <c r="E436" s="4">
        <v>4</v>
      </c>
      <c r="F436" s="8">
        <v>2.34</v>
      </c>
      <c r="G436" s="4">
        <v>0</v>
      </c>
      <c r="H436" s="8">
        <v>0</v>
      </c>
      <c r="I436" s="4">
        <v>0</v>
      </c>
    </row>
    <row r="437" spans="1:9" x14ac:dyDescent="0.2">
      <c r="A437" s="2">
        <v>12</v>
      </c>
      <c r="B437" s="1" t="s">
        <v>157</v>
      </c>
      <c r="C437" s="4">
        <v>4</v>
      </c>
      <c r="D437" s="8">
        <v>1.87</v>
      </c>
      <c r="E437" s="4">
        <v>4</v>
      </c>
      <c r="F437" s="8">
        <v>2.34</v>
      </c>
      <c r="G437" s="4">
        <v>0</v>
      </c>
      <c r="H437" s="8">
        <v>0</v>
      </c>
      <c r="I437" s="4">
        <v>0</v>
      </c>
    </row>
    <row r="438" spans="1:9" x14ac:dyDescent="0.2">
      <c r="A438" s="2">
        <v>16</v>
      </c>
      <c r="B438" s="1" t="s">
        <v>158</v>
      </c>
      <c r="C438" s="4">
        <v>3</v>
      </c>
      <c r="D438" s="8">
        <v>1.4</v>
      </c>
      <c r="E438" s="4">
        <v>3</v>
      </c>
      <c r="F438" s="8">
        <v>1.75</v>
      </c>
      <c r="G438" s="4">
        <v>0</v>
      </c>
      <c r="H438" s="8">
        <v>0</v>
      </c>
      <c r="I438" s="4">
        <v>0</v>
      </c>
    </row>
    <row r="439" spans="1:9" x14ac:dyDescent="0.2">
      <c r="A439" s="2">
        <v>16</v>
      </c>
      <c r="B439" s="1" t="s">
        <v>173</v>
      </c>
      <c r="C439" s="4">
        <v>3</v>
      </c>
      <c r="D439" s="8">
        <v>1.4</v>
      </c>
      <c r="E439" s="4">
        <v>3</v>
      </c>
      <c r="F439" s="8">
        <v>1.75</v>
      </c>
      <c r="G439" s="4">
        <v>0</v>
      </c>
      <c r="H439" s="8">
        <v>0</v>
      </c>
      <c r="I439" s="4">
        <v>0</v>
      </c>
    </row>
    <row r="440" spans="1:9" x14ac:dyDescent="0.2">
      <c r="A440" s="2">
        <v>16</v>
      </c>
      <c r="B440" s="1" t="s">
        <v>168</v>
      </c>
      <c r="C440" s="4">
        <v>3</v>
      </c>
      <c r="D440" s="8">
        <v>1.4</v>
      </c>
      <c r="E440" s="4">
        <v>2</v>
      </c>
      <c r="F440" s="8">
        <v>1.17</v>
      </c>
      <c r="G440" s="4">
        <v>1</v>
      </c>
      <c r="H440" s="8">
        <v>2.56</v>
      </c>
      <c r="I440" s="4">
        <v>0</v>
      </c>
    </row>
    <row r="441" spans="1:9" x14ac:dyDescent="0.2">
      <c r="A441" s="2">
        <v>16</v>
      </c>
      <c r="B441" s="1" t="s">
        <v>153</v>
      </c>
      <c r="C441" s="4">
        <v>3</v>
      </c>
      <c r="D441" s="8">
        <v>1.4</v>
      </c>
      <c r="E441" s="4">
        <v>2</v>
      </c>
      <c r="F441" s="8">
        <v>1.17</v>
      </c>
      <c r="G441" s="4">
        <v>1</v>
      </c>
      <c r="H441" s="8">
        <v>2.56</v>
      </c>
      <c r="I441" s="4">
        <v>0</v>
      </c>
    </row>
    <row r="442" spans="1:9" x14ac:dyDescent="0.2">
      <c r="A442" s="2">
        <v>16</v>
      </c>
      <c r="B442" s="1" t="s">
        <v>141</v>
      </c>
      <c r="C442" s="4">
        <v>3</v>
      </c>
      <c r="D442" s="8">
        <v>1.4</v>
      </c>
      <c r="E442" s="4">
        <v>3</v>
      </c>
      <c r="F442" s="8">
        <v>1.75</v>
      </c>
      <c r="G442" s="4">
        <v>0</v>
      </c>
      <c r="H442" s="8">
        <v>0</v>
      </c>
      <c r="I442" s="4">
        <v>0</v>
      </c>
    </row>
    <row r="443" spans="1:9" x14ac:dyDescent="0.2">
      <c r="A443" s="2">
        <v>16</v>
      </c>
      <c r="B443" s="1" t="s">
        <v>128</v>
      </c>
      <c r="C443" s="4">
        <v>3</v>
      </c>
      <c r="D443" s="8">
        <v>1.4</v>
      </c>
      <c r="E443" s="4">
        <v>2</v>
      </c>
      <c r="F443" s="8">
        <v>1.17</v>
      </c>
      <c r="G443" s="4">
        <v>1</v>
      </c>
      <c r="H443" s="8">
        <v>2.56</v>
      </c>
      <c r="I443" s="4">
        <v>0</v>
      </c>
    </row>
    <row r="444" spans="1:9" x14ac:dyDescent="0.2">
      <c r="A444" s="2">
        <v>16</v>
      </c>
      <c r="B444" s="1" t="s">
        <v>145</v>
      </c>
      <c r="C444" s="4">
        <v>3</v>
      </c>
      <c r="D444" s="8">
        <v>1.4</v>
      </c>
      <c r="E444" s="4">
        <v>2</v>
      </c>
      <c r="F444" s="8">
        <v>1.17</v>
      </c>
      <c r="G444" s="4">
        <v>1</v>
      </c>
      <c r="H444" s="8">
        <v>2.56</v>
      </c>
      <c r="I444" s="4">
        <v>0</v>
      </c>
    </row>
    <row r="445" spans="1:9" x14ac:dyDescent="0.2">
      <c r="A445" s="2">
        <v>16</v>
      </c>
      <c r="B445" s="1" t="s">
        <v>175</v>
      </c>
      <c r="C445" s="4">
        <v>3</v>
      </c>
      <c r="D445" s="8">
        <v>1.4</v>
      </c>
      <c r="E445" s="4">
        <v>3</v>
      </c>
      <c r="F445" s="8">
        <v>1.75</v>
      </c>
      <c r="G445" s="4">
        <v>0</v>
      </c>
      <c r="H445" s="8">
        <v>0</v>
      </c>
      <c r="I445" s="4">
        <v>0</v>
      </c>
    </row>
    <row r="446" spans="1:9" x14ac:dyDescent="0.2">
      <c r="A446" s="2">
        <v>16</v>
      </c>
      <c r="B446" s="1" t="s">
        <v>161</v>
      </c>
      <c r="C446" s="4">
        <v>3</v>
      </c>
      <c r="D446" s="8">
        <v>1.4</v>
      </c>
      <c r="E446" s="4">
        <v>2</v>
      </c>
      <c r="F446" s="8">
        <v>1.17</v>
      </c>
      <c r="G446" s="4">
        <v>1</v>
      </c>
      <c r="H446" s="8">
        <v>2.56</v>
      </c>
      <c r="I446" s="4">
        <v>0</v>
      </c>
    </row>
    <row r="447" spans="1:9" x14ac:dyDescent="0.2">
      <c r="A447" s="2">
        <v>16</v>
      </c>
      <c r="B447" s="1" t="s">
        <v>162</v>
      </c>
      <c r="C447" s="4">
        <v>3</v>
      </c>
      <c r="D447" s="8">
        <v>1.4</v>
      </c>
      <c r="E447" s="4">
        <v>2</v>
      </c>
      <c r="F447" s="8">
        <v>1.17</v>
      </c>
      <c r="G447" s="4">
        <v>1</v>
      </c>
      <c r="H447" s="8">
        <v>2.56</v>
      </c>
      <c r="I447" s="4">
        <v>0</v>
      </c>
    </row>
    <row r="448" spans="1:9" x14ac:dyDescent="0.2">
      <c r="A448" s="2">
        <v>16</v>
      </c>
      <c r="B448" s="1" t="s">
        <v>146</v>
      </c>
      <c r="C448" s="4">
        <v>3</v>
      </c>
      <c r="D448" s="8">
        <v>1.4</v>
      </c>
      <c r="E448" s="4">
        <v>3</v>
      </c>
      <c r="F448" s="8">
        <v>1.75</v>
      </c>
      <c r="G448" s="4">
        <v>0</v>
      </c>
      <c r="H448" s="8">
        <v>0</v>
      </c>
      <c r="I448" s="4">
        <v>0</v>
      </c>
    </row>
    <row r="449" spans="1:9" x14ac:dyDescent="0.2">
      <c r="A449" s="2">
        <v>16</v>
      </c>
      <c r="B449" s="1" t="s">
        <v>134</v>
      </c>
      <c r="C449" s="4">
        <v>3</v>
      </c>
      <c r="D449" s="8">
        <v>1.4</v>
      </c>
      <c r="E449" s="4">
        <v>3</v>
      </c>
      <c r="F449" s="8">
        <v>1.75</v>
      </c>
      <c r="G449" s="4">
        <v>0</v>
      </c>
      <c r="H449" s="8">
        <v>0</v>
      </c>
      <c r="I449" s="4">
        <v>0</v>
      </c>
    </row>
    <row r="450" spans="1:9" x14ac:dyDescent="0.2">
      <c r="A450" s="2">
        <v>16</v>
      </c>
      <c r="B450" s="1" t="s">
        <v>147</v>
      </c>
      <c r="C450" s="4">
        <v>3</v>
      </c>
      <c r="D450" s="8">
        <v>1.4</v>
      </c>
      <c r="E450" s="4">
        <v>3</v>
      </c>
      <c r="F450" s="8">
        <v>1.75</v>
      </c>
      <c r="G450" s="4">
        <v>0</v>
      </c>
      <c r="H450" s="8">
        <v>0</v>
      </c>
      <c r="I450" s="4">
        <v>0</v>
      </c>
    </row>
    <row r="451" spans="1:9" x14ac:dyDescent="0.2">
      <c r="A451" s="2">
        <v>16</v>
      </c>
      <c r="B451" s="1" t="s">
        <v>140</v>
      </c>
      <c r="C451" s="4">
        <v>3</v>
      </c>
      <c r="D451" s="8">
        <v>1.4</v>
      </c>
      <c r="E451" s="4">
        <v>3</v>
      </c>
      <c r="F451" s="8">
        <v>1.75</v>
      </c>
      <c r="G451" s="4">
        <v>0</v>
      </c>
      <c r="H451" s="8">
        <v>0</v>
      </c>
      <c r="I451" s="4">
        <v>0</v>
      </c>
    </row>
    <row r="452" spans="1:9" x14ac:dyDescent="0.2">
      <c r="A452" s="1"/>
      <c r="C452" s="4"/>
      <c r="D452" s="8"/>
      <c r="E452" s="4"/>
      <c r="F452" s="8"/>
      <c r="G452" s="4"/>
      <c r="H452" s="8"/>
      <c r="I452" s="4"/>
    </row>
    <row r="453" spans="1:9" x14ac:dyDescent="0.2">
      <c r="A453" s="1" t="s">
        <v>19</v>
      </c>
      <c r="C453" s="4"/>
      <c r="D453" s="8"/>
      <c r="E453" s="4"/>
      <c r="F453" s="8"/>
      <c r="G453" s="4"/>
      <c r="H453" s="8"/>
      <c r="I453" s="4"/>
    </row>
    <row r="454" spans="1:9" x14ac:dyDescent="0.2">
      <c r="A454" s="2">
        <v>1</v>
      </c>
      <c r="B454" s="1" t="s">
        <v>137</v>
      </c>
      <c r="C454" s="4">
        <v>21</v>
      </c>
      <c r="D454" s="8">
        <v>8.75</v>
      </c>
      <c r="E454" s="4">
        <v>21</v>
      </c>
      <c r="F454" s="8">
        <v>12.5</v>
      </c>
      <c r="G454" s="4">
        <v>0</v>
      </c>
      <c r="H454" s="8">
        <v>0</v>
      </c>
      <c r="I454" s="4">
        <v>0</v>
      </c>
    </row>
    <row r="455" spans="1:9" x14ac:dyDescent="0.2">
      <c r="A455" s="2">
        <v>2</v>
      </c>
      <c r="B455" s="1" t="s">
        <v>136</v>
      </c>
      <c r="C455" s="4">
        <v>14</v>
      </c>
      <c r="D455" s="8">
        <v>5.83</v>
      </c>
      <c r="E455" s="4">
        <v>14</v>
      </c>
      <c r="F455" s="8">
        <v>8.33</v>
      </c>
      <c r="G455" s="4">
        <v>0</v>
      </c>
      <c r="H455" s="8">
        <v>0</v>
      </c>
      <c r="I455" s="4">
        <v>0</v>
      </c>
    </row>
    <row r="456" spans="1:9" x14ac:dyDescent="0.2">
      <c r="A456" s="2">
        <v>3</v>
      </c>
      <c r="B456" s="1" t="s">
        <v>133</v>
      </c>
      <c r="C456" s="4">
        <v>9</v>
      </c>
      <c r="D456" s="8">
        <v>3.75</v>
      </c>
      <c r="E456" s="4">
        <v>9</v>
      </c>
      <c r="F456" s="8">
        <v>5.36</v>
      </c>
      <c r="G456" s="4">
        <v>0</v>
      </c>
      <c r="H456" s="8">
        <v>0</v>
      </c>
      <c r="I456" s="4">
        <v>0</v>
      </c>
    </row>
    <row r="457" spans="1:9" x14ac:dyDescent="0.2">
      <c r="A457" s="2">
        <v>4</v>
      </c>
      <c r="B457" s="1" t="s">
        <v>123</v>
      </c>
      <c r="C457" s="4">
        <v>7</v>
      </c>
      <c r="D457" s="8">
        <v>2.92</v>
      </c>
      <c r="E457" s="4">
        <v>4</v>
      </c>
      <c r="F457" s="8">
        <v>2.38</v>
      </c>
      <c r="G457" s="4">
        <v>3</v>
      </c>
      <c r="H457" s="8">
        <v>4.84</v>
      </c>
      <c r="I457" s="4">
        <v>0</v>
      </c>
    </row>
    <row r="458" spans="1:9" x14ac:dyDescent="0.2">
      <c r="A458" s="2">
        <v>4</v>
      </c>
      <c r="B458" s="1" t="s">
        <v>134</v>
      </c>
      <c r="C458" s="4">
        <v>7</v>
      </c>
      <c r="D458" s="8">
        <v>2.92</v>
      </c>
      <c r="E458" s="4">
        <v>7</v>
      </c>
      <c r="F458" s="8">
        <v>4.17</v>
      </c>
      <c r="G458" s="4">
        <v>0</v>
      </c>
      <c r="H458" s="8">
        <v>0</v>
      </c>
      <c r="I458" s="4">
        <v>0</v>
      </c>
    </row>
    <row r="459" spans="1:9" x14ac:dyDescent="0.2">
      <c r="A459" s="2">
        <v>4</v>
      </c>
      <c r="B459" s="1" t="s">
        <v>139</v>
      </c>
      <c r="C459" s="4">
        <v>7</v>
      </c>
      <c r="D459" s="8">
        <v>2.92</v>
      </c>
      <c r="E459" s="4">
        <v>7</v>
      </c>
      <c r="F459" s="8">
        <v>4.17</v>
      </c>
      <c r="G459" s="4">
        <v>0</v>
      </c>
      <c r="H459" s="8">
        <v>0</v>
      </c>
      <c r="I459" s="4">
        <v>0</v>
      </c>
    </row>
    <row r="460" spans="1:9" x14ac:dyDescent="0.2">
      <c r="A460" s="2">
        <v>7</v>
      </c>
      <c r="B460" s="1" t="s">
        <v>121</v>
      </c>
      <c r="C460" s="4">
        <v>6</v>
      </c>
      <c r="D460" s="8">
        <v>2.5</v>
      </c>
      <c r="E460" s="4">
        <v>3</v>
      </c>
      <c r="F460" s="8">
        <v>1.79</v>
      </c>
      <c r="G460" s="4">
        <v>3</v>
      </c>
      <c r="H460" s="8">
        <v>4.84</v>
      </c>
      <c r="I460" s="4">
        <v>0</v>
      </c>
    </row>
    <row r="461" spans="1:9" x14ac:dyDescent="0.2">
      <c r="A461" s="2">
        <v>7</v>
      </c>
      <c r="B461" s="1" t="s">
        <v>141</v>
      </c>
      <c r="C461" s="4">
        <v>6</v>
      </c>
      <c r="D461" s="8">
        <v>2.5</v>
      </c>
      <c r="E461" s="4">
        <v>4</v>
      </c>
      <c r="F461" s="8">
        <v>2.38</v>
      </c>
      <c r="G461" s="4">
        <v>2</v>
      </c>
      <c r="H461" s="8">
        <v>3.23</v>
      </c>
      <c r="I461" s="4">
        <v>0</v>
      </c>
    </row>
    <row r="462" spans="1:9" x14ac:dyDescent="0.2">
      <c r="A462" s="2">
        <v>7</v>
      </c>
      <c r="B462" s="1" t="s">
        <v>125</v>
      </c>
      <c r="C462" s="4">
        <v>6</v>
      </c>
      <c r="D462" s="8">
        <v>2.5</v>
      </c>
      <c r="E462" s="4">
        <v>6</v>
      </c>
      <c r="F462" s="8">
        <v>3.57</v>
      </c>
      <c r="G462" s="4">
        <v>0</v>
      </c>
      <c r="H462" s="8">
        <v>0</v>
      </c>
      <c r="I462" s="4">
        <v>0</v>
      </c>
    </row>
    <row r="463" spans="1:9" x14ac:dyDescent="0.2">
      <c r="A463" s="2">
        <v>7</v>
      </c>
      <c r="B463" s="1" t="s">
        <v>126</v>
      </c>
      <c r="C463" s="4">
        <v>6</v>
      </c>
      <c r="D463" s="8">
        <v>2.5</v>
      </c>
      <c r="E463" s="4">
        <v>4</v>
      </c>
      <c r="F463" s="8">
        <v>2.38</v>
      </c>
      <c r="G463" s="4">
        <v>2</v>
      </c>
      <c r="H463" s="8">
        <v>3.23</v>
      </c>
      <c r="I463" s="4">
        <v>0</v>
      </c>
    </row>
    <row r="464" spans="1:9" x14ac:dyDescent="0.2">
      <c r="A464" s="2">
        <v>7</v>
      </c>
      <c r="B464" s="1" t="s">
        <v>127</v>
      </c>
      <c r="C464" s="4">
        <v>6</v>
      </c>
      <c r="D464" s="8">
        <v>2.5</v>
      </c>
      <c r="E464" s="4">
        <v>6</v>
      </c>
      <c r="F464" s="8">
        <v>3.57</v>
      </c>
      <c r="G464" s="4">
        <v>0</v>
      </c>
      <c r="H464" s="8">
        <v>0</v>
      </c>
      <c r="I464" s="4">
        <v>0</v>
      </c>
    </row>
    <row r="465" spans="1:9" x14ac:dyDescent="0.2">
      <c r="A465" s="2">
        <v>7</v>
      </c>
      <c r="B465" s="1" t="s">
        <v>128</v>
      </c>
      <c r="C465" s="4">
        <v>6</v>
      </c>
      <c r="D465" s="8">
        <v>2.5</v>
      </c>
      <c r="E465" s="4">
        <v>2</v>
      </c>
      <c r="F465" s="8">
        <v>1.19</v>
      </c>
      <c r="G465" s="4">
        <v>4</v>
      </c>
      <c r="H465" s="8">
        <v>6.45</v>
      </c>
      <c r="I465" s="4">
        <v>0</v>
      </c>
    </row>
    <row r="466" spans="1:9" x14ac:dyDescent="0.2">
      <c r="A466" s="2">
        <v>13</v>
      </c>
      <c r="B466" s="1" t="s">
        <v>122</v>
      </c>
      <c r="C466" s="4">
        <v>5</v>
      </c>
      <c r="D466" s="8">
        <v>2.08</v>
      </c>
      <c r="E466" s="4">
        <v>2</v>
      </c>
      <c r="F466" s="8">
        <v>1.19</v>
      </c>
      <c r="G466" s="4">
        <v>3</v>
      </c>
      <c r="H466" s="8">
        <v>4.84</v>
      </c>
      <c r="I466" s="4">
        <v>0</v>
      </c>
    </row>
    <row r="467" spans="1:9" x14ac:dyDescent="0.2">
      <c r="A467" s="2">
        <v>13</v>
      </c>
      <c r="B467" s="1" t="s">
        <v>135</v>
      </c>
      <c r="C467" s="4">
        <v>5</v>
      </c>
      <c r="D467" s="8">
        <v>2.08</v>
      </c>
      <c r="E467" s="4">
        <v>4</v>
      </c>
      <c r="F467" s="8">
        <v>2.38</v>
      </c>
      <c r="G467" s="4">
        <v>1</v>
      </c>
      <c r="H467" s="8">
        <v>1.61</v>
      </c>
      <c r="I467" s="4">
        <v>0</v>
      </c>
    </row>
    <row r="468" spans="1:9" x14ac:dyDescent="0.2">
      <c r="A468" s="2">
        <v>15</v>
      </c>
      <c r="B468" s="1" t="s">
        <v>158</v>
      </c>
      <c r="C468" s="4">
        <v>4</v>
      </c>
      <c r="D468" s="8">
        <v>1.67</v>
      </c>
      <c r="E468" s="4">
        <v>2</v>
      </c>
      <c r="F468" s="8">
        <v>1.19</v>
      </c>
      <c r="G468" s="4">
        <v>2</v>
      </c>
      <c r="H468" s="8">
        <v>3.23</v>
      </c>
      <c r="I468" s="4">
        <v>0</v>
      </c>
    </row>
    <row r="469" spans="1:9" x14ac:dyDescent="0.2">
      <c r="A469" s="2">
        <v>15</v>
      </c>
      <c r="B469" s="1" t="s">
        <v>151</v>
      </c>
      <c r="C469" s="4">
        <v>4</v>
      </c>
      <c r="D469" s="8">
        <v>1.67</v>
      </c>
      <c r="E469" s="4">
        <v>1</v>
      </c>
      <c r="F469" s="8">
        <v>0.6</v>
      </c>
      <c r="G469" s="4">
        <v>3</v>
      </c>
      <c r="H469" s="8">
        <v>4.84</v>
      </c>
      <c r="I469" s="4">
        <v>0</v>
      </c>
    </row>
    <row r="470" spans="1:9" x14ac:dyDescent="0.2">
      <c r="A470" s="2">
        <v>15</v>
      </c>
      <c r="B470" s="1" t="s">
        <v>177</v>
      </c>
      <c r="C470" s="4">
        <v>4</v>
      </c>
      <c r="D470" s="8">
        <v>1.67</v>
      </c>
      <c r="E470" s="4">
        <v>2</v>
      </c>
      <c r="F470" s="8">
        <v>1.19</v>
      </c>
      <c r="G470" s="4">
        <v>2</v>
      </c>
      <c r="H470" s="8">
        <v>3.23</v>
      </c>
      <c r="I470" s="4">
        <v>0</v>
      </c>
    </row>
    <row r="471" spans="1:9" x14ac:dyDescent="0.2">
      <c r="A471" s="2">
        <v>15</v>
      </c>
      <c r="B471" s="1" t="s">
        <v>179</v>
      </c>
      <c r="C471" s="4">
        <v>4</v>
      </c>
      <c r="D471" s="8">
        <v>1.67</v>
      </c>
      <c r="E471" s="4">
        <v>3</v>
      </c>
      <c r="F471" s="8">
        <v>1.79</v>
      </c>
      <c r="G471" s="4">
        <v>1</v>
      </c>
      <c r="H471" s="8">
        <v>1.61</v>
      </c>
      <c r="I471" s="4">
        <v>0</v>
      </c>
    </row>
    <row r="472" spans="1:9" x14ac:dyDescent="0.2">
      <c r="A472" s="2">
        <v>15</v>
      </c>
      <c r="B472" s="1" t="s">
        <v>161</v>
      </c>
      <c r="C472" s="4">
        <v>4</v>
      </c>
      <c r="D472" s="8">
        <v>1.67</v>
      </c>
      <c r="E472" s="4">
        <v>3</v>
      </c>
      <c r="F472" s="8">
        <v>1.79</v>
      </c>
      <c r="G472" s="4">
        <v>1</v>
      </c>
      <c r="H472" s="8">
        <v>1.61</v>
      </c>
      <c r="I472" s="4">
        <v>0</v>
      </c>
    </row>
    <row r="473" spans="1:9" x14ac:dyDescent="0.2">
      <c r="A473" s="2">
        <v>15</v>
      </c>
      <c r="B473" s="1" t="s">
        <v>140</v>
      </c>
      <c r="C473" s="4">
        <v>4</v>
      </c>
      <c r="D473" s="8">
        <v>1.67</v>
      </c>
      <c r="E473" s="4">
        <v>3</v>
      </c>
      <c r="F473" s="8">
        <v>1.79</v>
      </c>
      <c r="G473" s="4">
        <v>1</v>
      </c>
      <c r="H473" s="8">
        <v>1.61</v>
      </c>
      <c r="I473" s="4">
        <v>0</v>
      </c>
    </row>
    <row r="474" spans="1:9" x14ac:dyDescent="0.2">
      <c r="A474" s="1"/>
      <c r="C474" s="4"/>
      <c r="D474" s="8"/>
      <c r="E474" s="4"/>
      <c r="F474" s="8"/>
      <c r="G474" s="4"/>
      <c r="H474" s="8"/>
      <c r="I474" s="4"/>
    </row>
    <row r="475" spans="1:9" x14ac:dyDescent="0.2">
      <c r="A475" s="1" t="s">
        <v>20</v>
      </c>
      <c r="C475" s="4"/>
      <c r="D475" s="8"/>
      <c r="E475" s="4"/>
      <c r="F475" s="8"/>
      <c r="G475" s="4"/>
      <c r="H475" s="8"/>
      <c r="I475" s="4"/>
    </row>
    <row r="476" spans="1:9" x14ac:dyDescent="0.2">
      <c r="A476" s="2">
        <v>1</v>
      </c>
      <c r="B476" s="1" t="s">
        <v>136</v>
      </c>
      <c r="C476" s="4">
        <v>20</v>
      </c>
      <c r="D476" s="8">
        <v>8.4700000000000006</v>
      </c>
      <c r="E476" s="4">
        <v>20</v>
      </c>
      <c r="F476" s="8">
        <v>10.75</v>
      </c>
      <c r="G476" s="4">
        <v>0</v>
      </c>
      <c r="H476" s="8">
        <v>0</v>
      </c>
      <c r="I476" s="4">
        <v>0</v>
      </c>
    </row>
    <row r="477" spans="1:9" x14ac:dyDescent="0.2">
      <c r="A477" s="2">
        <v>2</v>
      </c>
      <c r="B477" s="1" t="s">
        <v>123</v>
      </c>
      <c r="C477" s="4">
        <v>15</v>
      </c>
      <c r="D477" s="8">
        <v>6.36</v>
      </c>
      <c r="E477" s="4">
        <v>14</v>
      </c>
      <c r="F477" s="8">
        <v>7.53</v>
      </c>
      <c r="G477" s="4">
        <v>1</v>
      </c>
      <c r="H477" s="8">
        <v>2.17</v>
      </c>
      <c r="I477" s="4">
        <v>0</v>
      </c>
    </row>
    <row r="478" spans="1:9" x14ac:dyDescent="0.2">
      <c r="A478" s="2">
        <v>3</v>
      </c>
      <c r="B478" s="1" t="s">
        <v>156</v>
      </c>
      <c r="C478" s="4">
        <v>10</v>
      </c>
      <c r="D478" s="8">
        <v>4.24</v>
      </c>
      <c r="E478" s="4">
        <v>9</v>
      </c>
      <c r="F478" s="8">
        <v>4.84</v>
      </c>
      <c r="G478" s="4">
        <v>1</v>
      </c>
      <c r="H478" s="8">
        <v>2.17</v>
      </c>
      <c r="I478" s="4">
        <v>0</v>
      </c>
    </row>
    <row r="479" spans="1:9" x14ac:dyDescent="0.2">
      <c r="A479" s="2">
        <v>3</v>
      </c>
      <c r="B479" s="1" t="s">
        <v>137</v>
      </c>
      <c r="C479" s="4">
        <v>10</v>
      </c>
      <c r="D479" s="8">
        <v>4.24</v>
      </c>
      <c r="E479" s="4">
        <v>10</v>
      </c>
      <c r="F479" s="8">
        <v>5.38</v>
      </c>
      <c r="G479" s="4">
        <v>0</v>
      </c>
      <c r="H479" s="8">
        <v>0</v>
      </c>
      <c r="I479" s="4">
        <v>0</v>
      </c>
    </row>
    <row r="480" spans="1:9" x14ac:dyDescent="0.2">
      <c r="A480" s="2">
        <v>5</v>
      </c>
      <c r="B480" s="1" t="s">
        <v>148</v>
      </c>
      <c r="C480" s="4">
        <v>8</v>
      </c>
      <c r="D480" s="8">
        <v>3.39</v>
      </c>
      <c r="E480" s="4">
        <v>6</v>
      </c>
      <c r="F480" s="8">
        <v>3.23</v>
      </c>
      <c r="G480" s="4">
        <v>2</v>
      </c>
      <c r="H480" s="8">
        <v>4.3499999999999996</v>
      </c>
      <c r="I480" s="4">
        <v>0</v>
      </c>
    </row>
    <row r="481" spans="1:9" x14ac:dyDescent="0.2">
      <c r="A481" s="2">
        <v>6</v>
      </c>
      <c r="B481" s="1" t="s">
        <v>122</v>
      </c>
      <c r="C481" s="4">
        <v>7</v>
      </c>
      <c r="D481" s="8">
        <v>2.97</v>
      </c>
      <c r="E481" s="4">
        <v>6</v>
      </c>
      <c r="F481" s="8">
        <v>3.23</v>
      </c>
      <c r="G481" s="4">
        <v>1</v>
      </c>
      <c r="H481" s="8">
        <v>2.17</v>
      </c>
      <c r="I481" s="4">
        <v>0</v>
      </c>
    </row>
    <row r="482" spans="1:9" x14ac:dyDescent="0.2">
      <c r="A482" s="2">
        <v>7</v>
      </c>
      <c r="B482" s="1" t="s">
        <v>124</v>
      </c>
      <c r="C482" s="4">
        <v>6</v>
      </c>
      <c r="D482" s="8">
        <v>2.54</v>
      </c>
      <c r="E482" s="4">
        <v>5</v>
      </c>
      <c r="F482" s="8">
        <v>2.69</v>
      </c>
      <c r="G482" s="4">
        <v>1</v>
      </c>
      <c r="H482" s="8">
        <v>2.17</v>
      </c>
      <c r="I482" s="4">
        <v>0</v>
      </c>
    </row>
    <row r="483" spans="1:9" x14ac:dyDescent="0.2">
      <c r="A483" s="2">
        <v>7</v>
      </c>
      <c r="B483" s="1" t="s">
        <v>128</v>
      </c>
      <c r="C483" s="4">
        <v>6</v>
      </c>
      <c r="D483" s="8">
        <v>2.54</v>
      </c>
      <c r="E483" s="4">
        <v>5</v>
      </c>
      <c r="F483" s="8">
        <v>2.69</v>
      </c>
      <c r="G483" s="4">
        <v>1</v>
      </c>
      <c r="H483" s="8">
        <v>2.17</v>
      </c>
      <c r="I483" s="4">
        <v>0</v>
      </c>
    </row>
    <row r="484" spans="1:9" x14ac:dyDescent="0.2">
      <c r="A484" s="2">
        <v>7</v>
      </c>
      <c r="B484" s="1" t="s">
        <v>140</v>
      </c>
      <c r="C484" s="4">
        <v>6</v>
      </c>
      <c r="D484" s="8">
        <v>2.54</v>
      </c>
      <c r="E484" s="4">
        <v>5</v>
      </c>
      <c r="F484" s="8">
        <v>2.69</v>
      </c>
      <c r="G484" s="4">
        <v>1</v>
      </c>
      <c r="H484" s="8">
        <v>2.17</v>
      </c>
      <c r="I484" s="4">
        <v>0</v>
      </c>
    </row>
    <row r="485" spans="1:9" x14ac:dyDescent="0.2">
      <c r="A485" s="2">
        <v>10</v>
      </c>
      <c r="B485" s="1" t="s">
        <v>121</v>
      </c>
      <c r="C485" s="4">
        <v>5</v>
      </c>
      <c r="D485" s="8">
        <v>2.12</v>
      </c>
      <c r="E485" s="4">
        <v>1</v>
      </c>
      <c r="F485" s="8">
        <v>0.54</v>
      </c>
      <c r="G485" s="4">
        <v>4</v>
      </c>
      <c r="H485" s="8">
        <v>8.6999999999999993</v>
      </c>
      <c r="I485" s="4">
        <v>0</v>
      </c>
    </row>
    <row r="486" spans="1:9" x14ac:dyDescent="0.2">
      <c r="A486" s="2">
        <v>10</v>
      </c>
      <c r="B486" s="1" t="s">
        <v>151</v>
      </c>
      <c r="C486" s="4">
        <v>5</v>
      </c>
      <c r="D486" s="8">
        <v>2.12</v>
      </c>
      <c r="E486" s="4">
        <v>5</v>
      </c>
      <c r="F486" s="8">
        <v>2.69</v>
      </c>
      <c r="G486" s="4">
        <v>0</v>
      </c>
      <c r="H486" s="8">
        <v>0</v>
      </c>
      <c r="I486" s="4">
        <v>0</v>
      </c>
    </row>
    <row r="487" spans="1:9" x14ac:dyDescent="0.2">
      <c r="A487" s="2">
        <v>10</v>
      </c>
      <c r="B487" s="1" t="s">
        <v>127</v>
      </c>
      <c r="C487" s="4">
        <v>5</v>
      </c>
      <c r="D487" s="8">
        <v>2.12</v>
      </c>
      <c r="E487" s="4">
        <v>5</v>
      </c>
      <c r="F487" s="8">
        <v>2.69</v>
      </c>
      <c r="G487" s="4">
        <v>0</v>
      </c>
      <c r="H487" s="8">
        <v>0</v>
      </c>
      <c r="I487" s="4">
        <v>0</v>
      </c>
    </row>
    <row r="488" spans="1:9" x14ac:dyDescent="0.2">
      <c r="A488" s="2">
        <v>10</v>
      </c>
      <c r="B488" s="1" t="s">
        <v>129</v>
      </c>
      <c r="C488" s="4">
        <v>5</v>
      </c>
      <c r="D488" s="8">
        <v>2.12</v>
      </c>
      <c r="E488" s="4">
        <v>3</v>
      </c>
      <c r="F488" s="8">
        <v>1.61</v>
      </c>
      <c r="G488" s="4">
        <v>2</v>
      </c>
      <c r="H488" s="8">
        <v>4.3499999999999996</v>
      </c>
      <c r="I488" s="4">
        <v>0</v>
      </c>
    </row>
    <row r="489" spans="1:9" x14ac:dyDescent="0.2">
      <c r="A489" s="2">
        <v>10</v>
      </c>
      <c r="B489" s="1" t="s">
        <v>130</v>
      </c>
      <c r="C489" s="4">
        <v>5</v>
      </c>
      <c r="D489" s="8">
        <v>2.12</v>
      </c>
      <c r="E489" s="4">
        <v>3</v>
      </c>
      <c r="F489" s="8">
        <v>1.61</v>
      </c>
      <c r="G489" s="4">
        <v>2</v>
      </c>
      <c r="H489" s="8">
        <v>4.3499999999999996</v>
      </c>
      <c r="I489" s="4">
        <v>0</v>
      </c>
    </row>
    <row r="490" spans="1:9" x14ac:dyDescent="0.2">
      <c r="A490" s="2">
        <v>10</v>
      </c>
      <c r="B490" s="1" t="s">
        <v>133</v>
      </c>
      <c r="C490" s="4">
        <v>5</v>
      </c>
      <c r="D490" s="8">
        <v>2.12</v>
      </c>
      <c r="E490" s="4">
        <v>4</v>
      </c>
      <c r="F490" s="8">
        <v>2.15</v>
      </c>
      <c r="G490" s="4">
        <v>1</v>
      </c>
      <c r="H490" s="8">
        <v>2.17</v>
      </c>
      <c r="I490" s="4">
        <v>0</v>
      </c>
    </row>
    <row r="491" spans="1:9" x14ac:dyDescent="0.2">
      <c r="A491" s="2">
        <v>10</v>
      </c>
      <c r="B491" s="1" t="s">
        <v>134</v>
      </c>
      <c r="C491" s="4">
        <v>5</v>
      </c>
      <c r="D491" s="8">
        <v>2.12</v>
      </c>
      <c r="E491" s="4">
        <v>5</v>
      </c>
      <c r="F491" s="8">
        <v>2.69</v>
      </c>
      <c r="G491" s="4">
        <v>0</v>
      </c>
      <c r="H491" s="8">
        <v>0</v>
      </c>
      <c r="I491" s="4">
        <v>0</v>
      </c>
    </row>
    <row r="492" spans="1:9" x14ac:dyDescent="0.2">
      <c r="A492" s="2">
        <v>17</v>
      </c>
      <c r="B492" s="1" t="s">
        <v>173</v>
      </c>
      <c r="C492" s="4">
        <v>4</v>
      </c>
      <c r="D492" s="8">
        <v>1.69</v>
      </c>
      <c r="E492" s="4">
        <v>4</v>
      </c>
      <c r="F492" s="8">
        <v>2.15</v>
      </c>
      <c r="G492" s="4">
        <v>0</v>
      </c>
      <c r="H492" s="8">
        <v>0</v>
      </c>
      <c r="I492" s="4">
        <v>0</v>
      </c>
    </row>
    <row r="493" spans="1:9" x14ac:dyDescent="0.2">
      <c r="A493" s="2">
        <v>17</v>
      </c>
      <c r="B493" s="1" t="s">
        <v>126</v>
      </c>
      <c r="C493" s="4">
        <v>4</v>
      </c>
      <c r="D493" s="8">
        <v>1.69</v>
      </c>
      <c r="E493" s="4">
        <v>1</v>
      </c>
      <c r="F493" s="8">
        <v>0.54</v>
      </c>
      <c r="G493" s="4">
        <v>3</v>
      </c>
      <c r="H493" s="8">
        <v>6.52</v>
      </c>
      <c r="I493" s="4">
        <v>0</v>
      </c>
    </row>
    <row r="494" spans="1:9" x14ac:dyDescent="0.2">
      <c r="A494" s="2">
        <v>17</v>
      </c>
      <c r="B494" s="1" t="s">
        <v>139</v>
      </c>
      <c r="C494" s="4">
        <v>4</v>
      </c>
      <c r="D494" s="8">
        <v>1.69</v>
      </c>
      <c r="E494" s="4">
        <v>4</v>
      </c>
      <c r="F494" s="8">
        <v>2.15</v>
      </c>
      <c r="G494" s="4">
        <v>0</v>
      </c>
      <c r="H494" s="8">
        <v>0</v>
      </c>
      <c r="I494" s="4">
        <v>0</v>
      </c>
    </row>
    <row r="495" spans="1:9" x14ac:dyDescent="0.2">
      <c r="A495" s="2">
        <v>20</v>
      </c>
      <c r="B495" s="1" t="s">
        <v>158</v>
      </c>
      <c r="C495" s="4">
        <v>3</v>
      </c>
      <c r="D495" s="8">
        <v>1.27</v>
      </c>
      <c r="E495" s="4">
        <v>1</v>
      </c>
      <c r="F495" s="8">
        <v>0.54</v>
      </c>
      <c r="G495" s="4">
        <v>2</v>
      </c>
      <c r="H495" s="8">
        <v>4.3499999999999996</v>
      </c>
      <c r="I495" s="4">
        <v>0</v>
      </c>
    </row>
    <row r="496" spans="1:9" x14ac:dyDescent="0.2">
      <c r="A496" s="2">
        <v>20</v>
      </c>
      <c r="B496" s="1" t="s">
        <v>152</v>
      </c>
      <c r="C496" s="4">
        <v>3</v>
      </c>
      <c r="D496" s="8">
        <v>1.27</v>
      </c>
      <c r="E496" s="4">
        <v>2</v>
      </c>
      <c r="F496" s="8">
        <v>1.08</v>
      </c>
      <c r="G496" s="4">
        <v>1</v>
      </c>
      <c r="H496" s="8">
        <v>2.17</v>
      </c>
      <c r="I496" s="4">
        <v>0</v>
      </c>
    </row>
    <row r="497" spans="1:9" x14ac:dyDescent="0.2">
      <c r="A497" s="2">
        <v>20</v>
      </c>
      <c r="B497" s="1" t="s">
        <v>166</v>
      </c>
      <c r="C497" s="4">
        <v>3</v>
      </c>
      <c r="D497" s="8">
        <v>1.27</v>
      </c>
      <c r="E497" s="4">
        <v>1</v>
      </c>
      <c r="F497" s="8">
        <v>0.54</v>
      </c>
      <c r="G497" s="4">
        <v>2</v>
      </c>
      <c r="H497" s="8">
        <v>4.3499999999999996</v>
      </c>
      <c r="I497" s="4">
        <v>0</v>
      </c>
    </row>
    <row r="498" spans="1:9" x14ac:dyDescent="0.2">
      <c r="A498" s="2">
        <v>20</v>
      </c>
      <c r="B498" s="1" t="s">
        <v>149</v>
      </c>
      <c r="C498" s="4">
        <v>3</v>
      </c>
      <c r="D498" s="8">
        <v>1.27</v>
      </c>
      <c r="E498" s="4">
        <v>3</v>
      </c>
      <c r="F498" s="8">
        <v>1.61</v>
      </c>
      <c r="G498" s="4">
        <v>0</v>
      </c>
      <c r="H498" s="8">
        <v>0</v>
      </c>
      <c r="I498" s="4">
        <v>0</v>
      </c>
    </row>
    <row r="499" spans="1:9" x14ac:dyDescent="0.2">
      <c r="A499" s="2">
        <v>20</v>
      </c>
      <c r="B499" s="1" t="s">
        <v>179</v>
      </c>
      <c r="C499" s="4">
        <v>3</v>
      </c>
      <c r="D499" s="8">
        <v>1.27</v>
      </c>
      <c r="E499" s="4">
        <v>3</v>
      </c>
      <c r="F499" s="8">
        <v>1.61</v>
      </c>
      <c r="G499" s="4">
        <v>0</v>
      </c>
      <c r="H499" s="8">
        <v>0</v>
      </c>
      <c r="I499" s="4">
        <v>0</v>
      </c>
    </row>
    <row r="500" spans="1:9" x14ac:dyDescent="0.2">
      <c r="A500" s="2">
        <v>20</v>
      </c>
      <c r="B500" s="1" t="s">
        <v>141</v>
      </c>
      <c r="C500" s="4">
        <v>3</v>
      </c>
      <c r="D500" s="8">
        <v>1.27</v>
      </c>
      <c r="E500" s="4">
        <v>3</v>
      </c>
      <c r="F500" s="8">
        <v>1.61</v>
      </c>
      <c r="G500" s="4">
        <v>0</v>
      </c>
      <c r="H500" s="8">
        <v>0</v>
      </c>
      <c r="I500" s="4">
        <v>0</v>
      </c>
    </row>
    <row r="501" spans="1:9" x14ac:dyDescent="0.2">
      <c r="A501" s="2">
        <v>20</v>
      </c>
      <c r="B501" s="1" t="s">
        <v>180</v>
      </c>
      <c r="C501" s="4">
        <v>3</v>
      </c>
      <c r="D501" s="8">
        <v>1.27</v>
      </c>
      <c r="E501" s="4">
        <v>3</v>
      </c>
      <c r="F501" s="8">
        <v>1.61</v>
      </c>
      <c r="G501" s="4">
        <v>0</v>
      </c>
      <c r="H501" s="8">
        <v>0</v>
      </c>
      <c r="I501" s="4">
        <v>0</v>
      </c>
    </row>
    <row r="502" spans="1:9" x14ac:dyDescent="0.2">
      <c r="A502" s="2">
        <v>20</v>
      </c>
      <c r="B502" s="1" t="s">
        <v>145</v>
      </c>
      <c r="C502" s="4">
        <v>3</v>
      </c>
      <c r="D502" s="8">
        <v>1.27</v>
      </c>
      <c r="E502" s="4">
        <v>3</v>
      </c>
      <c r="F502" s="8">
        <v>1.61</v>
      </c>
      <c r="G502" s="4">
        <v>0</v>
      </c>
      <c r="H502" s="8">
        <v>0</v>
      </c>
      <c r="I502" s="4">
        <v>0</v>
      </c>
    </row>
    <row r="503" spans="1:9" x14ac:dyDescent="0.2">
      <c r="A503" s="2">
        <v>20</v>
      </c>
      <c r="B503" s="1" t="s">
        <v>132</v>
      </c>
      <c r="C503" s="4">
        <v>3</v>
      </c>
      <c r="D503" s="8">
        <v>1.27</v>
      </c>
      <c r="E503" s="4">
        <v>1</v>
      </c>
      <c r="F503" s="8">
        <v>0.54</v>
      </c>
      <c r="G503" s="4">
        <v>1</v>
      </c>
      <c r="H503" s="8">
        <v>2.17</v>
      </c>
      <c r="I503" s="4">
        <v>0</v>
      </c>
    </row>
    <row r="504" spans="1:9" x14ac:dyDescent="0.2">
      <c r="A504" s="1"/>
      <c r="C504" s="4"/>
      <c r="D504" s="8"/>
      <c r="E504" s="4"/>
      <c r="F504" s="8"/>
      <c r="G504" s="4"/>
      <c r="H504" s="8"/>
      <c r="I504" s="4"/>
    </row>
    <row r="505" spans="1:9" x14ac:dyDescent="0.2">
      <c r="A505" s="1" t="s">
        <v>21</v>
      </c>
      <c r="C505" s="4"/>
      <c r="D505" s="8"/>
      <c r="E505" s="4"/>
      <c r="F505" s="8"/>
      <c r="G505" s="4"/>
      <c r="H505" s="8"/>
      <c r="I505" s="4"/>
    </row>
    <row r="506" spans="1:9" x14ac:dyDescent="0.2">
      <c r="A506" s="2">
        <v>1</v>
      </c>
      <c r="B506" s="1" t="s">
        <v>123</v>
      </c>
      <c r="C506" s="4">
        <v>19</v>
      </c>
      <c r="D506" s="8">
        <v>11.95</v>
      </c>
      <c r="E506" s="4">
        <v>16</v>
      </c>
      <c r="F506" s="8">
        <v>12.5</v>
      </c>
      <c r="G506" s="4">
        <v>3</v>
      </c>
      <c r="H506" s="8">
        <v>10.34</v>
      </c>
      <c r="I506" s="4">
        <v>0</v>
      </c>
    </row>
    <row r="507" spans="1:9" x14ac:dyDescent="0.2">
      <c r="A507" s="2">
        <v>2</v>
      </c>
      <c r="B507" s="1" t="s">
        <v>137</v>
      </c>
      <c r="C507" s="4">
        <v>12</v>
      </c>
      <c r="D507" s="8">
        <v>7.55</v>
      </c>
      <c r="E507" s="4">
        <v>12</v>
      </c>
      <c r="F507" s="8">
        <v>9.3800000000000008</v>
      </c>
      <c r="G507" s="4">
        <v>0</v>
      </c>
      <c r="H507" s="8">
        <v>0</v>
      </c>
      <c r="I507" s="4">
        <v>0</v>
      </c>
    </row>
    <row r="508" spans="1:9" x14ac:dyDescent="0.2">
      <c r="A508" s="2">
        <v>3</v>
      </c>
      <c r="B508" s="1" t="s">
        <v>136</v>
      </c>
      <c r="C508" s="4">
        <v>10</v>
      </c>
      <c r="D508" s="8">
        <v>6.29</v>
      </c>
      <c r="E508" s="4">
        <v>10</v>
      </c>
      <c r="F508" s="8">
        <v>7.81</v>
      </c>
      <c r="G508" s="4">
        <v>0</v>
      </c>
      <c r="H508" s="8">
        <v>0</v>
      </c>
      <c r="I508" s="4">
        <v>0</v>
      </c>
    </row>
    <row r="509" spans="1:9" x14ac:dyDescent="0.2">
      <c r="A509" s="2">
        <v>4</v>
      </c>
      <c r="B509" s="1" t="s">
        <v>127</v>
      </c>
      <c r="C509" s="4">
        <v>7</v>
      </c>
      <c r="D509" s="8">
        <v>4.4000000000000004</v>
      </c>
      <c r="E509" s="4">
        <v>7</v>
      </c>
      <c r="F509" s="8">
        <v>5.47</v>
      </c>
      <c r="G509" s="4">
        <v>0</v>
      </c>
      <c r="H509" s="8">
        <v>0</v>
      </c>
      <c r="I509" s="4">
        <v>0</v>
      </c>
    </row>
    <row r="510" spans="1:9" x14ac:dyDescent="0.2">
      <c r="A510" s="2">
        <v>5</v>
      </c>
      <c r="B510" s="1" t="s">
        <v>125</v>
      </c>
      <c r="C510" s="4">
        <v>6</v>
      </c>
      <c r="D510" s="8">
        <v>3.77</v>
      </c>
      <c r="E510" s="4">
        <v>6</v>
      </c>
      <c r="F510" s="8">
        <v>4.6900000000000004</v>
      </c>
      <c r="G510" s="4">
        <v>0</v>
      </c>
      <c r="H510" s="8">
        <v>0</v>
      </c>
      <c r="I510" s="4">
        <v>0</v>
      </c>
    </row>
    <row r="511" spans="1:9" x14ac:dyDescent="0.2">
      <c r="A511" s="2">
        <v>5</v>
      </c>
      <c r="B511" s="1" t="s">
        <v>133</v>
      </c>
      <c r="C511" s="4">
        <v>6</v>
      </c>
      <c r="D511" s="8">
        <v>3.77</v>
      </c>
      <c r="E511" s="4">
        <v>6</v>
      </c>
      <c r="F511" s="8">
        <v>4.6900000000000004</v>
      </c>
      <c r="G511" s="4">
        <v>0</v>
      </c>
      <c r="H511" s="8">
        <v>0</v>
      </c>
      <c r="I511" s="4">
        <v>0</v>
      </c>
    </row>
    <row r="512" spans="1:9" x14ac:dyDescent="0.2">
      <c r="A512" s="2">
        <v>7</v>
      </c>
      <c r="B512" s="1" t="s">
        <v>121</v>
      </c>
      <c r="C512" s="4">
        <v>5</v>
      </c>
      <c r="D512" s="8">
        <v>3.14</v>
      </c>
      <c r="E512" s="4">
        <v>1</v>
      </c>
      <c r="F512" s="8">
        <v>0.78</v>
      </c>
      <c r="G512" s="4">
        <v>4</v>
      </c>
      <c r="H512" s="8">
        <v>13.79</v>
      </c>
      <c r="I512" s="4">
        <v>0</v>
      </c>
    </row>
    <row r="513" spans="1:9" x14ac:dyDescent="0.2">
      <c r="A513" s="2">
        <v>8</v>
      </c>
      <c r="B513" s="1" t="s">
        <v>148</v>
      </c>
      <c r="C513" s="4">
        <v>4</v>
      </c>
      <c r="D513" s="8">
        <v>2.52</v>
      </c>
      <c r="E513" s="4">
        <v>4</v>
      </c>
      <c r="F513" s="8">
        <v>3.13</v>
      </c>
      <c r="G513" s="4">
        <v>0</v>
      </c>
      <c r="H513" s="8">
        <v>0</v>
      </c>
      <c r="I513" s="4">
        <v>0</v>
      </c>
    </row>
    <row r="514" spans="1:9" x14ac:dyDescent="0.2">
      <c r="A514" s="2">
        <v>8</v>
      </c>
      <c r="B514" s="1" t="s">
        <v>126</v>
      </c>
      <c r="C514" s="4">
        <v>4</v>
      </c>
      <c r="D514" s="8">
        <v>2.52</v>
      </c>
      <c r="E514" s="4">
        <v>4</v>
      </c>
      <c r="F514" s="8">
        <v>3.13</v>
      </c>
      <c r="G514" s="4">
        <v>0</v>
      </c>
      <c r="H514" s="8">
        <v>0</v>
      </c>
      <c r="I514" s="4">
        <v>0</v>
      </c>
    </row>
    <row r="515" spans="1:9" x14ac:dyDescent="0.2">
      <c r="A515" s="2">
        <v>8</v>
      </c>
      <c r="B515" s="1" t="s">
        <v>129</v>
      </c>
      <c r="C515" s="4">
        <v>4</v>
      </c>
      <c r="D515" s="8">
        <v>2.52</v>
      </c>
      <c r="E515" s="4">
        <v>2</v>
      </c>
      <c r="F515" s="8">
        <v>1.56</v>
      </c>
      <c r="G515" s="4">
        <v>2</v>
      </c>
      <c r="H515" s="8">
        <v>6.9</v>
      </c>
      <c r="I515" s="4">
        <v>0</v>
      </c>
    </row>
    <row r="516" spans="1:9" x14ac:dyDescent="0.2">
      <c r="A516" s="2">
        <v>11</v>
      </c>
      <c r="B516" s="1" t="s">
        <v>151</v>
      </c>
      <c r="C516" s="4">
        <v>3</v>
      </c>
      <c r="D516" s="8">
        <v>1.89</v>
      </c>
      <c r="E516" s="4">
        <v>3</v>
      </c>
      <c r="F516" s="8">
        <v>2.34</v>
      </c>
      <c r="G516" s="4">
        <v>0</v>
      </c>
      <c r="H516" s="8">
        <v>0</v>
      </c>
      <c r="I516" s="4">
        <v>0</v>
      </c>
    </row>
    <row r="517" spans="1:9" x14ac:dyDescent="0.2">
      <c r="A517" s="2">
        <v>11</v>
      </c>
      <c r="B517" s="1" t="s">
        <v>149</v>
      </c>
      <c r="C517" s="4">
        <v>3</v>
      </c>
      <c r="D517" s="8">
        <v>1.89</v>
      </c>
      <c r="E517" s="4">
        <v>2</v>
      </c>
      <c r="F517" s="8">
        <v>1.56</v>
      </c>
      <c r="G517" s="4">
        <v>1</v>
      </c>
      <c r="H517" s="8">
        <v>3.45</v>
      </c>
      <c r="I517" s="4">
        <v>0</v>
      </c>
    </row>
    <row r="518" spans="1:9" x14ac:dyDescent="0.2">
      <c r="A518" s="2">
        <v>11</v>
      </c>
      <c r="B518" s="1" t="s">
        <v>124</v>
      </c>
      <c r="C518" s="4">
        <v>3</v>
      </c>
      <c r="D518" s="8">
        <v>1.89</v>
      </c>
      <c r="E518" s="4">
        <v>2</v>
      </c>
      <c r="F518" s="8">
        <v>1.56</v>
      </c>
      <c r="G518" s="4">
        <v>1</v>
      </c>
      <c r="H518" s="8">
        <v>3.45</v>
      </c>
      <c r="I518" s="4">
        <v>0</v>
      </c>
    </row>
    <row r="519" spans="1:9" x14ac:dyDescent="0.2">
      <c r="A519" s="2">
        <v>11</v>
      </c>
      <c r="B519" s="1" t="s">
        <v>181</v>
      </c>
      <c r="C519" s="4">
        <v>3</v>
      </c>
      <c r="D519" s="8">
        <v>1.89</v>
      </c>
      <c r="E519" s="4">
        <v>3</v>
      </c>
      <c r="F519" s="8">
        <v>2.34</v>
      </c>
      <c r="G519" s="4">
        <v>0</v>
      </c>
      <c r="H519" s="8">
        <v>0</v>
      </c>
      <c r="I519" s="4">
        <v>0</v>
      </c>
    </row>
    <row r="520" spans="1:9" x14ac:dyDescent="0.2">
      <c r="A520" s="2">
        <v>11</v>
      </c>
      <c r="B520" s="1" t="s">
        <v>130</v>
      </c>
      <c r="C520" s="4">
        <v>3</v>
      </c>
      <c r="D520" s="8">
        <v>1.89</v>
      </c>
      <c r="E520" s="4">
        <v>3</v>
      </c>
      <c r="F520" s="8">
        <v>2.34</v>
      </c>
      <c r="G520" s="4">
        <v>0</v>
      </c>
      <c r="H520" s="8">
        <v>0</v>
      </c>
      <c r="I520" s="4">
        <v>0</v>
      </c>
    </row>
    <row r="521" spans="1:9" x14ac:dyDescent="0.2">
      <c r="A521" s="2">
        <v>11</v>
      </c>
      <c r="B521" s="1" t="s">
        <v>146</v>
      </c>
      <c r="C521" s="4">
        <v>3</v>
      </c>
      <c r="D521" s="8">
        <v>1.89</v>
      </c>
      <c r="E521" s="4">
        <v>2</v>
      </c>
      <c r="F521" s="8">
        <v>1.56</v>
      </c>
      <c r="G521" s="4">
        <v>1</v>
      </c>
      <c r="H521" s="8">
        <v>3.45</v>
      </c>
      <c r="I521" s="4">
        <v>0</v>
      </c>
    </row>
    <row r="522" spans="1:9" x14ac:dyDescent="0.2">
      <c r="A522" s="2">
        <v>11</v>
      </c>
      <c r="B522" s="1" t="s">
        <v>138</v>
      </c>
      <c r="C522" s="4">
        <v>3</v>
      </c>
      <c r="D522" s="8">
        <v>1.89</v>
      </c>
      <c r="E522" s="4">
        <v>1</v>
      </c>
      <c r="F522" s="8">
        <v>0.78</v>
      </c>
      <c r="G522" s="4">
        <v>2</v>
      </c>
      <c r="H522" s="8">
        <v>6.9</v>
      </c>
      <c r="I522" s="4">
        <v>0</v>
      </c>
    </row>
    <row r="523" spans="1:9" x14ac:dyDescent="0.2">
      <c r="A523" s="2">
        <v>18</v>
      </c>
      <c r="B523" s="1" t="s">
        <v>122</v>
      </c>
      <c r="C523" s="4">
        <v>2</v>
      </c>
      <c r="D523" s="8">
        <v>1.26</v>
      </c>
      <c r="E523" s="4">
        <v>1</v>
      </c>
      <c r="F523" s="8">
        <v>0.78</v>
      </c>
      <c r="G523" s="4">
        <v>1</v>
      </c>
      <c r="H523" s="8">
        <v>3.45</v>
      </c>
      <c r="I523" s="4">
        <v>0</v>
      </c>
    </row>
    <row r="524" spans="1:9" x14ac:dyDescent="0.2">
      <c r="A524" s="2">
        <v>18</v>
      </c>
      <c r="B524" s="1" t="s">
        <v>150</v>
      </c>
      <c r="C524" s="4">
        <v>2</v>
      </c>
      <c r="D524" s="8">
        <v>1.26</v>
      </c>
      <c r="E524" s="4">
        <v>2</v>
      </c>
      <c r="F524" s="8">
        <v>1.56</v>
      </c>
      <c r="G524" s="4">
        <v>0</v>
      </c>
      <c r="H524" s="8">
        <v>0</v>
      </c>
      <c r="I524" s="4">
        <v>0</v>
      </c>
    </row>
    <row r="525" spans="1:9" x14ac:dyDescent="0.2">
      <c r="A525" s="2">
        <v>18</v>
      </c>
      <c r="B525" s="1" t="s">
        <v>165</v>
      </c>
      <c r="C525" s="4">
        <v>2</v>
      </c>
      <c r="D525" s="8">
        <v>1.26</v>
      </c>
      <c r="E525" s="4">
        <v>1</v>
      </c>
      <c r="F525" s="8">
        <v>0.78</v>
      </c>
      <c r="G525" s="4">
        <v>0</v>
      </c>
      <c r="H525" s="8">
        <v>0</v>
      </c>
      <c r="I525" s="4">
        <v>1</v>
      </c>
    </row>
    <row r="526" spans="1:9" x14ac:dyDescent="0.2">
      <c r="A526" s="2">
        <v>18</v>
      </c>
      <c r="B526" s="1" t="s">
        <v>128</v>
      </c>
      <c r="C526" s="4">
        <v>2</v>
      </c>
      <c r="D526" s="8">
        <v>1.26</v>
      </c>
      <c r="E526" s="4">
        <v>2</v>
      </c>
      <c r="F526" s="8">
        <v>1.56</v>
      </c>
      <c r="G526" s="4">
        <v>0</v>
      </c>
      <c r="H526" s="8">
        <v>0</v>
      </c>
      <c r="I526" s="4">
        <v>0</v>
      </c>
    </row>
    <row r="527" spans="1:9" x14ac:dyDescent="0.2">
      <c r="A527" s="2">
        <v>18</v>
      </c>
      <c r="B527" s="1" t="s">
        <v>145</v>
      </c>
      <c r="C527" s="4">
        <v>2</v>
      </c>
      <c r="D527" s="8">
        <v>1.26</v>
      </c>
      <c r="E527" s="4">
        <v>2</v>
      </c>
      <c r="F527" s="8">
        <v>1.56</v>
      </c>
      <c r="G527" s="4">
        <v>0</v>
      </c>
      <c r="H527" s="8">
        <v>0</v>
      </c>
      <c r="I527" s="4">
        <v>0</v>
      </c>
    </row>
    <row r="528" spans="1:9" x14ac:dyDescent="0.2">
      <c r="A528" s="2">
        <v>18</v>
      </c>
      <c r="B528" s="1" t="s">
        <v>182</v>
      </c>
      <c r="C528" s="4">
        <v>2</v>
      </c>
      <c r="D528" s="8">
        <v>1.26</v>
      </c>
      <c r="E528" s="4">
        <v>2</v>
      </c>
      <c r="F528" s="8">
        <v>1.56</v>
      </c>
      <c r="G528" s="4">
        <v>0</v>
      </c>
      <c r="H528" s="8">
        <v>0</v>
      </c>
      <c r="I528" s="4">
        <v>0</v>
      </c>
    </row>
    <row r="529" spans="1:9" x14ac:dyDescent="0.2">
      <c r="A529" s="2">
        <v>18</v>
      </c>
      <c r="B529" s="1" t="s">
        <v>183</v>
      </c>
      <c r="C529" s="4">
        <v>2</v>
      </c>
      <c r="D529" s="8">
        <v>1.26</v>
      </c>
      <c r="E529" s="4">
        <v>2</v>
      </c>
      <c r="F529" s="8">
        <v>1.56</v>
      </c>
      <c r="G529" s="4">
        <v>0</v>
      </c>
      <c r="H529" s="8">
        <v>0</v>
      </c>
      <c r="I529" s="4">
        <v>0</v>
      </c>
    </row>
    <row r="530" spans="1:9" x14ac:dyDescent="0.2">
      <c r="A530" s="2">
        <v>18</v>
      </c>
      <c r="B530" s="1" t="s">
        <v>135</v>
      </c>
      <c r="C530" s="4">
        <v>2</v>
      </c>
      <c r="D530" s="8">
        <v>1.26</v>
      </c>
      <c r="E530" s="4">
        <v>2</v>
      </c>
      <c r="F530" s="8">
        <v>1.56</v>
      </c>
      <c r="G530" s="4">
        <v>0</v>
      </c>
      <c r="H530" s="8">
        <v>0</v>
      </c>
      <c r="I530" s="4">
        <v>0</v>
      </c>
    </row>
    <row r="531" spans="1:9" x14ac:dyDescent="0.2">
      <c r="A531" s="2">
        <v>18</v>
      </c>
      <c r="B531" s="1" t="s">
        <v>184</v>
      </c>
      <c r="C531" s="4">
        <v>2</v>
      </c>
      <c r="D531" s="8">
        <v>1.26</v>
      </c>
      <c r="E531" s="4">
        <v>2</v>
      </c>
      <c r="F531" s="8">
        <v>1.56</v>
      </c>
      <c r="G531" s="4">
        <v>0</v>
      </c>
      <c r="H531" s="8">
        <v>0</v>
      </c>
      <c r="I531" s="4">
        <v>0</v>
      </c>
    </row>
    <row r="532" spans="1:9" x14ac:dyDescent="0.2">
      <c r="A532" s="2">
        <v>18</v>
      </c>
      <c r="B532" s="1" t="s">
        <v>185</v>
      </c>
      <c r="C532" s="4">
        <v>2</v>
      </c>
      <c r="D532" s="8">
        <v>1.26</v>
      </c>
      <c r="E532" s="4">
        <v>2</v>
      </c>
      <c r="F532" s="8">
        <v>1.56</v>
      </c>
      <c r="G532" s="4">
        <v>0</v>
      </c>
      <c r="H532" s="8">
        <v>0</v>
      </c>
      <c r="I532" s="4">
        <v>0</v>
      </c>
    </row>
    <row r="533" spans="1:9" x14ac:dyDescent="0.2">
      <c r="A533" s="1"/>
      <c r="C533" s="4"/>
      <c r="D533" s="8"/>
      <c r="E533" s="4"/>
      <c r="F533" s="8"/>
      <c r="G533" s="4"/>
      <c r="H533" s="8"/>
      <c r="I533" s="4"/>
    </row>
    <row r="534" spans="1:9" x14ac:dyDescent="0.2">
      <c r="A534" s="1" t="s">
        <v>22</v>
      </c>
      <c r="C534" s="4"/>
      <c r="D534" s="8"/>
      <c r="E534" s="4"/>
      <c r="F534" s="8"/>
      <c r="G534" s="4"/>
      <c r="H534" s="8"/>
      <c r="I534" s="4"/>
    </row>
    <row r="535" spans="1:9" x14ac:dyDescent="0.2">
      <c r="A535" s="2">
        <v>1</v>
      </c>
      <c r="B535" s="1" t="s">
        <v>137</v>
      </c>
      <c r="C535" s="4">
        <v>18</v>
      </c>
      <c r="D535" s="8">
        <v>7.11</v>
      </c>
      <c r="E535" s="4">
        <v>18</v>
      </c>
      <c r="F535" s="8">
        <v>10.34</v>
      </c>
      <c r="G535" s="4">
        <v>0</v>
      </c>
      <c r="H535" s="8">
        <v>0</v>
      </c>
      <c r="I535" s="4">
        <v>0</v>
      </c>
    </row>
    <row r="536" spans="1:9" x14ac:dyDescent="0.2">
      <c r="A536" s="2">
        <v>2</v>
      </c>
      <c r="B536" s="1" t="s">
        <v>121</v>
      </c>
      <c r="C536" s="4">
        <v>13</v>
      </c>
      <c r="D536" s="8">
        <v>5.14</v>
      </c>
      <c r="E536" s="4">
        <v>4</v>
      </c>
      <c r="F536" s="8">
        <v>2.2999999999999998</v>
      </c>
      <c r="G536" s="4">
        <v>9</v>
      </c>
      <c r="H536" s="8">
        <v>12.68</v>
      </c>
      <c r="I536" s="4">
        <v>0</v>
      </c>
    </row>
    <row r="537" spans="1:9" x14ac:dyDescent="0.2">
      <c r="A537" s="2">
        <v>2</v>
      </c>
      <c r="B537" s="1" t="s">
        <v>136</v>
      </c>
      <c r="C537" s="4">
        <v>13</v>
      </c>
      <c r="D537" s="8">
        <v>5.14</v>
      </c>
      <c r="E537" s="4">
        <v>13</v>
      </c>
      <c r="F537" s="8">
        <v>7.47</v>
      </c>
      <c r="G537" s="4">
        <v>0</v>
      </c>
      <c r="H537" s="8">
        <v>0</v>
      </c>
      <c r="I537" s="4">
        <v>0</v>
      </c>
    </row>
    <row r="538" spans="1:9" x14ac:dyDescent="0.2">
      <c r="A538" s="2">
        <v>4</v>
      </c>
      <c r="B538" s="1" t="s">
        <v>123</v>
      </c>
      <c r="C538" s="4">
        <v>9</v>
      </c>
      <c r="D538" s="8">
        <v>3.56</v>
      </c>
      <c r="E538" s="4">
        <v>8</v>
      </c>
      <c r="F538" s="8">
        <v>4.5999999999999996</v>
      </c>
      <c r="G538" s="4">
        <v>1</v>
      </c>
      <c r="H538" s="8">
        <v>1.41</v>
      </c>
      <c r="I538" s="4">
        <v>0</v>
      </c>
    </row>
    <row r="539" spans="1:9" x14ac:dyDescent="0.2">
      <c r="A539" s="2">
        <v>5</v>
      </c>
      <c r="B539" s="1" t="s">
        <v>130</v>
      </c>
      <c r="C539" s="4">
        <v>7</v>
      </c>
      <c r="D539" s="8">
        <v>2.77</v>
      </c>
      <c r="E539" s="4">
        <v>6</v>
      </c>
      <c r="F539" s="8">
        <v>3.45</v>
      </c>
      <c r="G539" s="4">
        <v>1</v>
      </c>
      <c r="H539" s="8">
        <v>1.41</v>
      </c>
      <c r="I539" s="4">
        <v>0</v>
      </c>
    </row>
    <row r="540" spans="1:9" x14ac:dyDescent="0.2">
      <c r="A540" s="2">
        <v>5</v>
      </c>
      <c r="B540" s="1" t="s">
        <v>146</v>
      </c>
      <c r="C540" s="4">
        <v>7</v>
      </c>
      <c r="D540" s="8">
        <v>2.77</v>
      </c>
      <c r="E540" s="4">
        <v>7</v>
      </c>
      <c r="F540" s="8">
        <v>4.0199999999999996</v>
      </c>
      <c r="G540" s="4">
        <v>0</v>
      </c>
      <c r="H540" s="8">
        <v>0</v>
      </c>
      <c r="I540" s="4">
        <v>0</v>
      </c>
    </row>
    <row r="541" spans="1:9" x14ac:dyDescent="0.2">
      <c r="A541" s="2">
        <v>7</v>
      </c>
      <c r="B541" s="1" t="s">
        <v>148</v>
      </c>
      <c r="C541" s="4">
        <v>6</v>
      </c>
      <c r="D541" s="8">
        <v>2.37</v>
      </c>
      <c r="E541" s="4">
        <v>6</v>
      </c>
      <c r="F541" s="8">
        <v>3.45</v>
      </c>
      <c r="G541" s="4">
        <v>0</v>
      </c>
      <c r="H541" s="8">
        <v>0</v>
      </c>
      <c r="I541" s="4">
        <v>0</v>
      </c>
    </row>
    <row r="542" spans="1:9" x14ac:dyDescent="0.2">
      <c r="A542" s="2">
        <v>7</v>
      </c>
      <c r="B542" s="1" t="s">
        <v>138</v>
      </c>
      <c r="C542" s="4">
        <v>6</v>
      </c>
      <c r="D542" s="8">
        <v>2.37</v>
      </c>
      <c r="E542" s="4">
        <v>5</v>
      </c>
      <c r="F542" s="8">
        <v>2.87</v>
      </c>
      <c r="G542" s="4">
        <v>0</v>
      </c>
      <c r="H542" s="8">
        <v>0</v>
      </c>
      <c r="I542" s="4">
        <v>0</v>
      </c>
    </row>
    <row r="543" spans="1:9" x14ac:dyDescent="0.2">
      <c r="A543" s="2">
        <v>7</v>
      </c>
      <c r="B543" s="1" t="s">
        <v>140</v>
      </c>
      <c r="C543" s="4">
        <v>6</v>
      </c>
      <c r="D543" s="8">
        <v>2.37</v>
      </c>
      <c r="E543" s="4">
        <v>3</v>
      </c>
      <c r="F543" s="8">
        <v>1.72</v>
      </c>
      <c r="G543" s="4">
        <v>3</v>
      </c>
      <c r="H543" s="8">
        <v>4.2300000000000004</v>
      </c>
      <c r="I543" s="4">
        <v>0</v>
      </c>
    </row>
    <row r="544" spans="1:9" x14ac:dyDescent="0.2">
      <c r="A544" s="2">
        <v>10</v>
      </c>
      <c r="B544" s="1" t="s">
        <v>177</v>
      </c>
      <c r="C544" s="4">
        <v>5</v>
      </c>
      <c r="D544" s="8">
        <v>1.98</v>
      </c>
      <c r="E544" s="4">
        <v>1</v>
      </c>
      <c r="F544" s="8">
        <v>0.56999999999999995</v>
      </c>
      <c r="G544" s="4">
        <v>4</v>
      </c>
      <c r="H544" s="8">
        <v>5.63</v>
      </c>
      <c r="I544" s="4">
        <v>0</v>
      </c>
    </row>
    <row r="545" spans="1:9" x14ac:dyDescent="0.2">
      <c r="A545" s="2">
        <v>10</v>
      </c>
      <c r="B545" s="1" t="s">
        <v>125</v>
      </c>
      <c r="C545" s="4">
        <v>5</v>
      </c>
      <c r="D545" s="8">
        <v>1.98</v>
      </c>
      <c r="E545" s="4">
        <v>4</v>
      </c>
      <c r="F545" s="8">
        <v>2.2999999999999998</v>
      </c>
      <c r="G545" s="4">
        <v>1</v>
      </c>
      <c r="H545" s="8">
        <v>1.41</v>
      </c>
      <c r="I545" s="4">
        <v>0</v>
      </c>
    </row>
    <row r="546" spans="1:9" x14ac:dyDescent="0.2">
      <c r="A546" s="2">
        <v>10</v>
      </c>
      <c r="B546" s="1" t="s">
        <v>126</v>
      </c>
      <c r="C546" s="4">
        <v>5</v>
      </c>
      <c r="D546" s="8">
        <v>1.98</v>
      </c>
      <c r="E546" s="4">
        <v>5</v>
      </c>
      <c r="F546" s="8">
        <v>2.87</v>
      </c>
      <c r="G546" s="4">
        <v>0</v>
      </c>
      <c r="H546" s="8">
        <v>0</v>
      </c>
      <c r="I546" s="4">
        <v>0</v>
      </c>
    </row>
    <row r="547" spans="1:9" x14ac:dyDescent="0.2">
      <c r="A547" s="2">
        <v>10</v>
      </c>
      <c r="B547" s="1" t="s">
        <v>155</v>
      </c>
      <c r="C547" s="4">
        <v>5</v>
      </c>
      <c r="D547" s="8">
        <v>1.98</v>
      </c>
      <c r="E547" s="4">
        <v>3</v>
      </c>
      <c r="F547" s="8">
        <v>1.72</v>
      </c>
      <c r="G547" s="4">
        <v>2</v>
      </c>
      <c r="H547" s="8">
        <v>2.82</v>
      </c>
      <c r="I547" s="4">
        <v>0</v>
      </c>
    </row>
    <row r="548" spans="1:9" x14ac:dyDescent="0.2">
      <c r="A548" s="2">
        <v>10</v>
      </c>
      <c r="B548" s="1" t="s">
        <v>139</v>
      </c>
      <c r="C548" s="4">
        <v>5</v>
      </c>
      <c r="D548" s="8">
        <v>1.98</v>
      </c>
      <c r="E548" s="4">
        <v>5</v>
      </c>
      <c r="F548" s="8">
        <v>2.87</v>
      </c>
      <c r="G548" s="4">
        <v>0</v>
      </c>
      <c r="H548" s="8">
        <v>0</v>
      </c>
      <c r="I548" s="4">
        <v>0</v>
      </c>
    </row>
    <row r="549" spans="1:9" x14ac:dyDescent="0.2">
      <c r="A549" s="2">
        <v>15</v>
      </c>
      <c r="B549" s="1" t="s">
        <v>124</v>
      </c>
      <c r="C549" s="4">
        <v>4</v>
      </c>
      <c r="D549" s="8">
        <v>1.58</v>
      </c>
      <c r="E549" s="4">
        <v>2</v>
      </c>
      <c r="F549" s="8">
        <v>1.1499999999999999</v>
      </c>
      <c r="G549" s="4">
        <v>2</v>
      </c>
      <c r="H549" s="8">
        <v>2.82</v>
      </c>
      <c r="I549" s="4">
        <v>0</v>
      </c>
    </row>
    <row r="550" spans="1:9" x14ac:dyDescent="0.2">
      <c r="A550" s="2">
        <v>15</v>
      </c>
      <c r="B550" s="1" t="s">
        <v>127</v>
      </c>
      <c r="C550" s="4">
        <v>4</v>
      </c>
      <c r="D550" s="8">
        <v>1.58</v>
      </c>
      <c r="E550" s="4">
        <v>2</v>
      </c>
      <c r="F550" s="8">
        <v>1.1499999999999999</v>
      </c>
      <c r="G550" s="4">
        <v>2</v>
      </c>
      <c r="H550" s="8">
        <v>2.82</v>
      </c>
      <c r="I550" s="4">
        <v>0</v>
      </c>
    </row>
    <row r="551" spans="1:9" x14ac:dyDescent="0.2">
      <c r="A551" s="2">
        <v>15</v>
      </c>
      <c r="B551" s="1" t="s">
        <v>162</v>
      </c>
      <c r="C551" s="4">
        <v>4</v>
      </c>
      <c r="D551" s="8">
        <v>1.58</v>
      </c>
      <c r="E551" s="4">
        <v>4</v>
      </c>
      <c r="F551" s="8">
        <v>2.2999999999999998</v>
      </c>
      <c r="G551" s="4">
        <v>0</v>
      </c>
      <c r="H551" s="8">
        <v>0</v>
      </c>
      <c r="I551" s="4">
        <v>0</v>
      </c>
    </row>
    <row r="552" spans="1:9" x14ac:dyDescent="0.2">
      <c r="A552" s="2">
        <v>15</v>
      </c>
      <c r="B552" s="1" t="s">
        <v>133</v>
      </c>
      <c r="C552" s="4">
        <v>4</v>
      </c>
      <c r="D552" s="8">
        <v>1.58</v>
      </c>
      <c r="E552" s="4">
        <v>4</v>
      </c>
      <c r="F552" s="8">
        <v>2.2999999999999998</v>
      </c>
      <c r="G552" s="4">
        <v>0</v>
      </c>
      <c r="H552" s="8">
        <v>0</v>
      </c>
      <c r="I552" s="4">
        <v>0</v>
      </c>
    </row>
    <row r="553" spans="1:9" x14ac:dyDescent="0.2">
      <c r="A553" s="2">
        <v>15</v>
      </c>
      <c r="B553" s="1" t="s">
        <v>134</v>
      </c>
      <c r="C553" s="4">
        <v>4</v>
      </c>
      <c r="D553" s="8">
        <v>1.58</v>
      </c>
      <c r="E553" s="4">
        <v>3</v>
      </c>
      <c r="F553" s="8">
        <v>1.72</v>
      </c>
      <c r="G553" s="4">
        <v>1</v>
      </c>
      <c r="H553" s="8">
        <v>1.41</v>
      </c>
      <c r="I553" s="4">
        <v>0</v>
      </c>
    </row>
    <row r="554" spans="1:9" x14ac:dyDescent="0.2">
      <c r="A554" s="2">
        <v>15</v>
      </c>
      <c r="B554" s="1" t="s">
        <v>185</v>
      </c>
      <c r="C554" s="4">
        <v>4</v>
      </c>
      <c r="D554" s="8">
        <v>1.58</v>
      </c>
      <c r="E554" s="4">
        <v>1</v>
      </c>
      <c r="F554" s="8">
        <v>0.56999999999999995</v>
      </c>
      <c r="G554" s="4">
        <v>3</v>
      </c>
      <c r="H554" s="8">
        <v>4.2300000000000004</v>
      </c>
      <c r="I554" s="4">
        <v>0</v>
      </c>
    </row>
    <row r="555" spans="1:9" x14ac:dyDescent="0.2">
      <c r="A555" s="1"/>
      <c r="C555" s="4"/>
      <c r="D555" s="8"/>
      <c r="E555" s="4"/>
      <c r="F555" s="8"/>
      <c r="G555" s="4"/>
      <c r="H555" s="8"/>
      <c r="I555" s="4"/>
    </row>
    <row r="556" spans="1:9" x14ac:dyDescent="0.2">
      <c r="A556" s="1" t="s">
        <v>23</v>
      </c>
      <c r="C556" s="4"/>
      <c r="D556" s="8"/>
      <c r="E556" s="4"/>
      <c r="F556" s="8"/>
      <c r="G556" s="4"/>
      <c r="H556" s="8"/>
      <c r="I556" s="4"/>
    </row>
    <row r="557" spans="1:9" x14ac:dyDescent="0.2">
      <c r="A557" s="2">
        <v>1</v>
      </c>
      <c r="B557" s="1" t="s">
        <v>136</v>
      </c>
      <c r="C557" s="4">
        <v>8</v>
      </c>
      <c r="D557" s="8">
        <v>6.35</v>
      </c>
      <c r="E557" s="4">
        <v>8</v>
      </c>
      <c r="F557" s="8">
        <v>8.42</v>
      </c>
      <c r="G557" s="4">
        <v>0</v>
      </c>
      <c r="H557" s="8">
        <v>0</v>
      </c>
      <c r="I557" s="4">
        <v>0</v>
      </c>
    </row>
    <row r="558" spans="1:9" x14ac:dyDescent="0.2">
      <c r="A558" s="2">
        <v>2</v>
      </c>
      <c r="B558" s="1" t="s">
        <v>123</v>
      </c>
      <c r="C558" s="4">
        <v>7</v>
      </c>
      <c r="D558" s="8">
        <v>5.56</v>
      </c>
      <c r="E558" s="4">
        <v>5</v>
      </c>
      <c r="F558" s="8">
        <v>5.26</v>
      </c>
      <c r="G558" s="4">
        <v>2</v>
      </c>
      <c r="H558" s="8">
        <v>7.69</v>
      </c>
      <c r="I558" s="4">
        <v>0</v>
      </c>
    </row>
    <row r="559" spans="1:9" x14ac:dyDescent="0.2">
      <c r="A559" s="2">
        <v>2</v>
      </c>
      <c r="B559" s="1" t="s">
        <v>137</v>
      </c>
      <c r="C559" s="4">
        <v>7</v>
      </c>
      <c r="D559" s="8">
        <v>5.56</v>
      </c>
      <c r="E559" s="4">
        <v>7</v>
      </c>
      <c r="F559" s="8">
        <v>7.37</v>
      </c>
      <c r="G559" s="4">
        <v>0</v>
      </c>
      <c r="H559" s="8">
        <v>0</v>
      </c>
      <c r="I559" s="4">
        <v>0</v>
      </c>
    </row>
    <row r="560" spans="1:9" x14ac:dyDescent="0.2">
      <c r="A560" s="2">
        <v>4</v>
      </c>
      <c r="B560" s="1" t="s">
        <v>148</v>
      </c>
      <c r="C560" s="4">
        <v>6</v>
      </c>
      <c r="D560" s="8">
        <v>4.76</v>
      </c>
      <c r="E560" s="4">
        <v>6</v>
      </c>
      <c r="F560" s="8">
        <v>6.32</v>
      </c>
      <c r="G560" s="4">
        <v>0</v>
      </c>
      <c r="H560" s="8">
        <v>0</v>
      </c>
      <c r="I560" s="4">
        <v>0</v>
      </c>
    </row>
    <row r="561" spans="1:9" x14ac:dyDescent="0.2">
      <c r="A561" s="2">
        <v>5</v>
      </c>
      <c r="B561" s="1" t="s">
        <v>133</v>
      </c>
      <c r="C561" s="4">
        <v>5</v>
      </c>
      <c r="D561" s="8">
        <v>3.97</v>
      </c>
      <c r="E561" s="4">
        <v>5</v>
      </c>
      <c r="F561" s="8">
        <v>5.26</v>
      </c>
      <c r="G561" s="4">
        <v>0</v>
      </c>
      <c r="H561" s="8">
        <v>0</v>
      </c>
      <c r="I561" s="4">
        <v>0</v>
      </c>
    </row>
    <row r="562" spans="1:9" x14ac:dyDescent="0.2">
      <c r="A562" s="2">
        <v>6</v>
      </c>
      <c r="B562" s="1" t="s">
        <v>151</v>
      </c>
      <c r="C562" s="4">
        <v>4</v>
      </c>
      <c r="D562" s="8">
        <v>3.17</v>
      </c>
      <c r="E562" s="4">
        <v>3</v>
      </c>
      <c r="F562" s="8">
        <v>3.16</v>
      </c>
      <c r="G562" s="4">
        <v>1</v>
      </c>
      <c r="H562" s="8">
        <v>3.85</v>
      </c>
      <c r="I562" s="4">
        <v>0</v>
      </c>
    </row>
    <row r="563" spans="1:9" x14ac:dyDescent="0.2">
      <c r="A563" s="2">
        <v>6</v>
      </c>
      <c r="B563" s="1" t="s">
        <v>140</v>
      </c>
      <c r="C563" s="4">
        <v>4</v>
      </c>
      <c r="D563" s="8">
        <v>3.17</v>
      </c>
      <c r="E563" s="4">
        <v>4</v>
      </c>
      <c r="F563" s="8">
        <v>4.21</v>
      </c>
      <c r="G563" s="4">
        <v>0</v>
      </c>
      <c r="H563" s="8">
        <v>0</v>
      </c>
      <c r="I563" s="4">
        <v>0</v>
      </c>
    </row>
    <row r="564" spans="1:9" x14ac:dyDescent="0.2">
      <c r="A564" s="2">
        <v>8</v>
      </c>
      <c r="B564" s="1" t="s">
        <v>121</v>
      </c>
      <c r="C564" s="4">
        <v>3</v>
      </c>
      <c r="D564" s="8">
        <v>2.38</v>
      </c>
      <c r="E564" s="4">
        <v>1</v>
      </c>
      <c r="F564" s="8">
        <v>1.05</v>
      </c>
      <c r="G564" s="4">
        <v>2</v>
      </c>
      <c r="H564" s="8">
        <v>7.69</v>
      </c>
      <c r="I564" s="4">
        <v>0</v>
      </c>
    </row>
    <row r="565" spans="1:9" x14ac:dyDescent="0.2">
      <c r="A565" s="2">
        <v>8</v>
      </c>
      <c r="B565" s="1" t="s">
        <v>122</v>
      </c>
      <c r="C565" s="4">
        <v>3</v>
      </c>
      <c r="D565" s="8">
        <v>2.38</v>
      </c>
      <c r="E565" s="4">
        <v>1</v>
      </c>
      <c r="F565" s="8">
        <v>1.05</v>
      </c>
      <c r="G565" s="4">
        <v>2</v>
      </c>
      <c r="H565" s="8">
        <v>7.69</v>
      </c>
      <c r="I565" s="4">
        <v>0</v>
      </c>
    </row>
    <row r="566" spans="1:9" x14ac:dyDescent="0.2">
      <c r="A566" s="2">
        <v>8</v>
      </c>
      <c r="B566" s="1" t="s">
        <v>158</v>
      </c>
      <c r="C566" s="4">
        <v>3</v>
      </c>
      <c r="D566" s="8">
        <v>2.38</v>
      </c>
      <c r="E566" s="4">
        <v>2</v>
      </c>
      <c r="F566" s="8">
        <v>2.11</v>
      </c>
      <c r="G566" s="4">
        <v>1</v>
      </c>
      <c r="H566" s="8">
        <v>3.85</v>
      </c>
      <c r="I566" s="4">
        <v>0</v>
      </c>
    </row>
    <row r="567" spans="1:9" x14ac:dyDescent="0.2">
      <c r="A567" s="2">
        <v>8</v>
      </c>
      <c r="B567" s="1" t="s">
        <v>173</v>
      </c>
      <c r="C567" s="4">
        <v>3</v>
      </c>
      <c r="D567" s="8">
        <v>2.38</v>
      </c>
      <c r="E567" s="4">
        <v>3</v>
      </c>
      <c r="F567" s="8">
        <v>3.16</v>
      </c>
      <c r="G567" s="4">
        <v>0</v>
      </c>
      <c r="H567" s="8">
        <v>0</v>
      </c>
      <c r="I567" s="4">
        <v>0</v>
      </c>
    </row>
    <row r="568" spans="1:9" x14ac:dyDescent="0.2">
      <c r="A568" s="2">
        <v>8</v>
      </c>
      <c r="B568" s="1" t="s">
        <v>150</v>
      </c>
      <c r="C568" s="4">
        <v>3</v>
      </c>
      <c r="D568" s="8">
        <v>2.38</v>
      </c>
      <c r="E568" s="4">
        <v>2</v>
      </c>
      <c r="F568" s="8">
        <v>2.11</v>
      </c>
      <c r="G568" s="4">
        <v>1</v>
      </c>
      <c r="H568" s="8">
        <v>3.85</v>
      </c>
      <c r="I568" s="4">
        <v>0</v>
      </c>
    </row>
    <row r="569" spans="1:9" x14ac:dyDescent="0.2">
      <c r="A569" s="2">
        <v>8</v>
      </c>
      <c r="B569" s="1" t="s">
        <v>186</v>
      </c>
      <c r="C569" s="4">
        <v>3</v>
      </c>
      <c r="D569" s="8">
        <v>2.38</v>
      </c>
      <c r="E569" s="4">
        <v>2</v>
      </c>
      <c r="F569" s="8">
        <v>2.11</v>
      </c>
      <c r="G569" s="4">
        <v>1</v>
      </c>
      <c r="H569" s="8">
        <v>3.85</v>
      </c>
      <c r="I569" s="4">
        <v>0</v>
      </c>
    </row>
    <row r="570" spans="1:9" x14ac:dyDescent="0.2">
      <c r="A570" s="2">
        <v>8</v>
      </c>
      <c r="B570" s="1" t="s">
        <v>181</v>
      </c>
      <c r="C570" s="4">
        <v>3</v>
      </c>
      <c r="D570" s="8">
        <v>2.38</v>
      </c>
      <c r="E570" s="4">
        <v>3</v>
      </c>
      <c r="F570" s="8">
        <v>3.16</v>
      </c>
      <c r="G570" s="4">
        <v>0</v>
      </c>
      <c r="H570" s="8">
        <v>0</v>
      </c>
      <c r="I570" s="4">
        <v>0</v>
      </c>
    </row>
    <row r="571" spans="1:9" x14ac:dyDescent="0.2">
      <c r="A571" s="2">
        <v>8</v>
      </c>
      <c r="B571" s="1" t="s">
        <v>125</v>
      </c>
      <c r="C571" s="4">
        <v>3</v>
      </c>
      <c r="D571" s="8">
        <v>2.38</v>
      </c>
      <c r="E571" s="4">
        <v>3</v>
      </c>
      <c r="F571" s="8">
        <v>3.16</v>
      </c>
      <c r="G571" s="4">
        <v>0</v>
      </c>
      <c r="H571" s="8">
        <v>0</v>
      </c>
      <c r="I571" s="4">
        <v>0</v>
      </c>
    </row>
    <row r="572" spans="1:9" x14ac:dyDescent="0.2">
      <c r="A572" s="2">
        <v>8</v>
      </c>
      <c r="B572" s="1" t="s">
        <v>132</v>
      </c>
      <c r="C572" s="4">
        <v>3</v>
      </c>
      <c r="D572" s="8">
        <v>2.38</v>
      </c>
      <c r="E572" s="4">
        <v>3</v>
      </c>
      <c r="F572" s="8">
        <v>3.16</v>
      </c>
      <c r="G572" s="4">
        <v>0</v>
      </c>
      <c r="H572" s="8">
        <v>0</v>
      </c>
      <c r="I572" s="4">
        <v>0</v>
      </c>
    </row>
    <row r="573" spans="1:9" x14ac:dyDescent="0.2">
      <c r="A573" s="2">
        <v>8</v>
      </c>
      <c r="B573" s="1" t="s">
        <v>187</v>
      </c>
      <c r="C573" s="4">
        <v>3</v>
      </c>
      <c r="D573" s="8">
        <v>2.38</v>
      </c>
      <c r="E573" s="4">
        <v>0</v>
      </c>
      <c r="F573" s="8">
        <v>0</v>
      </c>
      <c r="G573" s="4">
        <v>0</v>
      </c>
      <c r="H573" s="8">
        <v>0</v>
      </c>
      <c r="I573" s="4">
        <v>0</v>
      </c>
    </row>
    <row r="574" spans="1:9" x14ac:dyDescent="0.2">
      <c r="A574" s="2">
        <v>18</v>
      </c>
      <c r="B574" s="1" t="s">
        <v>124</v>
      </c>
      <c r="C574" s="4">
        <v>2</v>
      </c>
      <c r="D574" s="8">
        <v>1.59</v>
      </c>
      <c r="E574" s="4">
        <v>1</v>
      </c>
      <c r="F574" s="8">
        <v>1.05</v>
      </c>
      <c r="G574" s="4">
        <v>1</v>
      </c>
      <c r="H574" s="8">
        <v>3.85</v>
      </c>
      <c r="I574" s="4">
        <v>0</v>
      </c>
    </row>
    <row r="575" spans="1:9" x14ac:dyDescent="0.2">
      <c r="A575" s="2">
        <v>18</v>
      </c>
      <c r="B575" s="1" t="s">
        <v>178</v>
      </c>
      <c r="C575" s="4">
        <v>2</v>
      </c>
      <c r="D575" s="8">
        <v>1.59</v>
      </c>
      <c r="E575" s="4">
        <v>1</v>
      </c>
      <c r="F575" s="8">
        <v>1.05</v>
      </c>
      <c r="G575" s="4">
        <v>1</v>
      </c>
      <c r="H575" s="8">
        <v>3.85</v>
      </c>
      <c r="I575" s="4">
        <v>0</v>
      </c>
    </row>
    <row r="576" spans="1:9" x14ac:dyDescent="0.2">
      <c r="A576" s="2">
        <v>18</v>
      </c>
      <c r="B576" s="1" t="s">
        <v>180</v>
      </c>
      <c r="C576" s="4">
        <v>2</v>
      </c>
      <c r="D576" s="8">
        <v>1.59</v>
      </c>
      <c r="E576" s="4">
        <v>2</v>
      </c>
      <c r="F576" s="8">
        <v>2.11</v>
      </c>
      <c r="G576" s="4">
        <v>0</v>
      </c>
      <c r="H576" s="8">
        <v>0</v>
      </c>
      <c r="I576" s="4">
        <v>0</v>
      </c>
    </row>
    <row r="577" spans="1:9" x14ac:dyDescent="0.2">
      <c r="A577" s="2">
        <v>18</v>
      </c>
      <c r="B577" s="1" t="s">
        <v>127</v>
      </c>
      <c r="C577" s="4">
        <v>2</v>
      </c>
      <c r="D577" s="8">
        <v>1.59</v>
      </c>
      <c r="E577" s="4">
        <v>1</v>
      </c>
      <c r="F577" s="8">
        <v>1.05</v>
      </c>
      <c r="G577" s="4">
        <v>1</v>
      </c>
      <c r="H577" s="8">
        <v>3.85</v>
      </c>
      <c r="I577" s="4">
        <v>0</v>
      </c>
    </row>
    <row r="578" spans="1:9" x14ac:dyDescent="0.2">
      <c r="A578" s="2">
        <v>18</v>
      </c>
      <c r="B578" s="1" t="s">
        <v>128</v>
      </c>
      <c r="C578" s="4">
        <v>2</v>
      </c>
      <c r="D578" s="8">
        <v>1.59</v>
      </c>
      <c r="E578" s="4">
        <v>2</v>
      </c>
      <c r="F578" s="8">
        <v>2.11</v>
      </c>
      <c r="G578" s="4">
        <v>0</v>
      </c>
      <c r="H578" s="8">
        <v>0</v>
      </c>
      <c r="I578" s="4">
        <v>0</v>
      </c>
    </row>
    <row r="579" spans="1:9" x14ac:dyDescent="0.2">
      <c r="A579" s="2">
        <v>18</v>
      </c>
      <c r="B579" s="1" t="s">
        <v>143</v>
      </c>
      <c r="C579" s="4">
        <v>2</v>
      </c>
      <c r="D579" s="8">
        <v>1.59</v>
      </c>
      <c r="E579" s="4">
        <v>0</v>
      </c>
      <c r="F579" s="8">
        <v>0</v>
      </c>
      <c r="G579" s="4">
        <v>2</v>
      </c>
      <c r="H579" s="8">
        <v>7.69</v>
      </c>
      <c r="I579" s="4">
        <v>0</v>
      </c>
    </row>
    <row r="580" spans="1:9" x14ac:dyDescent="0.2">
      <c r="A580" s="2">
        <v>18</v>
      </c>
      <c r="B580" s="1" t="s">
        <v>156</v>
      </c>
      <c r="C580" s="4">
        <v>2</v>
      </c>
      <c r="D580" s="8">
        <v>1.59</v>
      </c>
      <c r="E580" s="4">
        <v>2</v>
      </c>
      <c r="F580" s="8">
        <v>2.11</v>
      </c>
      <c r="G580" s="4">
        <v>0</v>
      </c>
      <c r="H580" s="8">
        <v>0</v>
      </c>
      <c r="I580" s="4">
        <v>0</v>
      </c>
    </row>
    <row r="581" spans="1:9" x14ac:dyDescent="0.2">
      <c r="A581" s="2">
        <v>18</v>
      </c>
      <c r="B581" s="1" t="s">
        <v>147</v>
      </c>
      <c r="C581" s="4">
        <v>2</v>
      </c>
      <c r="D581" s="8">
        <v>1.59</v>
      </c>
      <c r="E581" s="4">
        <v>2</v>
      </c>
      <c r="F581" s="8">
        <v>2.11</v>
      </c>
      <c r="G581" s="4">
        <v>0</v>
      </c>
      <c r="H581" s="8">
        <v>0</v>
      </c>
      <c r="I581" s="4">
        <v>0</v>
      </c>
    </row>
    <row r="582" spans="1:9" x14ac:dyDescent="0.2">
      <c r="A582" s="1"/>
      <c r="C582" s="4"/>
      <c r="D582" s="8"/>
      <c r="E582" s="4"/>
      <c r="F582" s="8"/>
      <c r="G582" s="4"/>
      <c r="H582" s="8"/>
      <c r="I582" s="4"/>
    </row>
    <row r="583" spans="1:9" x14ac:dyDescent="0.2">
      <c r="A583" s="1" t="s">
        <v>24</v>
      </c>
      <c r="C583" s="4"/>
      <c r="D583" s="8"/>
      <c r="E583" s="4"/>
      <c r="F583" s="8"/>
      <c r="G583" s="4"/>
      <c r="H583" s="8"/>
      <c r="I583" s="4"/>
    </row>
    <row r="584" spans="1:9" x14ac:dyDescent="0.2">
      <c r="A584" s="2">
        <v>1</v>
      </c>
      <c r="B584" s="1" t="s">
        <v>136</v>
      </c>
      <c r="C584" s="4">
        <v>19</v>
      </c>
      <c r="D584" s="8">
        <v>10.27</v>
      </c>
      <c r="E584" s="4">
        <v>19</v>
      </c>
      <c r="F584" s="8">
        <v>13.77</v>
      </c>
      <c r="G584" s="4">
        <v>0</v>
      </c>
      <c r="H584" s="8">
        <v>0</v>
      </c>
      <c r="I584" s="4">
        <v>0</v>
      </c>
    </row>
    <row r="585" spans="1:9" x14ac:dyDescent="0.2">
      <c r="A585" s="2">
        <v>2</v>
      </c>
      <c r="B585" s="1" t="s">
        <v>137</v>
      </c>
      <c r="C585" s="4">
        <v>16</v>
      </c>
      <c r="D585" s="8">
        <v>8.65</v>
      </c>
      <c r="E585" s="4">
        <v>16</v>
      </c>
      <c r="F585" s="8">
        <v>11.59</v>
      </c>
      <c r="G585" s="4">
        <v>0</v>
      </c>
      <c r="H585" s="8">
        <v>0</v>
      </c>
      <c r="I585" s="4">
        <v>0</v>
      </c>
    </row>
    <row r="586" spans="1:9" x14ac:dyDescent="0.2">
      <c r="A586" s="2">
        <v>3</v>
      </c>
      <c r="B586" s="1" t="s">
        <v>148</v>
      </c>
      <c r="C586" s="4">
        <v>9</v>
      </c>
      <c r="D586" s="8">
        <v>4.8600000000000003</v>
      </c>
      <c r="E586" s="4">
        <v>9</v>
      </c>
      <c r="F586" s="8">
        <v>6.52</v>
      </c>
      <c r="G586" s="4">
        <v>0</v>
      </c>
      <c r="H586" s="8">
        <v>0</v>
      </c>
      <c r="I586" s="4">
        <v>0</v>
      </c>
    </row>
    <row r="587" spans="1:9" x14ac:dyDescent="0.2">
      <c r="A587" s="2">
        <v>4</v>
      </c>
      <c r="B587" s="1" t="s">
        <v>121</v>
      </c>
      <c r="C587" s="4">
        <v>7</v>
      </c>
      <c r="D587" s="8">
        <v>3.78</v>
      </c>
      <c r="E587" s="4">
        <v>1</v>
      </c>
      <c r="F587" s="8">
        <v>0.72</v>
      </c>
      <c r="G587" s="4">
        <v>6</v>
      </c>
      <c r="H587" s="8">
        <v>14.63</v>
      </c>
      <c r="I587" s="4">
        <v>0</v>
      </c>
    </row>
    <row r="588" spans="1:9" x14ac:dyDescent="0.2">
      <c r="A588" s="2">
        <v>5</v>
      </c>
      <c r="B588" s="1" t="s">
        <v>122</v>
      </c>
      <c r="C588" s="4">
        <v>6</v>
      </c>
      <c r="D588" s="8">
        <v>3.24</v>
      </c>
      <c r="E588" s="4">
        <v>4</v>
      </c>
      <c r="F588" s="8">
        <v>2.9</v>
      </c>
      <c r="G588" s="4">
        <v>2</v>
      </c>
      <c r="H588" s="8">
        <v>4.88</v>
      </c>
      <c r="I588" s="4">
        <v>0</v>
      </c>
    </row>
    <row r="589" spans="1:9" x14ac:dyDescent="0.2">
      <c r="A589" s="2">
        <v>5</v>
      </c>
      <c r="B589" s="1" t="s">
        <v>150</v>
      </c>
      <c r="C589" s="4">
        <v>6</v>
      </c>
      <c r="D589" s="8">
        <v>3.24</v>
      </c>
      <c r="E589" s="4">
        <v>5</v>
      </c>
      <c r="F589" s="8">
        <v>3.62</v>
      </c>
      <c r="G589" s="4">
        <v>1</v>
      </c>
      <c r="H589" s="8">
        <v>2.44</v>
      </c>
      <c r="I589" s="4">
        <v>0</v>
      </c>
    </row>
    <row r="590" spans="1:9" x14ac:dyDescent="0.2">
      <c r="A590" s="2">
        <v>5</v>
      </c>
      <c r="B590" s="1" t="s">
        <v>140</v>
      </c>
      <c r="C590" s="4">
        <v>6</v>
      </c>
      <c r="D590" s="8">
        <v>3.24</v>
      </c>
      <c r="E590" s="4">
        <v>4</v>
      </c>
      <c r="F590" s="8">
        <v>2.9</v>
      </c>
      <c r="G590" s="4">
        <v>2</v>
      </c>
      <c r="H590" s="8">
        <v>4.88</v>
      </c>
      <c r="I590" s="4">
        <v>0</v>
      </c>
    </row>
    <row r="591" spans="1:9" x14ac:dyDescent="0.2">
      <c r="A591" s="2">
        <v>8</v>
      </c>
      <c r="B591" s="1" t="s">
        <v>126</v>
      </c>
      <c r="C591" s="4">
        <v>5</v>
      </c>
      <c r="D591" s="8">
        <v>2.7</v>
      </c>
      <c r="E591" s="4">
        <v>5</v>
      </c>
      <c r="F591" s="8">
        <v>3.62</v>
      </c>
      <c r="G591" s="4">
        <v>0</v>
      </c>
      <c r="H591" s="8">
        <v>0</v>
      </c>
      <c r="I591" s="4">
        <v>0</v>
      </c>
    </row>
    <row r="592" spans="1:9" x14ac:dyDescent="0.2">
      <c r="A592" s="2">
        <v>8</v>
      </c>
      <c r="B592" s="1" t="s">
        <v>162</v>
      </c>
      <c r="C592" s="4">
        <v>5</v>
      </c>
      <c r="D592" s="8">
        <v>2.7</v>
      </c>
      <c r="E592" s="4">
        <v>2</v>
      </c>
      <c r="F592" s="8">
        <v>1.45</v>
      </c>
      <c r="G592" s="4">
        <v>3</v>
      </c>
      <c r="H592" s="8">
        <v>7.32</v>
      </c>
      <c r="I592" s="4">
        <v>0</v>
      </c>
    </row>
    <row r="593" spans="1:9" x14ac:dyDescent="0.2">
      <c r="A593" s="2">
        <v>8</v>
      </c>
      <c r="B593" s="1" t="s">
        <v>131</v>
      </c>
      <c r="C593" s="4">
        <v>5</v>
      </c>
      <c r="D593" s="8">
        <v>2.7</v>
      </c>
      <c r="E593" s="4">
        <v>3</v>
      </c>
      <c r="F593" s="8">
        <v>2.17</v>
      </c>
      <c r="G593" s="4">
        <v>2</v>
      </c>
      <c r="H593" s="8">
        <v>4.88</v>
      </c>
      <c r="I593" s="4">
        <v>0</v>
      </c>
    </row>
    <row r="594" spans="1:9" x14ac:dyDescent="0.2">
      <c r="A594" s="2">
        <v>8</v>
      </c>
      <c r="B594" s="1" t="s">
        <v>134</v>
      </c>
      <c r="C594" s="4">
        <v>5</v>
      </c>
      <c r="D594" s="8">
        <v>2.7</v>
      </c>
      <c r="E594" s="4">
        <v>5</v>
      </c>
      <c r="F594" s="8">
        <v>3.62</v>
      </c>
      <c r="G594" s="4">
        <v>0</v>
      </c>
      <c r="H594" s="8">
        <v>0</v>
      </c>
      <c r="I594" s="4">
        <v>0</v>
      </c>
    </row>
    <row r="595" spans="1:9" x14ac:dyDescent="0.2">
      <c r="A595" s="2">
        <v>8</v>
      </c>
      <c r="B595" s="1" t="s">
        <v>147</v>
      </c>
      <c r="C595" s="4">
        <v>5</v>
      </c>
      <c r="D595" s="8">
        <v>2.7</v>
      </c>
      <c r="E595" s="4">
        <v>5</v>
      </c>
      <c r="F595" s="8">
        <v>3.62</v>
      </c>
      <c r="G595" s="4">
        <v>0</v>
      </c>
      <c r="H595" s="8">
        <v>0</v>
      </c>
      <c r="I595" s="4">
        <v>0</v>
      </c>
    </row>
    <row r="596" spans="1:9" x14ac:dyDescent="0.2">
      <c r="A596" s="2">
        <v>13</v>
      </c>
      <c r="B596" s="1" t="s">
        <v>123</v>
      </c>
      <c r="C596" s="4">
        <v>4</v>
      </c>
      <c r="D596" s="8">
        <v>2.16</v>
      </c>
      <c r="E596" s="4">
        <v>4</v>
      </c>
      <c r="F596" s="8">
        <v>2.9</v>
      </c>
      <c r="G596" s="4">
        <v>0</v>
      </c>
      <c r="H596" s="8">
        <v>0</v>
      </c>
      <c r="I596" s="4">
        <v>0</v>
      </c>
    </row>
    <row r="597" spans="1:9" x14ac:dyDescent="0.2">
      <c r="A597" s="2">
        <v>13</v>
      </c>
      <c r="B597" s="1" t="s">
        <v>180</v>
      </c>
      <c r="C597" s="4">
        <v>4</v>
      </c>
      <c r="D597" s="8">
        <v>2.16</v>
      </c>
      <c r="E597" s="4">
        <v>4</v>
      </c>
      <c r="F597" s="8">
        <v>2.9</v>
      </c>
      <c r="G597" s="4">
        <v>0</v>
      </c>
      <c r="H597" s="8">
        <v>0</v>
      </c>
      <c r="I597" s="4">
        <v>0</v>
      </c>
    </row>
    <row r="598" spans="1:9" x14ac:dyDescent="0.2">
      <c r="A598" s="2">
        <v>13</v>
      </c>
      <c r="B598" s="1" t="s">
        <v>127</v>
      </c>
      <c r="C598" s="4">
        <v>4</v>
      </c>
      <c r="D598" s="8">
        <v>2.16</v>
      </c>
      <c r="E598" s="4">
        <v>3</v>
      </c>
      <c r="F598" s="8">
        <v>2.17</v>
      </c>
      <c r="G598" s="4">
        <v>1</v>
      </c>
      <c r="H598" s="8">
        <v>2.44</v>
      </c>
      <c r="I598" s="4">
        <v>0</v>
      </c>
    </row>
    <row r="599" spans="1:9" x14ac:dyDescent="0.2">
      <c r="A599" s="2">
        <v>13</v>
      </c>
      <c r="B599" s="1" t="s">
        <v>145</v>
      </c>
      <c r="C599" s="4">
        <v>4</v>
      </c>
      <c r="D599" s="8">
        <v>2.16</v>
      </c>
      <c r="E599" s="4">
        <v>3</v>
      </c>
      <c r="F599" s="8">
        <v>2.17</v>
      </c>
      <c r="G599" s="4">
        <v>1</v>
      </c>
      <c r="H599" s="8">
        <v>2.44</v>
      </c>
      <c r="I599" s="4">
        <v>0</v>
      </c>
    </row>
    <row r="600" spans="1:9" x14ac:dyDescent="0.2">
      <c r="A600" s="2">
        <v>17</v>
      </c>
      <c r="B600" s="1" t="s">
        <v>125</v>
      </c>
      <c r="C600" s="4">
        <v>3</v>
      </c>
      <c r="D600" s="8">
        <v>1.62</v>
      </c>
      <c r="E600" s="4">
        <v>3</v>
      </c>
      <c r="F600" s="8">
        <v>2.17</v>
      </c>
      <c r="G600" s="4">
        <v>0</v>
      </c>
      <c r="H600" s="8">
        <v>0</v>
      </c>
      <c r="I600" s="4">
        <v>0</v>
      </c>
    </row>
    <row r="601" spans="1:9" x14ac:dyDescent="0.2">
      <c r="A601" s="2">
        <v>17</v>
      </c>
      <c r="B601" s="1" t="s">
        <v>128</v>
      </c>
      <c r="C601" s="4">
        <v>3</v>
      </c>
      <c r="D601" s="8">
        <v>1.62</v>
      </c>
      <c r="E601" s="4">
        <v>0</v>
      </c>
      <c r="F601" s="8">
        <v>0</v>
      </c>
      <c r="G601" s="4">
        <v>3</v>
      </c>
      <c r="H601" s="8">
        <v>7.32</v>
      </c>
      <c r="I601" s="4">
        <v>0</v>
      </c>
    </row>
    <row r="602" spans="1:9" x14ac:dyDescent="0.2">
      <c r="A602" s="2">
        <v>17</v>
      </c>
      <c r="B602" s="1" t="s">
        <v>161</v>
      </c>
      <c r="C602" s="4">
        <v>3</v>
      </c>
      <c r="D602" s="8">
        <v>1.62</v>
      </c>
      <c r="E602" s="4">
        <v>2</v>
      </c>
      <c r="F602" s="8">
        <v>1.45</v>
      </c>
      <c r="G602" s="4">
        <v>1</v>
      </c>
      <c r="H602" s="8">
        <v>2.44</v>
      </c>
      <c r="I602" s="4">
        <v>0</v>
      </c>
    </row>
    <row r="603" spans="1:9" x14ac:dyDescent="0.2">
      <c r="A603" s="2">
        <v>17</v>
      </c>
      <c r="B603" s="1" t="s">
        <v>135</v>
      </c>
      <c r="C603" s="4">
        <v>3</v>
      </c>
      <c r="D603" s="8">
        <v>1.62</v>
      </c>
      <c r="E603" s="4">
        <v>3</v>
      </c>
      <c r="F603" s="8">
        <v>2.17</v>
      </c>
      <c r="G603" s="4">
        <v>0</v>
      </c>
      <c r="H603" s="8">
        <v>0</v>
      </c>
      <c r="I603" s="4">
        <v>0</v>
      </c>
    </row>
    <row r="604" spans="1:9" x14ac:dyDescent="0.2">
      <c r="A604" s="1"/>
      <c r="C604" s="4"/>
      <c r="D604" s="8"/>
      <c r="E604" s="4"/>
      <c r="F604" s="8"/>
      <c r="G604" s="4"/>
      <c r="H604" s="8"/>
      <c r="I604" s="4"/>
    </row>
    <row r="605" spans="1:9" x14ac:dyDescent="0.2">
      <c r="A605" s="1" t="s">
        <v>25</v>
      </c>
      <c r="C605" s="4"/>
      <c r="D605" s="8"/>
      <c r="E605" s="4"/>
      <c r="F605" s="8"/>
      <c r="G605" s="4"/>
      <c r="H605" s="8"/>
      <c r="I605" s="4"/>
    </row>
    <row r="606" spans="1:9" x14ac:dyDescent="0.2">
      <c r="A606" s="2">
        <v>1</v>
      </c>
      <c r="B606" s="1" t="s">
        <v>155</v>
      </c>
      <c r="C606" s="4">
        <v>10</v>
      </c>
      <c r="D606" s="8">
        <v>8.85</v>
      </c>
      <c r="E606" s="4">
        <v>8</v>
      </c>
      <c r="F606" s="8">
        <v>9.8800000000000008</v>
      </c>
      <c r="G606" s="4">
        <v>2</v>
      </c>
      <c r="H606" s="8">
        <v>8.6999999999999993</v>
      </c>
      <c r="I606" s="4">
        <v>0</v>
      </c>
    </row>
    <row r="607" spans="1:9" x14ac:dyDescent="0.2">
      <c r="A607" s="2">
        <v>2</v>
      </c>
      <c r="B607" s="1" t="s">
        <v>123</v>
      </c>
      <c r="C607" s="4">
        <v>6</v>
      </c>
      <c r="D607" s="8">
        <v>5.31</v>
      </c>
      <c r="E607" s="4">
        <v>6</v>
      </c>
      <c r="F607" s="8">
        <v>7.41</v>
      </c>
      <c r="G607" s="4">
        <v>0</v>
      </c>
      <c r="H607" s="8">
        <v>0</v>
      </c>
      <c r="I607" s="4">
        <v>0</v>
      </c>
    </row>
    <row r="608" spans="1:9" x14ac:dyDescent="0.2">
      <c r="A608" s="2">
        <v>2</v>
      </c>
      <c r="B608" s="1" t="s">
        <v>136</v>
      </c>
      <c r="C608" s="4">
        <v>6</v>
      </c>
      <c r="D608" s="8">
        <v>5.31</v>
      </c>
      <c r="E608" s="4">
        <v>6</v>
      </c>
      <c r="F608" s="8">
        <v>7.41</v>
      </c>
      <c r="G608" s="4">
        <v>0</v>
      </c>
      <c r="H608" s="8">
        <v>0</v>
      </c>
      <c r="I608" s="4">
        <v>0</v>
      </c>
    </row>
    <row r="609" spans="1:9" x14ac:dyDescent="0.2">
      <c r="A609" s="2">
        <v>4</v>
      </c>
      <c r="B609" s="1" t="s">
        <v>148</v>
      </c>
      <c r="C609" s="4">
        <v>5</v>
      </c>
      <c r="D609" s="8">
        <v>4.42</v>
      </c>
      <c r="E609" s="4">
        <v>5</v>
      </c>
      <c r="F609" s="8">
        <v>6.17</v>
      </c>
      <c r="G609" s="4">
        <v>0</v>
      </c>
      <c r="H609" s="8">
        <v>0</v>
      </c>
      <c r="I609" s="4">
        <v>0</v>
      </c>
    </row>
    <row r="610" spans="1:9" x14ac:dyDescent="0.2">
      <c r="A610" s="2">
        <v>4</v>
      </c>
      <c r="B610" s="1" t="s">
        <v>180</v>
      </c>
      <c r="C610" s="4">
        <v>5</v>
      </c>
      <c r="D610" s="8">
        <v>4.42</v>
      </c>
      <c r="E610" s="4">
        <v>5</v>
      </c>
      <c r="F610" s="8">
        <v>6.17</v>
      </c>
      <c r="G610" s="4">
        <v>0</v>
      </c>
      <c r="H610" s="8">
        <v>0</v>
      </c>
      <c r="I610" s="4">
        <v>0</v>
      </c>
    </row>
    <row r="611" spans="1:9" x14ac:dyDescent="0.2">
      <c r="A611" s="2">
        <v>4</v>
      </c>
      <c r="B611" s="1" t="s">
        <v>137</v>
      </c>
      <c r="C611" s="4">
        <v>5</v>
      </c>
      <c r="D611" s="8">
        <v>4.42</v>
      </c>
      <c r="E611" s="4">
        <v>5</v>
      </c>
      <c r="F611" s="8">
        <v>6.17</v>
      </c>
      <c r="G611" s="4">
        <v>0</v>
      </c>
      <c r="H611" s="8">
        <v>0</v>
      </c>
      <c r="I611" s="4">
        <v>0</v>
      </c>
    </row>
    <row r="612" spans="1:9" x14ac:dyDescent="0.2">
      <c r="A612" s="2">
        <v>7</v>
      </c>
      <c r="B612" s="1" t="s">
        <v>150</v>
      </c>
      <c r="C612" s="4">
        <v>4</v>
      </c>
      <c r="D612" s="8">
        <v>3.54</v>
      </c>
      <c r="E612" s="4">
        <v>4</v>
      </c>
      <c r="F612" s="8">
        <v>4.9400000000000004</v>
      </c>
      <c r="G612" s="4">
        <v>0</v>
      </c>
      <c r="H612" s="8">
        <v>0</v>
      </c>
      <c r="I612" s="4">
        <v>0</v>
      </c>
    </row>
    <row r="613" spans="1:9" x14ac:dyDescent="0.2">
      <c r="A613" s="2">
        <v>7</v>
      </c>
      <c r="B613" s="1" t="s">
        <v>125</v>
      </c>
      <c r="C613" s="4">
        <v>4</v>
      </c>
      <c r="D613" s="8">
        <v>3.54</v>
      </c>
      <c r="E613" s="4">
        <v>2</v>
      </c>
      <c r="F613" s="8">
        <v>2.4700000000000002</v>
      </c>
      <c r="G613" s="4">
        <v>2</v>
      </c>
      <c r="H613" s="8">
        <v>8.6999999999999993</v>
      </c>
      <c r="I613" s="4">
        <v>0</v>
      </c>
    </row>
    <row r="614" spans="1:9" x14ac:dyDescent="0.2">
      <c r="A614" s="2">
        <v>7</v>
      </c>
      <c r="B614" s="1" t="s">
        <v>127</v>
      </c>
      <c r="C614" s="4">
        <v>4</v>
      </c>
      <c r="D614" s="8">
        <v>3.54</v>
      </c>
      <c r="E614" s="4">
        <v>4</v>
      </c>
      <c r="F614" s="8">
        <v>4.9400000000000004</v>
      </c>
      <c r="G614" s="4">
        <v>0</v>
      </c>
      <c r="H614" s="8">
        <v>0</v>
      </c>
      <c r="I614" s="4">
        <v>0</v>
      </c>
    </row>
    <row r="615" spans="1:9" x14ac:dyDescent="0.2">
      <c r="A615" s="2">
        <v>10</v>
      </c>
      <c r="B615" s="1" t="s">
        <v>149</v>
      </c>
      <c r="C615" s="4">
        <v>3</v>
      </c>
      <c r="D615" s="8">
        <v>2.65</v>
      </c>
      <c r="E615" s="4">
        <v>3</v>
      </c>
      <c r="F615" s="8">
        <v>3.7</v>
      </c>
      <c r="G615" s="4">
        <v>0</v>
      </c>
      <c r="H615" s="8">
        <v>0</v>
      </c>
      <c r="I615" s="4">
        <v>0</v>
      </c>
    </row>
    <row r="616" spans="1:9" x14ac:dyDescent="0.2">
      <c r="A616" s="2">
        <v>10</v>
      </c>
      <c r="B616" s="1" t="s">
        <v>132</v>
      </c>
      <c r="C616" s="4">
        <v>3</v>
      </c>
      <c r="D616" s="8">
        <v>2.65</v>
      </c>
      <c r="E616" s="4">
        <v>1</v>
      </c>
      <c r="F616" s="8">
        <v>1.23</v>
      </c>
      <c r="G616" s="4">
        <v>0</v>
      </c>
      <c r="H616" s="8">
        <v>0</v>
      </c>
      <c r="I616" s="4">
        <v>0</v>
      </c>
    </row>
    <row r="617" spans="1:9" x14ac:dyDescent="0.2">
      <c r="A617" s="2">
        <v>10</v>
      </c>
      <c r="B617" s="1" t="s">
        <v>156</v>
      </c>
      <c r="C617" s="4">
        <v>3</v>
      </c>
      <c r="D617" s="8">
        <v>2.65</v>
      </c>
      <c r="E617" s="4">
        <v>1</v>
      </c>
      <c r="F617" s="8">
        <v>1.23</v>
      </c>
      <c r="G617" s="4">
        <v>1</v>
      </c>
      <c r="H617" s="8">
        <v>4.3499999999999996</v>
      </c>
      <c r="I617" s="4">
        <v>0</v>
      </c>
    </row>
    <row r="618" spans="1:9" x14ac:dyDescent="0.2">
      <c r="A618" s="2">
        <v>13</v>
      </c>
      <c r="B618" s="1" t="s">
        <v>201</v>
      </c>
      <c r="C618" s="4">
        <v>2</v>
      </c>
      <c r="D618" s="8">
        <v>1.77</v>
      </c>
      <c r="E618" s="4">
        <v>1</v>
      </c>
      <c r="F618" s="8">
        <v>1.23</v>
      </c>
      <c r="G618" s="4">
        <v>1</v>
      </c>
      <c r="H618" s="8">
        <v>4.3499999999999996</v>
      </c>
      <c r="I618" s="4">
        <v>0</v>
      </c>
    </row>
    <row r="619" spans="1:9" x14ac:dyDescent="0.2">
      <c r="A619" s="2">
        <v>13</v>
      </c>
      <c r="B619" s="1" t="s">
        <v>181</v>
      </c>
      <c r="C619" s="4">
        <v>2</v>
      </c>
      <c r="D619" s="8">
        <v>1.77</v>
      </c>
      <c r="E619" s="4">
        <v>2</v>
      </c>
      <c r="F619" s="8">
        <v>2.4700000000000002</v>
      </c>
      <c r="G619" s="4">
        <v>0</v>
      </c>
      <c r="H619" s="8">
        <v>0</v>
      </c>
      <c r="I619" s="4">
        <v>0</v>
      </c>
    </row>
    <row r="620" spans="1:9" x14ac:dyDescent="0.2">
      <c r="A620" s="2">
        <v>13</v>
      </c>
      <c r="B620" s="1" t="s">
        <v>126</v>
      </c>
      <c r="C620" s="4">
        <v>2</v>
      </c>
      <c r="D620" s="8">
        <v>1.77</v>
      </c>
      <c r="E620" s="4">
        <v>0</v>
      </c>
      <c r="F620" s="8">
        <v>0</v>
      </c>
      <c r="G620" s="4">
        <v>2</v>
      </c>
      <c r="H620" s="8">
        <v>8.6999999999999993</v>
      </c>
      <c r="I620" s="4">
        <v>0</v>
      </c>
    </row>
    <row r="621" spans="1:9" x14ac:dyDescent="0.2">
      <c r="A621" s="2">
        <v>13</v>
      </c>
      <c r="B621" s="1" t="s">
        <v>162</v>
      </c>
      <c r="C621" s="4">
        <v>2</v>
      </c>
      <c r="D621" s="8">
        <v>1.77</v>
      </c>
      <c r="E621" s="4">
        <v>2</v>
      </c>
      <c r="F621" s="8">
        <v>2.4700000000000002</v>
      </c>
      <c r="G621" s="4">
        <v>0</v>
      </c>
      <c r="H621" s="8">
        <v>0</v>
      </c>
      <c r="I621" s="4">
        <v>0</v>
      </c>
    </row>
    <row r="622" spans="1:9" x14ac:dyDescent="0.2">
      <c r="A622" s="2">
        <v>13</v>
      </c>
      <c r="B622" s="1" t="s">
        <v>130</v>
      </c>
      <c r="C622" s="4">
        <v>2</v>
      </c>
      <c r="D622" s="8">
        <v>1.77</v>
      </c>
      <c r="E622" s="4">
        <v>2</v>
      </c>
      <c r="F622" s="8">
        <v>2.4700000000000002</v>
      </c>
      <c r="G622" s="4">
        <v>0</v>
      </c>
      <c r="H622" s="8">
        <v>0</v>
      </c>
      <c r="I622" s="4">
        <v>0</v>
      </c>
    </row>
    <row r="623" spans="1:9" x14ac:dyDescent="0.2">
      <c r="A623" s="2">
        <v>13</v>
      </c>
      <c r="B623" s="1" t="s">
        <v>187</v>
      </c>
      <c r="C623" s="4">
        <v>2</v>
      </c>
      <c r="D623" s="8">
        <v>1.77</v>
      </c>
      <c r="E623" s="4">
        <v>0</v>
      </c>
      <c r="F623" s="8">
        <v>0</v>
      </c>
      <c r="G623" s="4">
        <v>0</v>
      </c>
      <c r="H623" s="8">
        <v>0</v>
      </c>
      <c r="I623" s="4">
        <v>0</v>
      </c>
    </row>
    <row r="624" spans="1:9" x14ac:dyDescent="0.2">
      <c r="A624" s="2">
        <v>13</v>
      </c>
      <c r="B624" s="1" t="s">
        <v>140</v>
      </c>
      <c r="C624" s="4">
        <v>2</v>
      </c>
      <c r="D624" s="8">
        <v>1.77</v>
      </c>
      <c r="E624" s="4">
        <v>2</v>
      </c>
      <c r="F624" s="8">
        <v>2.4700000000000002</v>
      </c>
      <c r="G624" s="4">
        <v>0</v>
      </c>
      <c r="H624" s="8">
        <v>0</v>
      </c>
      <c r="I624" s="4">
        <v>0</v>
      </c>
    </row>
    <row r="625" spans="1:9" x14ac:dyDescent="0.2">
      <c r="A625" s="2">
        <v>20</v>
      </c>
      <c r="B625" s="1" t="s">
        <v>121</v>
      </c>
      <c r="C625" s="4">
        <v>1</v>
      </c>
      <c r="D625" s="8">
        <v>0.88</v>
      </c>
      <c r="E625" s="4">
        <v>0</v>
      </c>
      <c r="F625" s="8">
        <v>0</v>
      </c>
      <c r="G625" s="4">
        <v>1</v>
      </c>
      <c r="H625" s="8">
        <v>4.3499999999999996</v>
      </c>
      <c r="I625" s="4">
        <v>0</v>
      </c>
    </row>
    <row r="626" spans="1:9" x14ac:dyDescent="0.2">
      <c r="A626" s="2">
        <v>20</v>
      </c>
      <c r="B626" s="1" t="s">
        <v>188</v>
      </c>
      <c r="C626" s="4">
        <v>1</v>
      </c>
      <c r="D626" s="8">
        <v>0.88</v>
      </c>
      <c r="E626" s="4">
        <v>1</v>
      </c>
      <c r="F626" s="8">
        <v>1.23</v>
      </c>
      <c r="G626" s="4">
        <v>0</v>
      </c>
      <c r="H626" s="8">
        <v>0</v>
      </c>
      <c r="I626" s="4">
        <v>0</v>
      </c>
    </row>
    <row r="627" spans="1:9" x14ac:dyDescent="0.2">
      <c r="A627" s="2">
        <v>20</v>
      </c>
      <c r="B627" s="1" t="s">
        <v>152</v>
      </c>
      <c r="C627" s="4">
        <v>1</v>
      </c>
      <c r="D627" s="8">
        <v>0.88</v>
      </c>
      <c r="E627" s="4">
        <v>1</v>
      </c>
      <c r="F627" s="8">
        <v>1.23</v>
      </c>
      <c r="G627" s="4">
        <v>0</v>
      </c>
      <c r="H627" s="8">
        <v>0</v>
      </c>
      <c r="I627" s="4">
        <v>0</v>
      </c>
    </row>
    <row r="628" spans="1:9" x14ac:dyDescent="0.2">
      <c r="A628" s="2">
        <v>20</v>
      </c>
      <c r="B628" s="1" t="s">
        <v>124</v>
      </c>
      <c r="C628" s="4">
        <v>1</v>
      </c>
      <c r="D628" s="8">
        <v>0.88</v>
      </c>
      <c r="E628" s="4">
        <v>0</v>
      </c>
      <c r="F628" s="8">
        <v>0</v>
      </c>
      <c r="G628" s="4">
        <v>1</v>
      </c>
      <c r="H628" s="8">
        <v>4.3499999999999996</v>
      </c>
      <c r="I628" s="4">
        <v>0</v>
      </c>
    </row>
    <row r="629" spans="1:9" x14ac:dyDescent="0.2">
      <c r="A629" s="2">
        <v>20</v>
      </c>
      <c r="B629" s="1" t="s">
        <v>189</v>
      </c>
      <c r="C629" s="4">
        <v>1</v>
      </c>
      <c r="D629" s="8">
        <v>0.88</v>
      </c>
      <c r="E629" s="4">
        <v>1</v>
      </c>
      <c r="F629" s="8">
        <v>1.23</v>
      </c>
      <c r="G629" s="4">
        <v>0</v>
      </c>
      <c r="H629" s="8">
        <v>0</v>
      </c>
      <c r="I629" s="4">
        <v>0</v>
      </c>
    </row>
    <row r="630" spans="1:9" x14ac:dyDescent="0.2">
      <c r="A630" s="2">
        <v>20</v>
      </c>
      <c r="B630" s="1" t="s">
        <v>186</v>
      </c>
      <c r="C630" s="4">
        <v>1</v>
      </c>
      <c r="D630" s="8">
        <v>0.88</v>
      </c>
      <c r="E630" s="4">
        <v>0</v>
      </c>
      <c r="F630" s="8">
        <v>0</v>
      </c>
      <c r="G630" s="4">
        <v>1</v>
      </c>
      <c r="H630" s="8">
        <v>4.3499999999999996</v>
      </c>
      <c r="I630" s="4">
        <v>0</v>
      </c>
    </row>
    <row r="631" spans="1:9" x14ac:dyDescent="0.2">
      <c r="A631" s="2">
        <v>20</v>
      </c>
      <c r="B631" s="1" t="s">
        <v>190</v>
      </c>
      <c r="C631" s="4">
        <v>1</v>
      </c>
      <c r="D631" s="8">
        <v>0.88</v>
      </c>
      <c r="E631" s="4">
        <v>0</v>
      </c>
      <c r="F631" s="8">
        <v>0</v>
      </c>
      <c r="G631" s="4">
        <v>1</v>
      </c>
      <c r="H631" s="8">
        <v>4.3499999999999996</v>
      </c>
      <c r="I631" s="4">
        <v>0</v>
      </c>
    </row>
    <row r="632" spans="1:9" x14ac:dyDescent="0.2">
      <c r="A632" s="2">
        <v>20</v>
      </c>
      <c r="B632" s="1" t="s">
        <v>177</v>
      </c>
      <c r="C632" s="4">
        <v>1</v>
      </c>
      <c r="D632" s="8">
        <v>0.88</v>
      </c>
      <c r="E632" s="4">
        <v>1</v>
      </c>
      <c r="F632" s="8">
        <v>1.23</v>
      </c>
      <c r="G632" s="4">
        <v>0</v>
      </c>
      <c r="H632" s="8">
        <v>0</v>
      </c>
      <c r="I632" s="4">
        <v>0</v>
      </c>
    </row>
    <row r="633" spans="1:9" x14ac:dyDescent="0.2">
      <c r="A633" s="2">
        <v>20</v>
      </c>
      <c r="B633" s="1" t="s">
        <v>191</v>
      </c>
      <c r="C633" s="4">
        <v>1</v>
      </c>
      <c r="D633" s="8">
        <v>0.88</v>
      </c>
      <c r="E633" s="4">
        <v>0</v>
      </c>
      <c r="F633" s="8">
        <v>0</v>
      </c>
      <c r="G633" s="4">
        <v>1</v>
      </c>
      <c r="H633" s="8">
        <v>4.3499999999999996</v>
      </c>
      <c r="I633" s="4">
        <v>0</v>
      </c>
    </row>
    <row r="634" spans="1:9" x14ac:dyDescent="0.2">
      <c r="A634" s="2">
        <v>20</v>
      </c>
      <c r="B634" s="1" t="s">
        <v>192</v>
      </c>
      <c r="C634" s="4">
        <v>1</v>
      </c>
      <c r="D634" s="8">
        <v>0.88</v>
      </c>
      <c r="E634" s="4">
        <v>0</v>
      </c>
      <c r="F634" s="8">
        <v>0</v>
      </c>
      <c r="G634" s="4">
        <v>1</v>
      </c>
      <c r="H634" s="8">
        <v>4.3499999999999996</v>
      </c>
      <c r="I634" s="4">
        <v>0</v>
      </c>
    </row>
    <row r="635" spans="1:9" x14ac:dyDescent="0.2">
      <c r="A635" s="2">
        <v>20</v>
      </c>
      <c r="B635" s="1" t="s">
        <v>193</v>
      </c>
      <c r="C635" s="4">
        <v>1</v>
      </c>
      <c r="D635" s="8">
        <v>0.88</v>
      </c>
      <c r="E635" s="4">
        <v>0</v>
      </c>
      <c r="F635" s="8">
        <v>0</v>
      </c>
      <c r="G635" s="4">
        <v>1</v>
      </c>
      <c r="H635" s="8">
        <v>4.3499999999999996</v>
      </c>
      <c r="I635" s="4">
        <v>0</v>
      </c>
    </row>
    <row r="636" spans="1:9" x14ac:dyDescent="0.2">
      <c r="A636" s="2">
        <v>20</v>
      </c>
      <c r="B636" s="1" t="s">
        <v>194</v>
      </c>
      <c r="C636" s="4">
        <v>1</v>
      </c>
      <c r="D636" s="8">
        <v>0.88</v>
      </c>
      <c r="E636" s="4">
        <v>0</v>
      </c>
      <c r="F636" s="8">
        <v>0</v>
      </c>
      <c r="G636" s="4">
        <v>1</v>
      </c>
      <c r="H636" s="8">
        <v>4.3499999999999996</v>
      </c>
      <c r="I636" s="4">
        <v>0</v>
      </c>
    </row>
    <row r="637" spans="1:9" x14ac:dyDescent="0.2">
      <c r="A637" s="2">
        <v>20</v>
      </c>
      <c r="B637" s="1" t="s">
        <v>195</v>
      </c>
      <c r="C637" s="4">
        <v>1</v>
      </c>
      <c r="D637" s="8">
        <v>0.88</v>
      </c>
      <c r="E637" s="4">
        <v>1</v>
      </c>
      <c r="F637" s="8">
        <v>1.23</v>
      </c>
      <c r="G637" s="4">
        <v>0</v>
      </c>
      <c r="H637" s="8">
        <v>0</v>
      </c>
      <c r="I637" s="4">
        <v>0</v>
      </c>
    </row>
    <row r="638" spans="1:9" x14ac:dyDescent="0.2">
      <c r="A638" s="2">
        <v>20</v>
      </c>
      <c r="B638" s="1" t="s">
        <v>196</v>
      </c>
      <c r="C638" s="4">
        <v>1</v>
      </c>
      <c r="D638" s="8">
        <v>0.88</v>
      </c>
      <c r="E638" s="4">
        <v>0</v>
      </c>
      <c r="F638" s="8">
        <v>0</v>
      </c>
      <c r="G638" s="4">
        <v>1</v>
      </c>
      <c r="H638" s="8">
        <v>4.3499999999999996</v>
      </c>
      <c r="I638" s="4">
        <v>0</v>
      </c>
    </row>
    <row r="639" spans="1:9" x14ac:dyDescent="0.2">
      <c r="A639" s="2">
        <v>20</v>
      </c>
      <c r="B639" s="1" t="s">
        <v>197</v>
      </c>
      <c r="C639" s="4">
        <v>1</v>
      </c>
      <c r="D639" s="8">
        <v>0.88</v>
      </c>
      <c r="E639" s="4">
        <v>0</v>
      </c>
      <c r="F639" s="8">
        <v>0</v>
      </c>
      <c r="G639" s="4">
        <v>0</v>
      </c>
      <c r="H639" s="8">
        <v>0</v>
      </c>
      <c r="I639" s="4">
        <v>0</v>
      </c>
    </row>
    <row r="640" spans="1:9" x14ac:dyDescent="0.2">
      <c r="A640" s="2">
        <v>20</v>
      </c>
      <c r="B640" s="1" t="s">
        <v>198</v>
      </c>
      <c r="C640" s="4">
        <v>1</v>
      </c>
      <c r="D640" s="8">
        <v>0.88</v>
      </c>
      <c r="E640" s="4">
        <v>0</v>
      </c>
      <c r="F640" s="8">
        <v>0</v>
      </c>
      <c r="G640" s="4">
        <v>1</v>
      </c>
      <c r="H640" s="8">
        <v>4.3499999999999996</v>
      </c>
      <c r="I640" s="4">
        <v>0</v>
      </c>
    </row>
    <row r="641" spans="1:9" x14ac:dyDescent="0.2">
      <c r="A641" s="2">
        <v>20</v>
      </c>
      <c r="B641" s="1" t="s">
        <v>199</v>
      </c>
      <c r="C641" s="4">
        <v>1</v>
      </c>
      <c r="D641" s="8">
        <v>0.88</v>
      </c>
      <c r="E641" s="4">
        <v>1</v>
      </c>
      <c r="F641" s="8">
        <v>1.23</v>
      </c>
      <c r="G641" s="4">
        <v>0</v>
      </c>
      <c r="H641" s="8">
        <v>0</v>
      </c>
      <c r="I641" s="4">
        <v>0</v>
      </c>
    </row>
    <row r="642" spans="1:9" x14ac:dyDescent="0.2">
      <c r="A642" s="2">
        <v>20</v>
      </c>
      <c r="B642" s="1" t="s">
        <v>174</v>
      </c>
      <c r="C642" s="4">
        <v>1</v>
      </c>
      <c r="D642" s="8">
        <v>0.88</v>
      </c>
      <c r="E642" s="4">
        <v>1</v>
      </c>
      <c r="F642" s="8">
        <v>1.23</v>
      </c>
      <c r="G642" s="4">
        <v>0</v>
      </c>
      <c r="H642" s="8">
        <v>0</v>
      </c>
      <c r="I642" s="4">
        <v>0</v>
      </c>
    </row>
    <row r="643" spans="1:9" x14ac:dyDescent="0.2">
      <c r="A643" s="2">
        <v>20</v>
      </c>
      <c r="B643" s="1" t="s">
        <v>200</v>
      </c>
      <c r="C643" s="4">
        <v>1</v>
      </c>
      <c r="D643" s="8">
        <v>0.88</v>
      </c>
      <c r="E643" s="4">
        <v>0</v>
      </c>
      <c r="F643" s="8">
        <v>0</v>
      </c>
      <c r="G643" s="4">
        <v>1</v>
      </c>
      <c r="H643" s="8">
        <v>4.3499999999999996</v>
      </c>
      <c r="I643" s="4">
        <v>0</v>
      </c>
    </row>
    <row r="644" spans="1:9" x14ac:dyDescent="0.2">
      <c r="A644" s="2">
        <v>20</v>
      </c>
      <c r="B644" s="1" t="s">
        <v>202</v>
      </c>
      <c r="C644" s="4">
        <v>1</v>
      </c>
      <c r="D644" s="8">
        <v>0.88</v>
      </c>
      <c r="E644" s="4">
        <v>1</v>
      </c>
      <c r="F644" s="8">
        <v>1.23</v>
      </c>
      <c r="G644" s="4">
        <v>0</v>
      </c>
      <c r="H644" s="8">
        <v>0</v>
      </c>
      <c r="I644" s="4">
        <v>0</v>
      </c>
    </row>
    <row r="645" spans="1:9" x14ac:dyDescent="0.2">
      <c r="A645" s="2">
        <v>20</v>
      </c>
      <c r="B645" s="1" t="s">
        <v>165</v>
      </c>
      <c r="C645" s="4">
        <v>1</v>
      </c>
      <c r="D645" s="8">
        <v>0.88</v>
      </c>
      <c r="E645" s="4">
        <v>1</v>
      </c>
      <c r="F645" s="8">
        <v>1.23</v>
      </c>
      <c r="G645" s="4">
        <v>0</v>
      </c>
      <c r="H645" s="8">
        <v>0</v>
      </c>
      <c r="I645" s="4">
        <v>0</v>
      </c>
    </row>
    <row r="646" spans="1:9" x14ac:dyDescent="0.2">
      <c r="A646" s="2">
        <v>20</v>
      </c>
      <c r="B646" s="1" t="s">
        <v>145</v>
      </c>
      <c r="C646" s="4">
        <v>1</v>
      </c>
      <c r="D646" s="8">
        <v>0.88</v>
      </c>
      <c r="E646" s="4">
        <v>1</v>
      </c>
      <c r="F646" s="8">
        <v>1.23</v>
      </c>
      <c r="G646" s="4">
        <v>0</v>
      </c>
      <c r="H646" s="8">
        <v>0</v>
      </c>
      <c r="I646" s="4">
        <v>0</v>
      </c>
    </row>
    <row r="647" spans="1:9" x14ac:dyDescent="0.2">
      <c r="A647" s="2">
        <v>20</v>
      </c>
      <c r="B647" s="1" t="s">
        <v>175</v>
      </c>
      <c r="C647" s="4">
        <v>1</v>
      </c>
      <c r="D647" s="8">
        <v>0.88</v>
      </c>
      <c r="E647" s="4">
        <v>1</v>
      </c>
      <c r="F647" s="8">
        <v>1.23</v>
      </c>
      <c r="G647" s="4">
        <v>0</v>
      </c>
      <c r="H647" s="8">
        <v>0</v>
      </c>
      <c r="I647" s="4">
        <v>0</v>
      </c>
    </row>
    <row r="648" spans="1:9" x14ac:dyDescent="0.2">
      <c r="A648" s="2">
        <v>20</v>
      </c>
      <c r="B648" s="1" t="s">
        <v>129</v>
      </c>
      <c r="C648" s="4">
        <v>1</v>
      </c>
      <c r="D648" s="8">
        <v>0.88</v>
      </c>
      <c r="E648" s="4">
        <v>1</v>
      </c>
      <c r="F648" s="8">
        <v>1.23</v>
      </c>
      <c r="G648" s="4">
        <v>0</v>
      </c>
      <c r="H648" s="8">
        <v>0</v>
      </c>
      <c r="I648" s="4">
        <v>0</v>
      </c>
    </row>
    <row r="649" spans="1:9" x14ac:dyDescent="0.2">
      <c r="A649" s="2">
        <v>20</v>
      </c>
      <c r="B649" s="1" t="s">
        <v>161</v>
      </c>
      <c r="C649" s="4">
        <v>1</v>
      </c>
      <c r="D649" s="8">
        <v>0.88</v>
      </c>
      <c r="E649" s="4">
        <v>1</v>
      </c>
      <c r="F649" s="8">
        <v>1.23</v>
      </c>
      <c r="G649" s="4">
        <v>0</v>
      </c>
      <c r="H649" s="8">
        <v>0</v>
      </c>
      <c r="I649" s="4">
        <v>0</v>
      </c>
    </row>
    <row r="650" spans="1:9" x14ac:dyDescent="0.2">
      <c r="A650" s="2">
        <v>20</v>
      </c>
      <c r="B650" s="1" t="s">
        <v>183</v>
      </c>
      <c r="C650" s="4">
        <v>1</v>
      </c>
      <c r="D650" s="8">
        <v>0.88</v>
      </c>
      <c r="E650" s="4">
        <v>1</v>
      </c>
      <c r="F650" s="8">
        <v>1.23</v>
      </c>
      <c r="G650" s="4">
        <v>0</v>
      </c>
      <c r="H650" s="8">
        <v>0</v>
      </c>
      <c r="I650" s="4">
        <v>0</v>
      </c>
    </row>
    <row r="651" spans="1:9" x14ac:dyDescent="0.2">
      <c r="A651" s="2">
        <v>20</v>
      </c>
      <c r="B651" s="1" t="s">
        <v>203</v>
      </c>
      <c r="C651" s="4">
        <v>1</v>
      </c>
      <c r="D651" s="8">
        <v>0.88</v>
      </c>
      <c r="E651" s="4">
        <v>1</v>
      </c>
      <c r="F651" s="8">
        <v>1.23</v>
      </c>
      <c r="G651" s="4">
        <v>0</v>
      </c>
      <c r="H651" s="8">
        <v>0</v>
      </c>
      <c r="I651" s="4">
        <v>0</v>
      </c>
    </row>
    <row r="652" spans="1:9" x14ac:dyDescent="0.2">
      <c r="A652" s="2">
        <v>20</v>
      </c>
      <c r="B652" s="1" t="s">
        <v>131</v>
      </c>
      <c r="C652" s="4">
        <v>1</v>
      </c>
      <c r="D652" s="8">
        <v>0.88</v>
      </c>
      <c r="E652" s="4">
        <v>0</v>
      </c>
      <c r="F652" s="8">
        <v>0</v>
      </c>
      <c r="G652" s="4">
        <v>1</v>
      </c>
      <c r="H652" s="8">
        <v>4.3499999999999996</v>
      </c>
      <c r="I652" s="4">
        <v>0</v>
      </c>
    </row>
    <row r="653" spans="1:9" x14ac:dyDescent="0.2">
      <c r="A653" s="2">
        <v>20</v>
      </c>
      <c r="B653" s="1" t="s">
        <v>204</v>
      </c>
      <c r="C653" s="4">
        <v>1</v>
      </c>
      <c r="D653" s="8">
        <v>0.88</v>
      </c>
      <c r="E653" s="4">
        <v>0</v>
      </c>
      <c r="F653" s="8">
        <v>0</v>
      </c>
      <c r="G653" s="4">
        <v>1</v>
      </c>
      <c r="H653" s="8">
        <v>4.3499999999999996</v>
      </c>
      <c r="I653" s="4">
        <v>0</v>
      </c>
    </row>
    <row r="654" spans="1:9" x14ac:dyDescent="0.2">
      <c r="A654" s="2">
        <v>20</v>
      </c>
      <c r="B654" s="1" t="s">
        <v>133</v>
      </c>
      <c r="C654" s="4">
        <v>1</v>
      </c>
      <c r="D654" s="8">
        <v>0.88</v>
      </c>
      <c r="E654" s="4">
        <v>1</v>
      </c>
      <c r="F654" s="8">
        <v>1.23</v>
      </c>
      <c r="G654" s="4">
        <v>0</v>
      </c>
      <c r="H654" s="8">
        <v>0</v>
      </c>
      <c r="I654" s="4">
        <v>0</v>
      </c>
    </row>
    <row r="655" spans="1:9" x14ac:dyDescent="0.2">
      <c r="A655" s="2">
        <v>20</v>
      </c>
      <c r="B655" s="1" t="s">
        <v>134</v>
      </c>
      <c r="C655" s="4">
        <v>1</v>
      </c>
      <c r="D655" s="8">
        <v>0.88</v>
      </c>
      <c r="E655" s="4">
        <v>1</v>
      </c>
      <c r="F655" s="8">
        <v>1.23</v>
      </c>
      <c r="G655" s="4">
        <v>0</v>
      </c>
      <c r="H655" s="8">
        <v>0</v>
      </c>
      <c r="I655" s="4">
        <v>0</v>
      </c>
    </row>
    <row r="656" spans="1:9" x14ac:dyDescent="0.2">
      <c r="A656" s="2">
        <v>20</v>
      </c>
      <c r="B656" s="1" t="s">
        <v>157</v>
      </c>
      <c r="C656" s="4">
        <v>1</v>
      </c>
      <c r="D656" s="8">
        <v>0.88</v>
      </c>
      <c r="E656" s="4">
        <v>1</v>
      </c>
      <c r="F656" s="8">
        <v>1.23</v>
      </c>
      <c r="G656" s="4">
        <v>0</v>
      </c>
      <c r="H656" s="8">
        <v>0</v>
      </c>
      <c r="I656" s="4">
        <v>0</v>
      </c>
    </row>
    <row r="657" spans="1:9" x14ac:dyDescent="0.2">
      <c r="A657" s="2">
        <v>20</v>
      </c>
      <c r="B657" s="1" t="s">
        <v>147</v>
      </c>
      <c r="C657" s="4">
        <v>1</v>
      </c>
      <c r="D657" s="8">
        <v>0.88</v>
      </c>
      <c r="E657" s="4">
        <v>1</v>
      </c>
      <c r="F657" s="8">
        <v>1.23</v>
      </c>
      <c r="G657" s="4">
        <v>0</v>
      </c>
      <c r="H657" s="8">
        <v>0</v>
      </c>
      <c r="I657" s="4">
        <v>0</v>
      </c>
    </row>
    <row r="658" spans="1:9" x14ac:dyDescent="0.2">
      <c r="A658" s="2">
        <v>20</v>
      </c>
      <c r="B658" s="1" t="s">
        <v>205</v>
      </c>
      <c r="C658" s="4">
        <v>1</v>
      </c>
      <c r="D658" s="8">
        <v>0.88</v>
      </c>
      <c r="E658" s="4">
        <v>0</v>
      </c>
      <c r="F658" s="8">
        <v>0</v>
      </c>
      <c r="G658" s="4">
        <v>0</v>
      </c>
      <c r="H658" s="8">
        <v>0</v>
      </c>
      <c r="I658" s="4">
        <v>1</v>
      </c>
    </row>
    <row r="659" spans="1:9" x14ac:dyDescent="0.2">
      <c r="A659" s="2">
        <v>20</v>
      </c>
      <c r="B659" s="1" t="s">
        <v>206</v>
      </c>
      <c r="C659" s="4">
        <v>1</v>
      </c>
      <c r="D659" s="8">
        <v>0.88</v>
      </c>
      <c r="E659" s="4">
        <v>0</v>
      </c>
      <c r="F659" s="8">
        <v>0</v>
      </c>
      <c r="G659" s="4">
        <v>1</v>
      </c>
      <c r="H659" s="8">
        <v>4.3499999999999996</v>
      </c>
      <c r="I659" s="4">
        <v>0</v>
      </c>
    </row>
    <row r="660" spans="1:9" x14ac:dyDescent="0.2">
      <c r="A660" s="2">
        <v>20</v>
      </c>
      <c r="B660" s="1" t="s">
        <v>207</v>
      </c>
      <c r="C660" s="4">
        <v>1</v>
      </c>
      <c r="D660" s="8">
        <v>0.88</v>
      </c>
      <c r="E660" s="4">
        <v>1</v>
      </c>
      <c r="F660" s="8">
        <v>1.23</v>
      </c>
      <c r="G660" s="4">
        <v>0</v>
      </c>
      <c r="H660" s="8">
        <v>0</v>
      </c>
      <c r="I660" s="4">
        <v>0</v>
      </c>
    </row>
    <row r="661" spans="1:9" x14ac:dyDescent="0.2">
      <c r="A661" s="2">
        <v>20</v>
      </c>
      <c r="B661" s="1" t="s">
        <v>208</v>
      </c>
      <c r="C661" s="4">
        <v>1</v>
      </c>
      <c r="D661" s="8">
        <v>0.88</v>
      </c>
      <c r="E661" s="4">
        <v>0</v>
      </c>
      <c r="F661" s="8">
        <v>0</v>
      </c>
      <c r="G661" s="4">
        <v>0</v>
      </c>
      <c r="H661" s="8">
        <v>0</v>
      </c>
      <c r="I661" s="4">
        <v>1</v>
      </c>
    </row>
    <row r="662" spans="1:9" x14ac:dyDescent="0.2">
      <c r="A662" s="2">
        <v>20</v>
      </c>
      <c r="B662" s="1" t="s">
        <v>163</v>
      </c>
      <c r="C662" s="4">
        <v>1</v>
      </c>
      <c r="D662" s="8">
        <v>0.88</v>
      </c>
      <c r="E662" s="4">
        <v>0</v>
      </c>
      <c r="F662" s="8">
        <v>0</v>
      </c>
      <c r="G662" s="4">
        <v>0</v>
      </c>
      <c r="H662" s="8">
        <v>0</v>
      </c>
      <c r="I662" s="4">
        <v>0</v>
      </c>
    </row>
    <row r="663" spans="1:9" x14ac:dyDescent="0.2">
      <c r="A663" s="2">
        <v>20</v>
      </c>
      <c r="B663" s="1" t="s">
        <v>139</v>
      </c>
      <c r="C663" s="4">
        <v>1</v>
      </c>
      <c r="D663" s="8">
        <v>0.88</v>
      </c>
      <c r="E663" s="4">
        <v>1</v>
      </c>
      <c r="F663" s="8">
        <v>1.23</v>
      </c>
      <c r="G663" s="4">
        <v>0</v>
      </c>
      <c r="H663" s="8">
        <v>0</v>
      </c>
      <c r="I663" s="4">
        <v>0</v>
      </c>
    </row>
    <row r="664" spans="1:9" x14ac:dyDescent="0.2">
      <c r="A664" s="2">
        <v>20</v>
      </c>
      <c r="B664" s="1" t="s">
        <v>209</v>
      </c>
      <c r="C664" s="4">
        <v>1</v>
      </c>
      <c r="D664" s="8">
        <v>0.88</v>
      </c>
      <c r="E664" s="4">
        <v>1</v>
      </c>
      <c r="F664" s="8">
        <v>1.23</v>
      </c>
      <c r="G664" s="4">
        <v>0</v>
      </c>
      <c r="H664" s="8">
        <v>0</v>
      </c>
      <c r="I664" s="4">
        <v>0</v>
      </c>
    </row>
    <row r="665" spans="1:9" x14ac:dyDescent="0.2">
      <c r="A665" s="2">
        <v>20</v>
      </c>
      <c r="B665" s="1" t="s">
        <v>185</v>
      </c>
      <c r="C665" s="4">
        <v>1</v>
      </c>
      <c r="D665" s="8">
        <v>0.88</v>
      </c>
      <c r="E665" s="4">
        <v>0</v>
      </c>
      <c r="F665" s="8">
        <v>0</v>
      </c>
      <c r="G665" s="4">
        <v>1</v>
      </c>
      <c r="H665" s="8">
        <v>4.3499999999999996</v>
      </c>
      <c r="I665" s="4">
        <v>0</v>
      </c>
    </row>
    <row r="666" spans="1:9" x14ac:dyDescent="0.2">
      <c r="A666" s="1"/>
      <c r="C666" s="4"/>
      <c r="D666" s="8"/>
      <c r="E666" s="4"/>
      <c r="F666" s="8"/>
      <c r="G666" s="4"/>
      <c r="H666" s="8"/>
      <c r="I666" s="4"/>
    </row>
    <row r="667" spans="1:9" x14ac:dyDescent="0.2">
      <c r="A667" s="1" t="s">
        <v>26</v>
      </c>
      <c r="C667" s="4"/>
      <c r="D667" s="8"/>
      <c r="E667" s="4"/>
      <c r="F667" s="8"/>
      <c r="G667" s="4"/>
      <c r="H667" s="8"/>
      <c r="I667" s="4"/>
    </row>
    <row r="668" spans="1:9" x14ac:dyDescent="0.2">
      <c r="A668" s="2">
        <v>1</v>
      </c>
      <c r="B668" s="1" t="s">
        <v>136</v>
      </c>
      <c r="C668" s="4">
        <v>9</v>
      </c>
      <c r="D668" s="8">
        <v>9.3800000000000008</v>
      </c>
      <c r="E668" s="4">
        <v>9</v>
      </c>
      <c r="F668" s="8">
        <v>13.85</v>
      </c>
      <c r="G668" s="4">
        <v>0</v>
      </c>
      <c r="H668" s="8">
        <v>0</v>
      </c>
      <c r="I668" s="4">
        <v>0</v>
      </c>
    </row>
    <row r="669" spans="1:9" x14ac:dyDescent="0.2">
      <c r="A669" s="2">
        <v>2</v>
      </c>
      <c r="B669" s="1" t="s">
        <v>137</v>
      </c>
      <c r="C669" s="4">
        <v>6</v>
      </c>
      <c r="D669" s="8">
        <v>6.25</v>
      </c>
      <c r="E669" s="4">
        <v>6</v>
      </c>
      <c r="F669" s="8">
        <v>9.23</v>
      </c>
      <c r="G669" s="4">
        <v>0</v>
      </c>
      <c r="H669" s="8">
        <v>0</v>
      </c>
      <c r="I669" s="4">
        <v>0</v>
      </c>
    </row>
    <row r="670" spans="1:9" x14ac:dyDescent="0.2">
      <c r="A670" s="2">
        <v>3</v>
      </c>
      <c r="B670" s="1" t="s">
        <v>123</v>
      </c>
      <c r="C670" s="4">
        <v>4</v>
      </c>
      <c r="D670" s="8">
        <v>4.17</v>
      </c>
      <c r="E670" s="4">
        <v>4</v>
      </c>
      <c r="F670" s="8">
        <v>6.15</v>
      </c>
      <c r="G670" s="4">
        <v>0</v>
      </c>
      <c r="H670" s="8">
        <v>0</v>
      </c>
      <c r="I670" s="4">
        <v>0</v>
      </c>
    </row>
    <row r="671" spans="1:9" x14ac:dyDescent="0.2">
      <c r="A671" s="2">
        <v>3</v>
      </c>
      <c r="B671" s="1" t="s">
        <v>148</v>
      </c>
      <c r="C671" s="4">
        <v>4</v>
      </c>
      <c r="D671" s="8">
        <v>4.17</v>
      </c>
      <c r="E671" s="4">
        <v>2</v>
      </c>
      <c r="F671" s="8">
        <v>3.08</v>
      </c>
      <c r="G671" s="4">
        <v>2</v>
      </c>
      <c r="H671" s="8">
        <v>7.14</v>
      </c>
      <c r="I671" s="4">
        <v>0</v>
      </c>
    </row>
    <row r="672" spans="1:9" x14ac:dyDescent="0.2">
      <c r="A672" s="2">
        <v>3</v>
      </c>
      <c r="B672" s="1" t="s">
        <v>186</v>
      </c>
      <c r="C672" s="4">
        <v>4</v>
      </c>
      <c r="D672" s="8">
        <v>4.17</v>
      </c>
      <c r="E672" s="4">
        <v>0</v>
      </c>
      <c r="F672" s="8">
        <v>0</v>
      </c>
      <c r="G672" s="4">
        <v>3</v>
      </c>
      <c r="H672" s="8">
        <v>10.71</v>
      </c>
      <c r="I672" s="4">
        <v>1</v>
      </c>
    </row>
    <row r="673" spans="1:9" x14ac:dyDescent="0.2">
      <c r="A673" s="2">
        <v>6</v>
      </c>
      <c r="B673" s="1" t="s">
        <v>121</v>
      </c>
      <c r="C673" s="4">
        <v>3</v>
      </c>
      <c r="D673" s="8">
        <v>3.13</v>
      </c>
      <c r="E673" s="4">
        <v>0</v>
      </c>
      <c r="F673" s="8">
        <v>0</v>
      </c>
      <c r="G673" s="4">
        <v>3</v>
      </c>
      <c r="H673" s="8">
        <v>10.71</v>
      </c>
      <c r="I673" s="4">
        <v>0</v>
      </c>
    </row>
    <row r="674" spans="1:9" x14ac:dyDescent="0.2">
      <c r="A674" s="2">
        <v>6</v>
      </c>
      <c r="B674" s="1" t="s">
        <v>124</v>
      </c>
      <c r="C674" s="4">
        <v>3</v>
      </c>
      <c r="D674" s="8">
        <v>3.13</v>
      </c>
      <c r="E674" s="4">
        <v>3</v>
      </c>
      <c r="F674" s="8">
        <v>4.62</v>
      </c>
      <c r="G674" s="4">
        <v>0</v>
      </c>
      <c r="H674" s="8">
        <v>0</v>
      </c>
      <c r="I674" s="4">
        <v>0</v>
      </c>
    </row>
    <row r="675" spans="1:9" x14ac:dyDescent="0.2">
      <c r="A675" s="2">
        <v>6</v>
      </c>
      <c r="B675" s="1" t="s">
        <v>125</v>
      </c>
      <c r="C675" s="4">
        <v>3</v>
      </c>
      <c r="D675" s="8">
        <v>3.13</v>
      </c>
      <c r="E675" s="4">
        <v>3</v>
      </c>
      <c r="F675" s="8">
        <v>4.62</v>
      </c>
      <c r="G675" s="4">
        <v>0</v>
      </c>
      <c r="H675" s="8">
        <v>0</v>
      </c>
      <c r="I675" s="4">
        <v>0</v>
      </c>
    </row>
    <row r="676" spans="1:9" x14ac:dyDescent="0.2">
      <c r="A676" s="2">
        <v>6</v>
      </c>
      <c r="B676" s="1" t="s">
        <v>127</v>
      </c>
      <c r="C676" s="4">
        <v>3</v>
      </c>
      <c r="D676" s="8">
        <v>3.13</v>
      </c>
      <c r="E676" s="4">
        <v>3</v>
      </c>
      <c r="F676" s="8">
        <v>4.62</v>
      </c>
      <c r="G676" s="4">
        <v>0</v>
      </c>
      <c r="H676" s="8">
        <v>0</v>
      </c>
      <c r="I676" s="4">
        <v>0</v>
      </c>
    </row>
    <row r="677" spans="1:9" x14ac:dyDescent="0.2">
      <c r="A677" s="2">
        <v>6</v>
      </c>
      <c r="B677" s="1" t="s">
        <v>210</v>
      </c>
      <c r="C677" s="4">
        <v>3</v>
      </c>
      <c r="D677" s="8">
        <v>3.13</v>
      </c>
      <c r="E677" s="4">
        <v>2</v>
      </c>
      <c r="F677" s="8">
        <v>3.08</v>
      </c>
      <c r="G677" s="4">
        <v>1</v>
      </c>
      <c r="H677" s="8">
        <v>3.57</v>
      </c>
      <c r="I677" s="4">
        <v>0</v>
      </c>
    </row>
    <row r="678" spans="1:9" x14ac:dyDescent="0.2">
      <c r="A678" s="2">
        <v>6</v>
      </c>
      <c r="B678" s="1" t="s">
        <v>132</v>
      </c>
      <c r="C678" s="4">
        <v>3</v>
      </c>
      <c r="D678" s="8">
        <v>3.13</v>
      </c>
      <c r="E678" s="4">
        <v>0</v>
      </c>
      <c r="F678" s="8">
        <v>0</v>
      </c>
      <c r="G678" s="4">
        <v>2</v>
      </c>
      <c r="H678" s="8">
        <v>7.14</v>
      </c>
      <c r="I678" s="4">
        <v>0</v>
      </c>
    </row>
    <row r="679" spans="1:9" x14ac:dyDescent="0.2">
      <c r="A679" s="2">
        <v>12</v>
      </c>
      <c r="B679" s="1" t="s">
        <v>177</v>
      </c>
      <c r="C679" s="4">
        <v>2</v>
      </c>
      <c r="D679" s="8">
        <v>2.08</v>
      </c>
      <c r="E679" s="4">
        <v>2</v>
      </c>
      <c r="F679" s="8">
        <v>3.08</v>
      </c>
      <c r="G679" s="4">
        <v>0</v>
      </c>
      <c r="H679" s="8">
        <v>0</v>
      </c>
      <c r="I679" s="4">
        <v>0</v>
      </c>
    </row>
    <row r="680" spans="1:9" x14ac:dyDescent="0.2">
      <c r="A680" s="2">
        <v>12</v>
      </c>
      <c r="B680" s="1" t="s">
        <v>179</v>
      </c>
      <c r="C680" s="4">
        <v>2</v>
      </c>
      <c r="D680" s="8">
        <v>2.08</v>
      </c>
      <c r="E680" s="4">
        <v>1</v>
      </c>
      <c r="F680" s="8">
        <v>1.54</v>
      </c>
      <c r="G680" s="4">
        <v>1</v>
      </c>
      <c r="H680" s="8">
        <v>3.57</v>
      </c>
      <c r="I680" s="4">
        <v>0</v>
      </c>
    </row>
    <row r="681" spans="1:9" x14ac:dyDescent="0.2">
      <c r="A681" s="2">
        <v>12</v>
      </c>
      <c r="B681" s="1" t="s">
        <v>181</v>
      </c>
      <c r="C681" s="4">
        <v>2</v>
      </c>
      <c r="D681" s="8">
        <v>2.08</v>
      </c>
      <c r="E681" s="4">
        <v>2</v>
      </c>
      <c r="F681" s="8">
        <v>3.08</v>
      </c>
      <c r="G681" s="4">
        <v>0</v>
      </c>
      <c r="H681" s="8">
        <v>0</v>
      </c>
      <c r="I681" s="4">
        <v>0</v>
      </c>
    </row>
    <row r="682" spans="1:9" x14ac:dyDescent="0.2">
      <c r="A682" s="2">
        <v>12</v>
      </c>
      <c r="B682" s="1" t="s">
        <v>180</v>
      </c>
      <c r="C682" s="4">
        <v>2</v>
      </c>
      <c r="D682" s="8">
        <v>2.08</v>
      </c>
      <c r="E682" s="4">
        <v>2</v>
      </c>
      <c r="F682" s="8">
        <v>3.08</v>
      </c>
      <c r="G682" s="4">
        <v>0</v>
      </c>
      <c r="H682" s="8">
        <v>0</v>
      </c>
      <c r="I682" s="4">
        <v>0</v>
      </c>
    </row>
    <row r="683" spans="1:9" x14ac:dyDescent="0.2">
      <c r="A683" s="2">
        <v>12</v>
      </c>
      <c r="B683" s="1" t="s">
        <v>128</v>
      </c>
      <c r="C683" s="4">
        <v>2</v>
      </c>
      <c r="D683" s="8">
        <v>2.08</v>
      </c>
      <c r="E683" s="4">
        <v>2</v>
      </c>
      <c r="F683" s="8">
        <v>3.08</v>
      </c>
      <c r="G683" s="4">
        <v>0</v>
      </c>
      <c r="H683" s="8">
        <v>0</v>
      </c>
      <c r="I683" s="4">
        <v>0</v>
      </c>
    </row>
    <row r="684" spans="1:9" x14ac:dyDescent="0.2">
      <c r="A684" s="2">
        <v>12</v>
      </c>
      <c r="B684" s="1" t="s">
        <v>155</v>
      </c>
      <c r="C684" s="4">
        <v>2</v>
      </c>
      <c r="D684" s="8">
        <v>2.08</v>
      </c>
      <c r="E684" s="4">
        <v>0</v>
      </c>
      <c r="F684" s="8">
        <v>0</v>
      </c>
      <c r="G684" s="4">
        <v>2</v>
      </c>
      <c r="H684" s="8">
        <v>7.14</v>
      </c>
      <c r="I684" s="4">
        <v>0</v>
      </c>
    </row>
    <row r="685" spans="1:9" x14ac:dyDescent="0.2">
      <c r="A685" s="2">
        <v>12</v>
      </c>
      <c r="B685" s="1" t="s">
        <v>146</v>
      </c>
      <c r="C685" s="4">
        <v>2</v>
      </c>
      <c r="D685" s="8">
        <v>2.08</v>
      </c>
      <c r="E685" s="4">
        <v>2</v>
      </c>
      <c r="F685" s="8">
        <v>3.08</v>
      </c>
      <c r="G685" s="4">
        <v>0</v>
      </c>
      <c r="H685" s="8">
        <v>0</v>
      </c>
      <c r="I685" s="4">
        <v>0</v>
      </c>
    </row>
    <row r="686" spans="1:9" x14ac:dyDescent="0.2">
      <c r="A686" s="2">
        <v>12</v>
      </c>
      <c r="B686" s="1" t="s">
        <v>156</v>
      </c>
      <c r="C686" s="4">
        <v>2</v>
      </c>
      <c r="D686" s="8">
        <v>2.08</v>
      </c>
      <c r="E686" s="4">
        <v>2</v>
      </c>
      <c r="F686" s="8">
        <v>3.08</v>
      </c>
      <c r="G686" s="4">
        <v>0</v>
      </c>
      <c r="H686" s="8">
        <v>0</v>
      </c>
      <c r="I686" s="4">
        <v>0</v>
      </c>
    </row>
    <row r="687" spans="1:9" x14ac:dyDescent="0.2">
      <c r="A687" s="2">
        <v>12</v>
      </c>
      <c r="B687" s="1" t="s">
        <v>139</v>
      </c>
      <c r="C687" s="4">
        <v>2</v>
      </c>
      <c r="D687" s="8">
        <v>2.08</v>
      </c>
      <c r="E687" s="4">
        <v>1</v>
      </c>
      <c r="F687" s="8">
        <v>1.54</v>
      </c>
      <c r="G687" s="4">
        <v>1</v>
      </c>
      <c r="H687" s="8">
        <v>3.57</v>
      </c>
      <c r="I687" s="4">
        <v>0</v>
      </c>
    </row>
    <row r="688" spans="1:9" x14ac:dyDescent="0.2">
      <c r="A688" s="1"/>
      <c r="C688" s="4"/>
      <c r="D688" s="8"/>
      <c r="E688" s="4"/>
      <c r="F688" s="8"/>
      <c r="G688" s="4"/>
      <c r="H688" s="8"/>
      <c r="I688" s="4"/>
    </row>
    <row r="689" spans="1:9" x14ac:dyDescent="0.2">
      <c r="A689" s="1" t="s">
        <v>27</v>
      </c>
      <c r="C689" s="4"/>
      <c r="D689" s="8"/>
      <c r="E689" s="4"/>
      <c r="F689" s="8"/>
      <c r="G689" s="4"/>
      <c r="H689" s="8"/>
      <c r="I689" s="4"/>
    </row>
    <row r="690" spans="1:9" x14ac:dyDescent="0.2">
      <c r="A690" s="2">
        <v>1</v>
      </c>
      <c r="B690" s="1" t="s">
        <v>136</v>
      </c>
      <c r="C690" s="4">
        <v>10</v>
      </c>
      <c r="D690" s="8">
        <v>7.52</v>
      </c>
      <c r="E690" s="4">
        <v>10</v>
      </c>
      <c r="F690" s="8">
        <v>10.31</v>
      </c>
      <c r="G690" s="4">
        <v>0</v>
      </c>
      <c r="H690" s="8">
        <v>0</v>
      </c>
      <c r="I690" s="4">
        <v>0</v>
      </c>
    </row>
    <row r="691" spans="1:9" x14ac:dyDescent="0.2">
      <c r="A691" s="2">
        <v>2</v>
      </c>
      <c r="B691" s="1" t="s">
        <v>148</v>
      </c>
      <c r="C691" s="4">
        <v>9</v>
      </c>
      <c r="D691" s="8">
        <v>6.77</v>
      </c>
      <c r="E691" s="4">
        <v>8</v>
      </c>
      <c r="F691" s="8">
        <v>8.25</v>
      </c>
      <c r="G691" s="4">
        <v>1</v>
      </c>
      <c r="H691" s="8">
        <v>3.13</v>
      </c>
      <c r="I691" s="4">
        <v>0</v>
      </c>
    </row>
    <row r="692" spans="1:9" x14ac:dyDescent="0.2">
      <c r="A692" s="2">
        <v>3</v>
      </c>
      <c r="B692" s="1" t="s">
        <v>137</v>
      </c>
      <c r="C692" s="4">
        <v>8</v>
      </c>
      <c r="D692" s="8">
        <v>6.02</v>
      </c>
      <c r="E692" s="4">
        <v>8</v>
      </c>
      <c r="F692" s="8">
        <v>8.25</v>
      </c>
      <c r="G692" s="4">
        <v>0</v>
      </c>
      <c r="H692" s="8">
        <v>0</v>
      </c>
      <c r="I692" s="4">
        <v>0</v>
      </c>
    </row>
    <row r="693" spans="1:9" x14ac:dyDescent="0.2">
      <c r="A693" s="2">
        <v>4</v>
      </c>
      <c r="B693" s="1" t="s">
        <v>127</v>
      </c>
      <c r="C693" s="4">
        <v>7</v>
      </c>
      <c r="D693" s="8">
        <v>5.26</v>
      </c>
      <c r="E693" s="4">
        <v>5</v>
      </c>
      <c r="F693" s="8">
        <v>5.15</v>
      </c>
      <c r="G693" s="4">
        <v>2</v>
      </c>
      <c r="H693" s="8">
        <v>6.25</v>
      </c>
      <c r="I693" s="4">
        <v>0</v>
      </c>
    </row>
    <row r="694" spans="1:9" x14ac:dyDescent="0.2">
      <c r="A694" s="2">
        <v>5</v>
      </c>
      <c r="B694" s="1" t="s">
        <v>146</v>
      </c>
      <c r="C694" s="4">
        <v>6</v>
      </c>
      <c r="D694" s="8">
        <v>4.51</v>
      </c>
      <c r="E694" s="4">
        <v>5</v>
      </c>
      <c r="F694" s="8">
        <v>5.15</v>
      </c>
      <c r="G694" s="4">
        <v>1</v>
      </c>
      <c r="H694" s="8">
        <v>3.13</v>
      </c>
      <c r="I694" s="4">
        <v>0</v>
      </c>
    </row>
    <row r="695" spans="1:9" x14ac:dyDescent="0.2">
      <c r="A695" s="2">
        <v>6</v>
      </c>
      <c r="B695" s="1" t="s">
        <v>126</v>
      </c>
      <c r="C695" s="4">
        <v>5</v>
      </c>
      <c r="D695" s="8">
        <v>3.76</v>
      </c>
      <c r="E695" s="4">
        <v>3</v>
      </c>
      <c r="F695" s="8">
        <v>3.09</v>
      </c>
      <c r="G695" s="4">
        <v>2</v>
      </c>
      <c r="H695" s="8">
        <v>6.25</v>
      </c>
      <c r="I695" s="4">
        <v>0</v>
      </c>
    </row>
    <row r="696" spans="1:9" x14ac:dyDescent="0.2">
      <c r="A696" s="2">
        <v>6</v>
      </c>
      <c r="B696" s="1" t="s">
        <v>140</v>
      </c>
      <c r="C696" s="4">
        <v>5</v>
      </c>
      <c r="D696" s="8">
        <v>3.76</v>
      </c>
      <c r="E696" s="4">
        <v>5</v>
      </c>
      <c r="F696" s="8">
        <v>5.15</v>
      </c>
      <c r="G696" s="4">
        <v>0</v>
      </c>
      <c r="H696" s="8">
        <v>0</v>
      </c>
      <c r="I696" s="4">
        <v>0</v>
      </c>
    </row>
    <row r="697" spans="1:9" x14ac:dyDescent="0.2">
      <c r="A697" s="2">
        <v>8</v>
      </c>
      <c r="B697" s="1" t="s">
        <v>150</v>
      </c>
      <c r="C697" s="4">
        <v>4</v>
      </c>
      <c r="D697" s="8">
        <v>3.01</v>
      </c>
      <c r="E697" s="4">
        <v>4</v>
      </c>
      <c r="F697" s="8">
        <v>4.12</v>
      </c>
      <c r="G697" s="4">
        <v>0</v>
      </c>
      <c r="H697" s="8">
        <v>0</v>
      </c>
      <c r="I697" s="4">
        <v>0</v>
      </c>
    </row>
    <row r="698" spans="1:9" x14ac:dyDescent="0.2">
      <c r="A698" s="2">
        <v>9</v>
      </c>
      <c r="B698" s="1" t="s">
        <v>123</v>
      </c>
      <c r="C698" s="4">
        <v>3</v>
      </c>
      <c r="D698" s="8">
        <v>2.2599999999999998</v>
      </c>
      <c r="E698" s="4">
        <v>3</v>
      </c>
      <c r="F698" s="8">
        <v>3.09</v>
      </c>
      <c r="G698" s="4">
        <v>0</v>
      </c>
      <c r="H698" s="8">
        <v>0</v>
      </c>
      <c r="I698" s="4">
        <v>0</v>
      </c>
    </row>
    <row r="699" spans="1:9" x14ac:dyDescent="0.2">
      <c r="A699" s="2">
        <v>9</v>
      </c>
      <c r="B699" s="1" t="s">
        <v>151</v>
      </c>
      <c r="C699" s="4">
        <v>3</v>
      </c>
      <c r="D699" s="8">
        <v>2.2599999999999998</v>
      </c>
      <c r="E699" s="4">
        <v>3</v>
      </c>
      <c r="F699" s="8">
        <v>3.09</v>
      </c>
      <c r="G699" s="4">
        <v>0</v>
      </c>
      <c r="H699" s="8">
        <v>0</v>
      </c>
      <c r="I699" s="4">
        <v>0</v>
      </c>
    </row>
    <row r="700" spans="1:9" x14ac:dyDescent="0.2">
      <c r="A700" s="2">
        <v>9</v>
      </c>
      <c r="B700" s="1" t="s">
        <v>166</v>
      </c>
      <c r="C700" s="4">
        <v>3</v>
      </c>
      <c r="D700" s="8">
        <v>2.2599999999999998</v>
      </c>
      <c r="E700" s="4">
        <v>3</v>
      </c>
      <c r="F700" s="8">
        <v>3.09</v>
      </c>
      <c r="G700" s="4">
        <v>0</v>
      </c>
      <c r="H700" s="8">
        <v>0</v>
      </c>
      <c r="I700" s="4">
        <v>0</v>
      </c>
    </row>
    <row r="701" spans="1:9" x14ac:dyDescent="0.2">
      <c r="A701" s="2">
        <v>9</v>
      </c>
      <c r="B701" s="1" t="s">
        <v>124</v>
      </c>
      <c r="C701" s="4">
        <v>3</v>
      </c>
      <c r="D701" s="8">
        <v>2.2599999999999998</v>
      </c>
      <c r="E701" s="4">
        <v>3</v>
      </c>
      <c r="F701" s="8">
        <v>3.09</v>
      </c>
      <c r="G701" s="4">
        <v>0</v>
      </c>
      <c r="H701" s="8">
        <v>0</v>
      </c>
      <c r="I701" s="4">
        <v>0</v>
      </c>
    </row>
    <row r="702" spans="1:9" x14ac:dyDescent="0.2">
      <c r="A702" s="2">
        <v>9</v>
      </c>
      <c r="B702" s="1" t="s">
        <v>168</v>
      </c>
      <c r="C702" s="4">
        <v>3</v>
      </c>
      <c r="D702" s="8">
        <v>2.2599999999999998</v>
      </c>
      <c r="E702" s="4">
        <v>1</v>
      </c>
      <c r="F702" s="8">
        <v>1.03</v>
      </c>
      <c r="G702" s="4">
        <v>2</v>
      </c>
      <c r="H702" s="8">
        <v>6.25</v>
      </c>
      <c r="I702" s="4">
        <v>0</v>
      </c>
    </row>
    <row r="703" spans="1:9" x14ac:dyDescent="0.2">
      <c r="A703" s="2">
        <v>9</v>
      </c>
      <c r="B703" s="1" t="s">
        <v>145</v>
      </c>
      <c r="C703" s="4">
        <v>3</v>
      </c>
      <c r="D703" s="8">
        <v>2.2599999999999998</v>
      </c>
      <c r="E703" s="4">
        <v>2</v>
      </c>
      <c r="F703" s="8">
        <v>2.06</v>
      </c>
      <c r="G703" s="4">
        <v>1</v>
      </c>
      <c r="H703" s="8">
        <v>3.13</v>
      </c>
      <c r="I703" s="4">
        <v>0</v>
      </c>
    </row>
    <row r="704" spans="1:9" x14ac:dyDescent="0.2">
      <c r="A704" s="2">
        <v>9</v>
      </c>
      <c r="B704" s="1" t="s">
        <v>161</v>
      </c>
      <c r="C704" s="4">
        <v>3</v>
      </c>
      <c r="D704" s="8">
        <v>2.2599999999999998</v>
      </c>
      <c r="E704" s="4">
        <v>2</v>
      </c>
      <c r="F704" s="8">
        <v>2.06</v>
      </c>
      <c r="G704" s="4">
        <v>1</v>
      </c>
      <c r="H704" s="8">
        <v>3.13</v>
      </c>
      <c r="I704" s="4">
        <v>0</v>
      </c>
    </row>
    <row r="705" spans="1:9" x14ac:dyDescent="0.2">
      <c r="A705" s="2">
        <v>16</v>
      </c>
      <c r="B705" s="1" t="s">
        <v>122</v>
      </c>
      <c r="C705" s="4">
        <v>2</v>
      </c>
      <c r="D705" s="8">
        <v>1.5</v>
      </c>
      <c r="E705" s="4">
        <v>2</v>
      </c>
      <c r="F705" s="8">
        <v>2.06</v>
      </c>
      <c r="G705" s="4">
        <v>0</v>
      </c>
      <c r="H705" s="8">
        <v>0</v>
      </c>
      <c r="I705" s="4">
        <v>0</v>
      </c>
    </row>
    <row r="706" spans="1:9" x14ac:dyDescent="0.2">
      <c r="A706" s="2">
        <v>16</v>
      </c>
      <c r="B706" s="1" t="s">
        <v>188</v>
      </c>
      <c r="C706" s="4">
        <v>2</v>
      </c>
      <c r="D706" s="8">
        <v>1.5</v>
      </c>
      <c r="E706" s="4">
        <v>2</v>
      </c>
      <c r="F706" s="8">
        <v>2.06</v>
      </c>
      <c r="G706" s="4">
        <v>0</v>
      </c>
      <c r="H706" s="8">
        <v>0</v>
      </c>
      <c r="I706" s="4">
        <v>0</v>
      </c>
    </row>
    <row r="707" spans="1:9" x14ac:dyDescent="0.2">
      <c r="A707" s="2">
        <v>16</v>
      </c>
      <c r="B707" s="1" t="s">
        <v>152</v>
      </c>
      <c r="C707" s="4">
        <v>2</v>
      </c>
      <c r="D707" s="8">
        <v>1.5</v>
      </c>
      <c r="E707" s="4">
        <v>2</v>
      </c>
      <c r="F707" s="8">
        <v>2.06</v>
      </c>
      <c r="G707" s="4">
        <v>0</v>
      </c>
      <c r="H707" s="8">
        <v>0</v>
      </c>
      <c r="I707" s="4">
        <v>0</v>
      </c>
    </row>
    <row r="708" spans="1:9" x14ac:dyDescent="0.2">
      <c r="A708" s="2">
        <v>16</v>
      </c>
      <c r="B708" s="1" t="s">
        <v>149</v>
      </c>
      <c r="C708" s="4">
        <v>2</v>
      </c>
      <c r="D708" s="8">
        <v>1.5</v>
      </c>
      <c r="E708" s="4">
        <v>1</v>
      </c>
      <c r="F708" s="8">
        <v>1.03</v>
      </c>
      <c r="G708" s="4">
        <v>1</v>
      </c>
      <c r="H708" s="8">
        <v>3.13</v>
      </c>
      <c r="I708" s="4">
        <v>0</v>
      </c>
    </row>
    <row r="709" spans="1:9" x14ac:dyDescent="0.2">
      <c r="A709" s="2">
        <v>16</v>
      </c>
      <c r="B709" s="1" t="s">
        <v>211</v>
      </c>
      <c r="C709" s="4">
        <v>2</v>
      </c>
      <c r="D709" s="8">
        <v>1.5</v>
      </c>
      <c r="E709" s="4">
        <v>0</v>
      </c>
      <c r="F709" s="8">
        <v>0</v>
      </c>
      <c r="G709" s="4">
        <v>2</v>
      </c>
      <c r="H709" s="8">
        <v>6.25</v>
      </c>
      <c r="I709" s="4">
        <v>0</v>
      </c>
    </row>
    <row r="710" spans="1:9" x14ac:dyDescent="0.2">
      <c r="A710" s="2">
        <v>16</v>
      </c>
      <c r="B710" s="1" t="s">
        <v>162</v>
      </c>
      <c r="C710" s="4">
        <v>2</v>
      </c>
      <c r="D710" s="8">
        <v>1.5</v>
      </c>
      <c r="E710" s="4">
        <v>1</v>
      </c>
      <c r="F710" s="8">
        <v>1.03</v>
      </c>
      <c r="G710" s="4">
        <v>1</v>
      </c>
      <c r="H710" s="8">
        <v>3.13</v>
      </c>
      <c r="I710" s="4">
        <v>0</v>
      </c>
    </row>
    <row r="711" spans="1:9" x14ac:dyDescent="0.2">
      <c r="A711" s="2">
        <v>16</v>
      </c>
      <c r="B711" s="1" t="s">
        <v>212</v>
      </c>
      <c r="C711" s="4">
        <v>2</v>
      </c>
      <c r="D711" s="8">
        <v>1.5</v>
      </c>
      <c r="E711" s="4">
        <v>1</v>
      </c>
      <c r="F711" s="8">
        <v>1.03</v>
      </c>
      <c r="G711" s="4">
        <v>0</v>
      </c>
      <c r="H711" s="8">
        <v>0</v>
      </c>
      <c r="I711" s="4">
        <v>1</v>
      </c>
    </row>
    <row r="712" spans="1:9" x14ac:dyDescent="0.2">
      <c r="A712" s="2">
        <v>16</v>
      </c>
      <c r="B712" s="1" t="s">
        <v>133</v>
      </c>
      <c r="C712" s="4">
        <v>2</v>
      </c>
      <c r="D712" s="8">
        <v>1.5</v>
      </c>
      <c r="E712" s="4">
        <v>2</v>
      </c>
      <c r="F712" s="8">
        <v>2.06</v>
      </c>
      <c r="G712" s="4">
        <v>0</v>
      </c>
      <c r="H712" s="8">
        <v>0</v>
      </c>
      <c r="I712" s="4">
        <v>0</v>
      </c>
    </row>
    <row r="713" spans="1:9" x14ac:dyDescent="0.2">
      <c r="A713" s="2">
        <v>16</v>
      </c>
      <c r="B713" s="1" t="s">
        <v>156</v>
      </c>
      <c r="C713" s="4">
        <v>2</v>
      </c>
      <c r="D713" s="8">
        <v>1.5</v>
      </c>
      <c r="E713" s="4">
        <v>2</v>
      </c>
      <c r="F713" s="8">
        <v>2.06</v>
      </c>
      <c r="G713" s="4">
        <v>0</v>
      </c>
      <c r="H713" s="8">
        <v>0</v>
      </c>
      <c r="I713" s="4">
        <v>0</v>
      </c>
    </row>
    <row r="714" spans="1:9" x14ac:dyDescent="0.2">
      <c r="A714" s="2">
        <v>16</v>
      </c>
      <c r="B714" s="1" t="s">
        <v>134</v>
      </c>
      <c r="C714" s="4">
        <v>2</v>
      </c>
      <c r="D714" s="8">
        <v>1.5</v>
      </c>
      <c r="E714" s="4">
        <v>2</v>
      </c>
      <c r="F714" s="8">
        <v>2.06</v>
      </c>
      <c r="G714" s="4">
        <v>0</v>
      </c>
      <c r="H714" s="8">
        <v>0</v>
      </c>
      <c r="I714" s="4">
        <v>0</v>
      </c>
    </row>
    <row r="715" spans="1:9" x14ac:dyDescent="0.2">
      <c r="A715" s="2">
        <v>16</v>
      </c>
      <c r="B715" s="1" t="s">
        <v>176</v>
      </c>
      <c r="C715" s="4">
        <v>2</v>
      </c>
      <c r="D715" s="8">
        <v>1.5</v>
      </c>
      <c r="E715" s="4">
        <v>0</v>
      </c>
      <c r="F715" s="8">
        <v>0</v>
      </c>
      <c r="G715" s="4">
        <v>2</v>
      </c>
      <c r="H715" s="8">
        <v>6.25</v>
      </c>
      <c r="I715" s="4">
        <v>0</v>
      </c>
    </row>
    <row r="716" spans="1:9" x14ac:dyDescent="0.2">
      <c r="A716" s="2">
        <v>16</v>
      </c>
      <c r="B716" s="1" t="s">
        <v>209</v>
      </c>
      <c r="C716" s="4">
        <v>2</v>
      </c>
      <c r="D716" s="8">
        <v>1.5</v>
      </c>
      <c r="E716" s="4">
        <v>0</v>
      </c>
      <c r="F716" s="8">
        <v>0</v>
      </c>
      <c r="G716" s="4">
        <v>2</v>
      </c>
      <c r="H716" s="8">
        <v>6.25</v>
      </c>
      <c r="I716" s="4">
        <v>0</v>
      </c>
    </row>
    <row r="717" spans="1:9" x14ac:dyDescent="0.2">
      <c r="A717" s="1"/>
      <c r="C717" s="4"/>
      <c r="D717" s="8"/>
      <c r="E717" s="4"/>
      <c r="F717" s="8"/>
      <c r="G717" s="4"/>
      <c r="H717" s="8"/>
      <c r="I717" s="4"/>
    </row>
    <row r="718" spans="1:9" x14ac:dyDescent="0.2">
      <c r="A718" s="1" t="s">
        <v>28</v>
      </c>
      <c r="C718" s="4"/>
      <c r="D718" s="8"/>
      <c r="E718" s="4"/>
      <c r="F718" s="8"/>
      <c r="G718" s="4"/>
      <c r="H718" s="8"/>
      <c r="I718" s="4"/>
    </row>
    <row r="719" spans="1:9" x14ac:dyDescent="0.2">
      <c r="A719" s="2">
        <v>1</v>
      </c>
      <c r="B719" s="1" t="s">
        <v>137</v>
      </c>
      <c r="C719" s="4">
        <v>46</v>
      </c>
      <c r="D719" s="8">
        <v>6.86</v>
      </c>
      <c r="E719" s="4">
        <v>44</v>
      </c>
      <c r="F719" s="8">
        <v>10.33</v>
      </c>
      <c r="G719" s="4">
        <v>2</v>
      </c>
      <c r="H719" s="8">
        <v>0.87</v>
      </c>
      <c r="I719" s="4">
        <v>0</v>
      </c>
    </row>
    <row r="720" spans="1:9" x14ac:dyDescent="0.2">
      <c r="A720" s="2">
        <v>2</v>
      </c>
      <c r="B720" s="1" t="s">
        <v>136</v>
      </c>
      <c r="C720" s="4">
        <v>34</v>
      </c>
      <c r="D720" s="8">
        <v>5.07</v>
      </c>
      <c r="E720" s="4">
        <v>33</v>
      </c>
      <c r="F720" s="8">
        <v>7.75</v>
      </c>
      <c r="G720" s="4">
        <v>1</v>
      </c>
      <c r="H720" s="8">
        <v>0.44</v>
      </c>
      <c r="I720" s="4">
        <v>0</v>
      </c>
    </row>
    <row r="721" spans="1:9" x14ac:dyDescent="0.2">
      <c r="A721" s="2">
        <v>3</v>
      </c>
      <c r="B721" s="1" t="s">
        <v>131</v>
      </c>
      <c r="C721" s="4">
        <v>32</v>
      </c>
      <c r="D721" s="8">
        <v>4.7699999999999996</v>
      </c>
      <c r="E721" s="4">
        <v>21</v>
      </c>
      <c r="F721" s="8">
        <v>4.93</v>
      </c>
      <c r="G721" s="4">
        <v>11</v>
      </c>
      <c r="H721" s="8">
        <v>4.8</v>
      </c>
      <c r="I721" s="4">
        <v>0</v>
      </c>
    </row>
    <row r="722" spans="1:9" x14ac:dyDescent="0.2">
      <c r="A722" s="2">
        <v>4</v>
      </c>
      <c r="B722" s="1" t="s">
        <v>123</v>
      </c>
      <c r="C722" s="4">
        <v>29</v>
      </c>
      <c r="D722" s="8">
        <v>4.32</v>
      </c>
      <c r="E722" s="4">
        <v>22</v>
      </c>
      <c r="F722" s="8">
        <v>5.16</v>
      </c>
      <c r="G722" s="4">
        <v>7</v>
      </c>
      <c r="H722" s="8">
        <v>3.06</v>
      </c>
      <c r="I722" s="4">
        <v>0</v>
      </c>
    </row>
    <row r="723" spans="1:9" x14ac:dyDescent="0.2">
      <c r="A723" s="2">
        <v>5</v>
      </c>
      <c r="B723" s="1" t="s">
        <v>133</v>
      </c>
      <c r="C723" s="4">
        <v>28</v>
      </c>
      <c r="D723" s="8">
        <v>4.17</v>
      </c>
      <c r="E723" s="4">
        <v>25</v>
      </c>
      <c r="F723" s="8">
        <v>5.87</v>
      </c>
      <c r="G723" s="4">
        <v>3</v>
      </c>
      <c r="H723" s="8">
        <v>1.31</v>
      </c>
      <c r="I723" s="4">
        <v>0</v>
      </c>
    </row>
    <row r="724" spans="1:9" x14ac:dyDescent="0.2">
      <c r="A724" s="2">
        <v>6</v>
      </c>
      <c r="B724" s="1" t="s">
        <v>121</v>
      </c>
      <c r="C724" s="4">
        <v>14</v>
      </c>
      <c r="D724" s="8">
        <v>2.09</v>
      </c>
      <c r="E724" s="4">
        <v>6</v>
      </c>
      <c r="F724" s="8">
        <v>1.41</v>
      </c>
      <c r="G724" s="4">
        <v>8</v>
      </c>
      <c r="H724" s="8">
        <v>3.49</v>
      </c>
      <c r="I724" s="4">
        <v>0</v>
      </c>
    </row>
    <row r="725" spans="1:9" x14ac:dyDescent="0.2">
      <c r="A725" s="2">
        <v>6</v>
      </c>
      <c r="B725" s="1" t="s">
        <v>148</v>
      </c>
      <c r="C725" s="4">
        <v>14</v>
      </c>
      <c r="D725" s="8">
        <v>2.09</v>
      </c>
      <c r="E725" s="4">
        <v>14</v>
      </c>
      <c r="F725" s="8">
        <v>3.29</v>
      </c>
      <c r="G725" s="4">
        <v>0</v>
      </c>
      <c r="H725" s="8">
        <v>0</v>
      </c>
      <c r="I725" s="4">
        <v>0</v>
      </c>
    </row>
    <row r="726" spans="1:9" x14ac:dyDescent="0.2">
      <c r="A726" s="2">
        <v>8</v>
      </c>
      <c r="B726" s="1" t="s">
        <v>129</v>
      </c>
      <c r="C726" s="4">
        <v>12</v>
      </c>
      <c r="D726" s="8">
        <v>1.79</v>
      </c>
      <c r="E726" s="4">
        <v>4</v>
      </c>
      <c r="F726" s="8">
        <v>0.94</v>
      </c>
      <c r="G726" s="4">
        <v>8</v>
      </c>
      <c r="H726" s="8">
        <v>3.49</v>
      </c>
      <c r="I726" s="4">
        <v>0</v>
      </c>
    </row>
    <row r="727" spans="1:9" x14ac:dyDescent="0.2">
      <c r="A727" s="2">
        <v>8</v>
      </c>
      <c r="B727" s="1" t="s">
        <v>139</v>
      </c>
      <c r="C727" s="4">
        <v>12</v>
      </c>
      <c r="D727" s="8">
        <v>1.79</v>
      </c>
      <c r="E727" s="4">
        <v>10</v>
      </c>
      <c r="F727" s="8">
        <v>2.35</v>
      </c>
      <c r="G727" s="4">
        <v>2</v>
      </c>
      <c r="H727" s="8">
        <v>0.87</v>
      </c>
      <c r="I727" s="4">
        <v>0</v>
      </c>
    </row>
    <row r="728" spans="1:9" x14ac:dyDescent="0.2">
      <c r="A728" s="2">
        <v>10</v>
      </c>
      <c r="B728" s="1" t="s">
        <v>122</v>
      </c>
      <c r="C728" s="4">
        <v>11</v>
      </c>
      <c r="D728" s="8">
        <v>1.64</v>
      </c>
      <c r="E728" s="4">
        <v>5</v>
      </c>
      <c r="F728" s="8">
        <v>1.17</v>
      </c>
      <c r="G728" s="4">
        <v>6</v>
      </c>
      <c r="H728" s="8">
        <v>2.62</v>
      </c>
      <c r="I728" s="4">
        <v>0</v>
      </c>
    </row>
    <row r="729" spans="1:9" x14ac:dyDescent="0.2">
      <c r="A729" s="2">
        <v>10</v>
      </c>
      <c r="B729" s="1" t="s">
        <v>152</v>
      </c>
      <c r="C729" s="4">
        <v>11</v>
      </c>
      <c r="D729" s="8">
        <v>1.64</v>
      </c>
      <c r="E729" s="4">
        <v>9</v>
      </c>
      <c r="F729" s="8">
        <v>2.11</v>
      </c>
      <c r="G729" s="4">
        <v>2</v>
      </c>
      <c r="H729" s="8">
        <v>0.87</v>
      </c>
      <c r="I729" s="4">
        <v>0</v>
      </c>
    </row>
    <row r="730" spans="1:9" x14ac:dyDescent="0.2">
      <c r="A730" s="2">
        <v>10</v>
      </c>
      <c r="B730" s="1" t="s">
        <v>149</v>
      </c>
      <c r="C730" s="4">
        <v>11</v>
      </c>
      <c r="D730" s="8">
        <v>1.64</v>
      </c>
      <c r="E730" s="4">
        <v>8</v>
      </c>
      <c r="F730" s="8">
        <v>1.88</v>
      </c>
      <c r="G730" s="4">
        <v>3</v>
      </c>
      <c r="H730" s="8">
        <v>1.31</v>
      </c>
      <c r="I730" s="4">
        <v>0</v>
      </c>
    </row>
    <row r="731" spans="1:9" x14ac:dyDescent="0.2">
      <c r="A731" s="2">
        <v>10</v>
      </c>
      <c r="B731" s="1" t="s">
        <v>127</v>
      </c>
      <c r="C731" s="4">
        <v>11</v>
      </c>
      <c r="D731" s="8">
        <v>1.64</v>
      </c>
      <c r="E731" s="4">
        <v>8</v>
      </c>
      <c r="F731" s="8">
        <v>1.88</v>
      </c>
      <c r="G731" s="4">
        <v>2</v>
      </c>
      <c r="H731" s="8">
        <v>0.87</v>
      </c>
      <c r="I731" s="4">
        <v>1</v>
      </c>
    </row>
    <row r="732" spans="1:9" x14ac:dyDescent="0.2">
      <c r="A732" s="2">
        <v>10</v>
      </c>
      <c r="B732" s="1" t="s">
        <v>130</v>
      </c>
      <c r="C732" s="4">
        <v>11</v>
      </c>
      <c r="D732" s="8">
        <v>1.64</v>
      </c>
      <c r="E732" s="4">
        <v>7</v>
      </c>
      <c r="F732" s="8">
        <v>1.64</v>
      </c>
      <c r="G732" s="4">
        <v>4</v>
      </c>
      <c r="H732" s="8">
        <v>1.75</v>
      </c>
      <c r="I732" s="4">
        <v>0</v>
      </c>
    </row>
    <row r="733" spans="1:9" x14ac:dyDescent="0.2">
      <c r="A733" s="2">
        <v>15</v>
      </c>
      <c r="B733" s="1" t="s">
        <v>128</v>
      </c>
      <c r="C733" s="4">
        <v>10</v>
      </c>
      <c r="D733" s="8">
        <v>1.49</v>
      </c>
      <c r="E733" s="4">
        <v>3</v>
      </c>
      <c r="F733" s="8">
        <v>0.7</v>
      </c>
      <c r="G733" s="4">
        <v>7</v>
      </c>
      <c r="H733" s="8">
        <v>3.06</v>
      </c>
      <c r="I733" s="4">
        <v>0</v>
      </c>
    </row>
    <row r="734" spans="1:9" x14ac:dyDescent="0.2">
      <c r="A734" s="2">
        <v>15</v>
      </c>
      <c r="B734" s="1" t="s">
        <v>140</v>
      </c>
      <c r="C734" s="4">
        <v>10</v>
      </c>
      <c r="D734" s="8">
        <v>1.49</v>
      </c>
      <c r="E734" s="4">
        <v>8</v>
      </c>
      <c r="F734" s="8">
        <v>1.88</v>
      </c>
      <c r="G734" s="4">
        <v>2</v>
      </c>
      <c r="H734" s="8">
        <v>0.87</v>
      </c>
      <c r="I734" s="4">
        <v>0</v>
      </c>
    </row>
    <row r="735" spans="1:9" x14ac:dyDescent="0.2">
      <c r="A735" s="2">
        <v>17</v>
      </c>
      <c r="B735" s="1" t="s">
        <v>158</v>
      </c>
      <c r="C735" s="4">
        <v>9</v>
      </c>
      <c r="D735" s="8">
        <v>1.34</v>
      </c>
      <c r="E735" s="4">
        <v>2</v>
      </c>
      <c r="F735" s="8">
        <v>0.47</v>
      </c>
      <c r="G735" s="4">
        <v>7</v>
      </c>
      <c r="H735" s="8">
        <v>3.06</v>
      </c>
      <c r="I735" s="4">
        <v>0</v>
      </c>
    </row>
    <row r="736" spans="1:9" x14ac:dyDescent="0.2">
      <c r="A736" s="2">
        <v>17</v>
      </c>
      <c r="B736" s="1" t="s">
        <v>125</v>
      </c>
      <c r="C736" s="4">
        <v>9</v>
      </c>
      <c r="D736" s="8">
        <v>1.34</v>
      </c>
      <c r="E736" s="4">
        <v>8</v>
      </c>
      <c r="F736" s="8">
        <v>1.88</v>
      </c>
      <c r="G736" s="4">
        <v>1</v>
      </c>
      <c r="H736" s="8">
        <v>0.44</v>
      </c>
      <c r="I736" s="4">
        <v>0</v>
      </c>
    </row>
    <row r="737" spans="1:9" x14ac:dyDescent="0.2">
      <c r="A737" s="2">
        <v>17</v>
      </c>
      <c r="B737" s="1" t="s">
        <v>163</v>
      </c>
      <c r="C737" s="4">
        <v>9</v>
      </c>
      <c r="D737" s="8">
        <v>1.34</v>
      </c>
      <c r="E737" s="4">
        <v>0</v>
      </c>
      <c r="F737" s="8">
        <v>0</v>
      </c>
      <c r="G737" s="4">
        <v>0</v>
      </c>
      <c r="H737" s="8">
        <v>0</v>
      </c>
      <c r="I737" s="4">
        <v>1</v>
      </c>
    </row>
    <row r="738" spans="1:9" x14ac:dyDescent="0.2">
      <c r="A738" s="2">
        <v>20</v>
      </c>
      <c r="B738" s="1" t="s">
        <v>151</v>
      </c>
      <c r="C738" s="4">
        <v>8</v>
      </c>
      <c r="D738" s="8">
        <v>1.19</v>
      </c>
      <c r="E738" s="4">
        <v>5</v>
      </c>
      <c r="F738" s="8">
        <v>1.17</v>
      </c>
      <c r="G738" s="4">
        <v>3</v>
      </c>
      <c r="H738" s="8">
        <v>1.31</v>
      </c>
      <c r="I738" s="4">
        <v>0</v>
      </c>
    </row>
    <row r="739" spans="1:9" x14ac:dyDescent="0.2">
      <c r="A739" s="2">
        <v>20</v>
      </c>
      <c r="B739" s="1" t="s">
        <v>126</v>
      </c>
      <c r="C739" s="4">
        <v>8</v>
      </c>
      <c r="D739" s="8">
        <v>1.19</v>
      </c>
      <c r="E739" s="4">
        <v>5</v>
      </c>
      <c r="F739" s="8">
        <v>1.17</v>
      </c>
      <c r="G739" s="4">
        <v>3</v>
      </c>
      <c r="H739" s="8">
        <v>1.31</v>
      </c>
      <c r="I739" s="4">
        <v>0</v>
      </c>
    </row>
    <row r="740" spans="1:9" x14ac:dyDescent="0.2">
      <c r="A740" s="2">
        <v>20</v>
      </c>
      <c r="B740" s="1" t="s">
        <v>145</v>
      </c>
      <c r="C740" s="4">
        <v>8</v>
      </c>
      <c r="D740" s="8">
        <v>1.19</v>
      </c>
      <c r="E740" s="4">
        <v>8</v>
      </c>
      <c r="F740" s="8">
        <v>1.88</v>
      </c>
      <c r="G740" s="4">
        <v>0</v>
      </c>
      <c r="H740" s="8">
        <v>0</v>
      </c>
      <c r="I740" s="4">
        <v>0</v>
      </c>
    </row>
    <row r="741" spans="1:9" x14ac:dyDescent="0.2">
      <c r="A741" s="2">
        <v>20</v>
      </c>
      <c r="B741" s="1" t="s">
        <v>161</v>
      </c>
      <c r="C741" s="4">
        <v>8</v>
      </c>
      <c r="D741" s="8">
        <v>1.19</v>
      </c>
      <c r="E741" s="4">
        <v>7</v>
      </c>
      <c r="F741" s="8">
        <v>1.64</v>
      </c>
      <c r="G741" s="4">
        <v>1</v>
      </c>
      <c r="H741" s="8">
        <v>0.44</v>
      </c>
      <c r="I741" s="4">
        <v>0</v>
      </c>
    </row>
    <row r="742" spans="1:9" x14ac:dyDescent="0.2">
      <c r="A742" s="2">
        <v>20</v>
      </c>
      <c r="B742" s="1" t="s">
        <v>138</v>
      </c>
      <c r="C742" s="4">
        <v>8</v>
      </c>
      <c r="D742" s="8">
        <v>1.19</v>
      </c>
      <c r="E742" s="4">
        <v>7</v>
      </c>
      <c r="F742" s="8">
        <v>1.64</v>
      </c>
      <c r="G742" s="4">
        <v>1</v>
      </c>
      <c r="H742" s="8">
        <v>0.44</v>
      </c>
      <c r="I742" s="4">
        <v>0</v>
      </c>
    </row>
    <row r="743" spans="1:9" x14ac:dyDescent="0.2">
      <c r="A743" s="1"/>
      <c r="C743" s="4"/>
      <c r="D743" s="8"/>
      <c r="E743" s="4"/>
      <c r="F743" s="8"/>
      <c r="G743" s="4"/>
      <c r="H743" s="8"/>
      <c r="I743" s="4"/>
    </row>
    <row r="744" spans="1:9" x14ac:dyDescent="0.2">
      <c r="A744" s="1" t="s">
        <v>29</v>
      </c>
      <c r="C744" s="4"/>
      <c r="D744" s="8"/>
      <c r="E744" s="4"/>
      <c r="F744" s="8"/>
      <c r="G744" s="4"/>
      <c r="H744" s="8"/>
      <c r="I744" s="4"/>
    </row>
    <row r="745" spans="1:9" x14ac:dyDescent="0.2">
      <c r="A745" s="2">
        <v>1</v>
      </c>
      <c r="B745" s="1" t="s">
        <v>137</v>
      </c>
      <c r="C745" s="4">
        <v>32</v>
      </c>
      <c r="D745" s="8">
        <v>9.52</v>
      </c>
      <c r="E745" s="4">
        <v>31</v>
      </c>
      <c r="F745" s="8">
        <v>13.54</v>
      </c>
      <c r="G745" s="4">
        <v>1</v>
      </c>
      <c r="H745" s="8">
        <v>0.96</v>
      </c>
      <c r="I745" s="4">
        <v>0</v>
      </c>
    </row>
    <row r="746" spans="1:9" x14ac:dyDescent="0.2">
      <c r="A746" s="2">
        <v>2</v>
      </c>
      <c r="B746" s="1" t="s">
        <v>136</v>
      </c>
      <c r="C746" s="4">
        <v>25</v>
      </c>
      <c r="D746" s="8">
        <v>7.44</v>
      </c>
      <c r="E746" s="4">
        <v>25</v>
      </c>
      <c r="F746" s="8">
        <v>10.92</v>
      </c>
      <c r="G746" s="4">
        <v>0</v>
      </c>
      <c r="H746" s="8">
        <v>0</v>
      </c>
      <c r="I746" s="4">
        <v>0</v>
      </c>
    </row>
    <row r="747" spans="1:9" x14ac:dyDescent="0.2">
      <c r="A747" s="2">
        <v>3</v>
      </c>
      <c r="B747" s="1" t="s">
        <v>123</v>
      </c>
      <c r="C747" s="4">
        <v>12</v>
      </c>
      <c r="D747" s="8">
        <v>3.57</v>
      </c>
      <c r="E747" s="4">
        <v>10</v>
      </c>
      <c r="F747" s="8">
        <v>4.37</v>
      </c>
      <c r="G747" s="4">
        <v>2</v>
      </c>
      <c r="H747" s="8">
        <v>1.92</v>
      </c>
      <c r="I747" s="4">
        <v>0</v>
      </c>
    </row>
    <row r="748" spans="1:9" x14ac:dyDescent="0.2">
      <c r="A748" s="2">
        <v>4</v>
      </c>
      <c r="B748" s="1" t="s">
        <v>121</v>
      </c>
      <c r="C748" s="4">
        <v>11</v>
      </c>
      <c r="D748" s="8">
        <v>3.27</v>
      </c>
      <c r="E748" s="4">
        <v>3</v>
      </c>
      <c r="F748" s="8">
        <v>1.31</v>
      </c>
      <c r="G748" s="4">
        <v>8</v>
      </c>
      <c r="H748" s="8">
        <v>7.69</v>
      </c>
      <c r="I748" s="4">
        <v>0</v>
      </c>
    </row>
    <row r="749" spans="1:9" x14ac:dyDescent="0.2">
      <c r="A749" s="2">
        <v>4</v>
      </c>
      <c r="B749" s="1" t="s">
        <v>133</v>
      </c>
      <c r="C749" s="4">
        <v>11</v>
      </c>
      <c r="D749" s="8">
        <v>3.27</v>
      </c>
      <c r="E749" s="4">
        <v>10</v>
      </c>
      <c r="F749" s="8">
        <v>4.37</v>
      </c>
      <c r="G749" s="4">
        <v>1</v>
      </c>
      <c r="H749" s="8">
        <v>0.96</v>
      </c>
      <c r="I749" s="4">
        <v>0</v>
      </c>
    </row>
    <row r="750" spans="1:9" x14ac:dyDescent="0.2">
      <c r="A750" s="2">
        <v>6</v>
      </c>
      <c r="B750" s="1" t="s">
        <v>122</v>
      </c>
      <c r="C750" s="4">
        <v>8</v>
      </c>
      <c r="D750" s="8">
        <v>2.38</v>
      </c>
      <c r="E750" s="4">
        <v>4</v>
      </c>
      <c r="F750" s="8">
        <v>1.75</v>
      </c>
      <c r="G750" s="4">
        <v>4</v>
      </c>
      <c r="H750" s="8">
        <v>3.85</v>
      </c>
      <c r="I750" s="4">
        <v>0</v>
      </c>
    </row>
    <row r="751" spans="1:9" x14ac:dyDescent="0.2">
      <c r="A751" s="2">
        <v>6</v>
      </c>
      <c r="B751" s="1" t="s">
        <v>148</v>
      </c>
      <c r="C751" s="4">
        <v>8</v>
      </c>
      <c r="D751" s="8">
        <v>2.38</v>
      </c>
      <c r="E751" s="4">
        <v>8</v>
      </c>
      <c r="F751" s="8">
        <v>3.49</v>
      </c>
      <c r="G751" s="4">
        <v>0</v>
      </c>
      <c r="H751" s="8">
        <v>0</v>
      </c>
      <c r="I751" s="4">
        <v>0</v>
      </c>
    </row>
    <row r="752" spans="1:9" x14ac:dyDescent="0.2">
      <c r="A752" s="2">
        <v>6</v>
      </c>
      <c r="B752" s="1" t="s">
        <v>130</v>
      </c>
      <c r="C752" s="4">
        <v>8</v>
      </c>
      <c r="D752" s="8">
        <v>2.38</v>
      </c>
      <c r="E752" s="4">
        <v>7</v>
      </c>
      <c r="F752" s="8">
        <v>3.06</v>
      </c>
      <c r="G752" s="4">
        <v>1</v>
      </c>
      <c r="H752" s="8">
        <v>0.96</v>
      </c>
      <c r="I752" s="4">
        <v>0</v>
      </c>
    </row>
    <row r="753" spans="1:9" x14ac:dyDescent="0.2">
      <c r="A753" s="2">
        <v>9</v>
      </c>
      <c r="B753" s="1" t="s">
        <v>139</v>
      </c>
      <c r="C753" s="4">
        <v>7</v>
      </c>
      <c r="D753" s="8">
        <v>2.08</v>
      </c>
      <c r="E753" s="4">
        <v>7</v>
      </c>
      <c r="F753" s="8">
        <v>3.06</v>
      </c>
      <c r="G753" s="4">
        <v>0</v>
      </c>
      <c r="H753" s="8">
        <v>0</v>
      </c>
      <c r="I753" s="4">
        <v>0</v>
      </c>
    </row>
    <row r="754" spans="1:9" x14ac:dyDescent="0.2">
      <c r="A754" s="2">
        <v>10</v>
      </c>
      <c r="B754" s="1" t="s">
        <v>151</v>
      </c>
      <c r="C754" s="4">
        <v>6</v>
      </c>
      <c r="D754" s="8">
        <v>1.79</v>
      </c>
      <c r="E754" s="4">
        <v>5</v>
      </c>
      <c r="F754" s="8">
        <v>2.1800000000000002</v>
      </c>
      <c r="G754" s="4">
        <v>1</v>
      </c>
      <c r="H754" s="8">
        <v>0.96</v>
      </c>
      <c r="I754" s="4">
        <v>0</v>
      </c>
    </row>
    <row r="755" spans="1:9" x14ac:dyDescent="0.2">
      <c r="A755" s="2">
        <v>10</v>
      </c>
      <c r="B755" s="1" t="s">
        <v>125</v>
      </c>
      <c r="C755" s="4">
        <v>6</v>
      </c>
      <c r="D755" s="8">
        <v>1.79</v>
      </c>
      <c r="E755" s="4">
        <v>6</v>
      </c>
      <c r="F755" s="8">
        <v>2.62</v>
      </c>
      <c r="G755" s="4">
        <v>0</v>
      </c>
      <c r="H755" s="8">
        <v>0</v>
      </c>
      <c r="I755" s="4">
        <v>0</v>
      </c>
    </row>
    <row r="756" spans="1:9" x14ac:dyDescent="0.2">
      <c r="A756" s="2">
        <v>10</v>
      </c>
      <c r="B756" s="1" t="s">
        <v>127</v>
      </c>
      <c r="C756" s="4">
        <v>6</v>
      </c>
      <c r="D756" s="8">
        <v>1.79</v>
      </c>
      <c r="E756" s="4">
        <v>5</v>
      </c>
      <c r="F756" s="8">
        <v>2.1800000000000002</v>
      </c>
      <c r="G756" s="4">
        <v>1</v>
      </c>
      <c r="H756" s="8">
        <v>0.96</v>
      </c>
      <c r="I756" s="4">
        <v>0</v>
      </c>
    </row>
    <row r="757" spans="1:9" x14ac:dyDescent="0.2">
      <c r="A757" s="2">
        <v>10</v>
      </c>
      <c r="B757" s="1" t="s">
        <v>161</v>
      </c>
      <c r="C757" s="4">
        <v>6</v>
      </c>
      <c r="D757" s="8">
        <v>1.79</v>
      </c>
      <c r="E757" s="4">
        <v>5</v>
      </c>
      <c r="F757" s="8">
        <v>2.1800000000000002</v>
      </c>
      <c r="G757" s="4">
        <v>1</v>
      </c>
      <c r="H757" s="8">
        <v>0.96</v>
      </c>
      <c r="I757" s="4">
        <v>0</v>
      </c>
    </row>
    <row r="758" spans="1:9" x14ac:dyDescent="0.2">
      <c r="A758" s="2">
        <v>10</v>
      </c>
      <c r="B758" s="1" t="s">
        <v>162</v>
      </c>
      <c r="C758" s="4">
        <v>6</v>
      </c>
      <c r="D758" s="8">
        <v>1.79</v>
      </c>
      <c r="E758" s="4">
        <v>2</v>
      </c>
      <c r="F758" s="8">
        <v>0.87</v>
      </c>
      <c r="G758" s="4">
        <v>4</v>
      </c>
      <c r="H758" s="8">
        <v>3.85</v>
      </c>
      <c r="I758" s="4">
        <v>0</v>
      </c>
    </row>
    <row r="759" spans="1:9" x14ac:dyDescent="0.2">
      <c r="A759" s="2">
        <v>15</v>
      </c>
      <c r="B759" s="1" t="s">
        <v>149</v>
      </c>
      <c r="C759" s="4">
        <v>5</v>
      </c>
      <c r="D759" s="8">
        <v>1.49</v>
      </c>
      <c r="E759" s="4">
        <v>4</v>
      </c>
      <c r="F759" s="8">
        <v>1.75</v>
      </c>
      <c r="G759" s="4">
        <v>1</v>
      </c>
      <c r="H759" s="8">
        <v>0.96</v>
      </c>
      <c r="I759" s="4">
        <v>0</v>
      </c>
    </row>
    <row r="760" spans="1:9" x14ac:dyDescent="0.2">
      <c r="A760" s="2">
        <v>15</v>
      </c>
      <c r="B760" s="1" t="s">
        <v>128</v>
      </c>
      <c r="C760" s="4">
        <v>5</v>
      </c>
      <c r="D760" s="8">
        <v>1.49</v>
      </c>
      <c r="E760" s="4">
        <v>4</v>
      </c>
      <c r="F760" s="8">
        <v>1.75</v>
      </c>
      <c r="G760" s="4">
        <v>1</v>
      </c>
      <c r="H760" s="8">
        <v>0.96</v>
      </c>
      <c r="I760" s="4">
        <v>0</v>
      </c>
    </row>
    <row r="761" spans="1:9" x14ac:dyDescent="0.2">
      <c r="A761" s="2">
        <v>15</v>
      </c>
      <c r="B761" s="1" t="s">
        <v>134</v>
      </c>
      <c r="C761" s="4">
        <v>5</v>
      </c>
      <c r="D761" s="8">
        <v>1.49</v>
      </c>
      <c r="E761" s="4">
        <v>5</v>
      </c>
      <c r="F761" s="8">
        <v>2.1800000000000002</v>
      </c>
      <c r="G761" s="4">
        <v>0</v>
      </c>
      <c r="H761" s="8">
        <v>0</v>
      </c>
      <c r="I761" s="4">
        <v>0</v>
      </c>
    </row>
    <row r="762" spans="1:9" x14ac:dyDescent="0.2">
      <c r="A762" s="2">
        <v>15</v>
      </c>
      <c r="B762" s="1" t="s">
        <v>140</v>
      </c>
      <c r="C762" s="4">
        <v>5</v>
      </c>
      <c r="D762" s="8">
        <v>1.49</v>
      </c>
      <c r="E762" s="4">
        <v>5</v>
      </c>
      <c r="F762" s="8">
        <v>2.1800000000000002</v>
      </c>
      <c r="G762" s="4">
        <v>0</v>
      </c>
      <c r="H762" s="8">
        <v>0</v>
      </c>
      <c r="I762" s="4">
        <v>0</v>
      </c>
    </row>
    <row r="763" spans="1:9" x14ac:dyDescent="0.2">
      <c r="A763" s="2">
        <v>19</v>
      </c>
      <c r="B763" s="1" t="s">
        <v>124</v>
      </c>
      <c r="C763" s="4">
        <v>4</v>
      </c>
      <c r="D763" s="8">
        <v>1.19</v>
      </c>
      <c r="E763" s="4">
        <v>1</v>
      </c>
      <c r="F763" s="8">
        <v>0.44</v>
      </c>
      <c r="G763" s="4">
        <v>3</v>
      </c>
      <c r="H763" s="8">
        <v>2.88</v>
      </c>
      <c r="I763" s="4">
        <v>0</v>
      </c>
    </row>
    <row r="764" spans="1:9" x14ac:dyDescent="0.2">
      <c r="A764" s="2">
        <v>19</v>
      </c>
      <c r="B764" s="1" t="s">
        <v>213</v>
      </c>
      <c r="C764" s="4">
        <v>4</v>
      </c>
      <c r="D764" s="8">
        <v>1.19</v>
      </c>
      <c r="E764" s="4">
        <v>3</v>
      </c>
      <c r="F764" s="8">
        <v>1.31</v>
      </c>
      <c r="G764" s="4">
        <v>1</v>
      </c>
      <c r="H764" s="8">
        <v>0.96</v>
      </c>
      <c r="I764" s="4">
        <v>0</v>
      </c>
    </row>
    <row r="765" spans="1:9" x14ac:dyDescent="0.2">
      <c r="A765" s="2">
        <v>19</v>
      </c>
      <c r="B765" s="1" t="s">
        <v>174</v>
      </c>
      <c r="C765" s="4">
        <v>4</v>
      </c>
      <c r="D765" s="8">
        <v>1.19</v>
      </c>
      <c r="E765" s="4">
        <v>2</v>
      </c>
      <c r="F765" s="8">
        <v>0.87</v>
      </c>
      <c r="G765" s="4">
        <v>2</v>
      </c>
      <c r="H765" s="8">
        <v>1.92</v>
      </c>
      <c r="I765" s="4">
        <v>0</v>
      </c>
    </row>
    <row r="766" spans="1:9" x14ac:dyDescent="0.2">
      <c r="A766" s="2">
        <v>19</v>
      </c>
      <c r="B766" s="1" t="s">
        <v>145</v>
      </c>
      <c r="C766" s="4">
        <v>4</v>
      </c>
      <c r="D766" s="8">
        <v>1.19</v>
      </c>
      <c r="E766" s="4">
        <v>3</v>
      </c>
      <c r="F766" s="8">
        <v>1.31</v>
      </c>
      <c r="G766" s="4">
        <v>1</v>
      </c>
      <c r="H766" s="8">
        <v>0.96</v>
      </c>
      <c r="I766" s="4">
        <v>0</v>
      </c>
    </row>
    <row r="767" spans="1:9" x14ac:dyDescent="0.2">
      <c r="A767" s="2">
        <v>19</v>
      </c>
      <c r="B767" s="1" t="s">
        <v>175</v>
      </c>
      <c r="C767" s="4">
        <v>4</v>
      </c>
      <c r="D767" s="8">
        <v>1.19</v>
      </c>
      <c r="E767" s="4">
        <v>3</v>
      </c>
      <c r="F767" s="8">
        <v>1.31</v>
      </c>
      <c r="G767" s="4">
        <v>1</v>
      </c>
      <c r="H767" s="8">
        <v>0.96</v>
      </c>
      <c r="I767" s="4">
        <v>0</v>
      </c>
    </row>
    <row r="768" spans="1:9" x14ac:dyDescent="0.2">
      <c r="A768" s="2">
        <v>19</v>
      </c>
      <c r="B768" s="1" t="s">
        <v>129</v>
      </c>
      <c r="C768" s="4">
        <v>4</v>
      </c>
      <c r="D768" s="8">
        <v>1.19</v>
      </c>
      <c r="E768" s="4">
        <v>2</v>
      </c>
      <c r="F768" s="8">
        <v>0.87</v>
      </c>
      <c r="G768" s="4">
        <v>2</v>
      </c>
      <c r="H768" s="8">
        <v>1.92</v>
      </c>
      <c r="I768" s="4">
        <v>0</v>
      </c>
    </row>
    <row r="769" spans="1:9" x14ac:dyDescent="0.2">
      <c r="A769" s="2">
        <v>19</v>
      </c>
      <c r="B769" s="1" t="s">
        <v>210</v>
      </c>
      <c r="C769" s="4">
        <v>4</v>
      </c>
      <c r="D769" s="8">
        <v>1.19</v>
      </c>
      <c r="E769" s="4">
        <v>2</v>
      </c>
      <c r="F769" s="8">
        <v>0.87</v>
      </c>
      <c r="G769" s="4">
        <v>2</v>
      </c>
      <c r="H769" s="8">
        <v>1.92</v>
      </c>
      <c r="I769" s="4">
        <v>0</v>
      </c>
    </row>
    <row r="770" spans="1:9" x14ac:dyDescent="0.2">
      <c r="A770" s="2">
        <v>19</v>
      </c>
      <c r="B770" s="1" t="s">
        <v>146</v>
      </c>
      <c r="C770" s="4">
        <v>4</v>
      </c>
      <c r="D770" s="8">
        <v>1.19</v>
      </c>
      <c r="E770" s="4">
        <v>1</v>
      </c>
      <c r="F770" s="8">
        <v>0.44</v>
      </c>
      <c r="G770" s="4">
        <v>3</v>
      </c>
      <c r="H770" s="8">
        <v>2.88</v>
      </c>
      <c r="I770" s="4">
        <v>0</v>
      </c>
    </row>
    <row r="771" spans="1:9" x14ac:dyDescent="0.2">
      <c r="A771" s="2">
        <v>19</v>
      </c>
      <c r="B771" s="1" t="s">
        <v>147</v>
      </c>
      <c r="C771" s="4">
        <v>4</v>
      </c>
      <c r="D771" s="8">
        <v>1.19</v>
      </c>
      <c r="E771" s="4">
        <v>3</v>
      </c>
      <c r="F771" s="8">
        <v>1.31</v>
      </c>
      <c r="G771" s="4">
        <v>1</v>
      </c>
      <c r="H771" s="8">
        <v>0.96</v>
      </c>
      <c r="I771" s="4">
        <v>0</v>
      </c>
    </row>
    <row r="772" spans="1:9" x14ac:dyDescent="0.2">
      <c r="A772" s="1"/>
      <c r="C772" s="4"/>
      <c r="D772" s="8"/>
      <c r="E772" s="4"/>
      <c r="F772" s="8"/>
      <c r="G772" s="4"/>
      <c r="H772" s="8"/>
      <c r="I772" s="4"/>
    </row>
    <row r="773" spans="1:9" x14ac:dyDescent="0.2">
      <c r="A773" s="1" t="s">
        <v>30</v>
      </c>
      <c r="C773" s="4"/>
      <c r="D773" s="8"/>
      <c r="E773" s="4"/>
      <c r="F773" s="8"/>
      <c r="G773" s="4"/>
      <c r="H773" s="8"/>
      <c r="I773" s="4"/>
    </row>
    <row r="774" spans="1:9" x14ac:dyDescent="0.2">
      <c r="A774" s="2">
        <v>1</v>
      </c>
      <c r="B774" s="1" t="s">
        <v>136</v>
      </c>
      <c r="C774" s="4">
        <v>23</v>
      </c>
      <c r="D774" s="8">
        <v>9.8699999999999992</v>
      </c>
      <c r="E774" s="4">
        <v>23</v>
      </c>
      <c r="F774" s="8">
        <v>13.61</v>
      </c>
      <c r="G774" s="4">
        <v>0</v>
      </c>
      <c r="H774" s="8">
        <v>0</v>
      </c>
      <c r="I774" s="4">
        <v>0</v>
      </c>
    </row>
    <row r="775" spans="1:9" x14ac:dyDescent="0.2">
      <c r="A775" s="2">
        <v>2</v>
      </c>
      <c r="B775" s="1" t="s">
        <v>137</v>
      </c>
      <c r="C775" s="4">
        <v>17</v>
      </c>
      <c r="D775" s="8">
        <v>7.3</v>
      </c>
      <c r="E775" s="4">
        <v>17</v>
      </c>
      <c r="F775" s="8">
        <v>10.06</v>
      </c>
      <c r="G775" s="4">
        <v>0</v>
      </c>
      <c r="H775" s="8">
        <v>0</v>
      </c>
      <c r="I775" s="4">
        <v>0</v>
      </c>
    </row>
    <row r="776" spans="1:9" x14ac:dyDescent="0.2">
      <c r="A776" s="2">
        <v>3</v>
      </c>
      <c r="B776" s="1" t="s">
        <v>123</v>
      </c>
      <c r="C776" s="4">
        <v>12</v>
      </c>
      <c r="D776" s="8">
        <v>5.15</v>
      </c>
      <c r="E776" s="4">
        <v>11</v>
      </c>
      <c r="F776" s="8">
        <v>6.51</v>
      </c>
      <c r="G776" s="4">
        <v>1</v>
      </c>
      <c r="H776" s="8">
        <v>1.72</v>
      </c>
      <c r="I776" s="4">
        <v>0</v>
      </c>
    </row>
    <row r="777" spans="1:9" x14ac:dyDescent="0.2">
      <c r="A777" s="2">
        <v>4</v>
      </c>
      <c r="B777" s="1" t="s">
        <v>155</v>
      </c>
      <c r="C777" s="4">
        <v>9</v>
      </c>
      <c r="D777" s="8">
        <v>3.86</v>
      </c>
      <c r="E777" s="4">
        <v>7</v>
      </c>
      <c r="F777" s="8">
        <v>4.1399999999999997</v>
      </c>
      <c r="G777" s="4">
        <v>2</v>
      </c>
      <c r="H777" s="8">
        <v>3.45</v>
      </c>
      <c r="I777" s="4">
        <v>0</v>
      </c>
    </row>
    <row r="778" spans="1:9" x14ac:dyDescent="0.2">
      <c r="A778" s="2">
        <v>5</v>
      </c>
      <c r="B778" s="1" t="s">
        <v>131</v>
      </c>
      <c r="C778" s="4">
        <v>8</v>
      </c>
      <c r="D778" s="8">
        <v>3.43</v>
      </c>
      <c r="E778" s="4">
        <v>7</v>
      </c>
      <c r="F778" s="8">
        <v>4.1399999999999997</v>
      </c>
      <c r="G778" s="4">
        <v>1</v>
      </c>
      <c r="H778" s="8">
        <v>1.72</v>
      </c>
      <c r="I778" s="4">
        <v>0</v>
      </c>
    </row>
    <row r="779" spans="1:9" x14ac:dyDescent="0.2">
      <c r="A779" s="2">
        <v>5</v>
      </c>
      <c r="B779" s="1" t="s">
        <v>133</v>
      </c>
      <c r="C779" s="4">
        <v>8</v>
      </c>
      <c r="D779" s="8">
        <v>3.43</v>
      </c>
      <c r="E779" s="4">
        <v>8</v>
      </c>
      <c r="F779" s="8">
        <v>4.7300000000000004</v>
      </c>
      <c r="G779" s="4">
        <v>0</v>
      </c>
      <c r="H779" s="8">
        <v>0</v>
      </c>
      <c r="I779" s="4">
        <v>0</v>
      </c>
    </row>
    <row r="780" spans="1:9" x14ac:dyDescent="0.2">
      <c r="A780" s="2">
        <v>5</v>
      </c>
      <c r="B780" s="1" t="s">
        <v>134</v>
      </c>
      <c r="C780" s="4">
        <v>8</v>
      </c>
      <c r="D780" s="8">
        <v>3.43</v>
      </c>
      <c r="E780" s="4">
        <v>8</v>
      </c>
      <c r="F780" s="8">
        <v>4.7300000000000004</v>
      </c>
      <c r="G780" s="4">
        <v>0</v>
      </c>
      <c r="H780" s="8">
        <v>0</v>
      </c>
      <c r="I780" s="4">
        <v>0</v>
      </c>
    </row>
    <row r="781" spans="1:9" x14ac:dyDescent="0.2">
      <c r="A781" s="2">
        <v>8</v>
      </c>
      <c r="B781" s="1" t="s">
        <v>125</v>
      </c>
      <c r="C781" s="4">
        <v>6</v>
      </c>
      <c r="D781" s="8">
        <v>2.58</v>
      </c>
      <c r="E781" s="4">
        <v>6</v>
      </c>
      <c r="F781" s="8">
        <v>3.55</v>
      </c>
      <c r="G781" s="4">
        <v>0</v>
      </c>
      <c r="H781" s="8">
        <v>0</v>
      </c>
      <c r="I781" s="4">
        <v>0</v>
      </c>
    </row>
    <row r="782" spans="1:9" x14ac:dyDescent="0.2">
      <c r="A782" s="2">
        <v>8</v>
      </c>
      <c r="B782" s="1" t="s">
        <v>126</v>
      </c>
      <c r="C782" s="4">
        <v>6</v>
      </c>
      <c r="D782" s="8">
        <v>2.58</v>
      </c>
      <c r="E782" s="4">
        <v>5</v>
      </c>
      <c r="F782" s="8">
        <v>2.96</v>
      </c>
      <c r="G782" s="4">
        <v>1</v>
      </c>
      <c r="H782" s="8">
        <v>1.72</v>
      </c>
      <c r="I782" s="4">
        <v>0</v>
      </c>
    </row>
    <row r="783" spans="1:9" x14ac:dyDescent="0.2">
      <c r="A783" s="2">
        <v>10</v>
      </c>
      <c r="B783" s="1" t="s">
        <v>148</v>
      </c>
      <c r="C783" s="4">
        <v>5</v>
      </c>
      <c r="D783" s="8">
        <v>2.15</v>
      </c>
      <c r="E783" s="4">
        <v>5</v>
      </c>
      <c r="F783" s="8">
        <v>2.96</v>
      </c>
      <c r="G783" s="4">
        <v>0</v>
      </c>
      <c r="H783" s="8">
        <v>0</v>
      </c>
      <c r="I783" s="4">
        <v>0</v>
      </c>
    </row>
    <row r="784" spans="1:9" x14ac:dyDescent="0.2">
      <c r="A784" s="2">
        <v>10</v>
      </c>
      <c r="B784" s="1" t="s">
        <v>215</v>
      </c>
      <c r="C784" s="4">
        <v>5</v>
      </c>
      <c r="D784" s="8">
        <v>2.15</v>
      </c>
      <c r="E784" s="4">
        <v>2</v>
      </c>
      <c r="F784" s="8">
        <v>1.18</v>
      </c>
      <c r="G784" s="4">
        <v>3</v>
      </c>
      <c r="H784" s="8">
        <v>5.17</v>
      </c>
      <c r="I784" s="4">
        <v>0</v>
      </c>
    </row>
    <row r="785" spans="1:9" x14ac:dyDescent="0.2">
      <c r="A785" s="2">
        <v>10</v>
      </c>
      <c r="B785" s="1" t="s">
        <v>145</v>
      </c>
      <c r="C785" s="4">
        <v>5</v>
      </c>
      <c r="D785" s="8">
        <v>2.15</v>
      </c>
      <c r="E785" s="4">
        <v>4</v>
      </c>
      <c r="F785" s="8">
        <v>2.37</v>
      </c>
      <c r="G785" s="4">
        <v>1</v>
      </c>
      <c r="H785" s="8">
        <v>1.72</v>
      </c>
      <c r="I785" s="4">
        <v>0</v>
      </c>
    </row>
    <row r="786" spans="1:9" x14ac:dyDescent="0.2">
      <c r="A786" s="2">
        <v>10</v>
      </c>
      <c r="B786" s="1" t="s">
        <v>146</v>
      </c>
      <c r="C786" s="4">
        <v>5</v>
      </c>
      <c r="D786" s="8">
        <v>2.15</v>
      </c>
      <c r="E786" s="4">
        <v>4</v>
      </c>
      <c r="F786" s="8">
        <v>2.37</v>
      </c>
      <c r="G786" s="4">
        <v>1</v>
      </c>
      <c r="H786" s="8">
        <v>1.72</v>
      </c>
      <c r="I786" s="4">
        <v>0</v>
      </c>
    </row>
    <row r="787" spans="1:9" x14ac:dyDescent="0.2">
      <c r="A787" s="2">
        <v>14</v>
      </c>
      <c r="B787" s="1" t="s">
        <v>121</v>
      </c>
      <c r="C787" s="4">
        <v>4</v>
      </c>
      <c r="D787" s="8">
        <v>1.72</v>
      </c>
      <c r="E787" s="4">
        <v>1</v>
      </c>
      <c r="F787" s="8">
        <v>0.59</v>
      </c>
      <c r="G787" s="4">
        <v>3</v>
      </c>
      <c r="H787" s="8">
        <v>5.17</v>
      </c>
      <c r="I787" s="4">
        <v>0</v>
      </c>
    </row>
    <row r="788" spans="1:9" x14ac:dyDescent="0.2">
      <c r="A788" s="2">
        <v>14</v>
      </c>
      <c r="B788" s="1" t="s">
        <v>130</v>
      </c>
      <c r="C788" s="4">
        <v>4</v>
      </c>
      <c r="D788" s="8">
        <v>1.72</v>
      </c>
      <c r="E788" s="4">
        <v>1</v>
      </c>
      <c r="F788" s="8">
        <v>0.59</v>
      </c>
      <c r="G788" s="4">
        <v>2</v>
      </c>
      <c r="H788" s="8">
        <v>3.45</v>
      </c>
      <c r="I788" s="4">
        <v>1</v>
      </c>
    </row>
    <row r="789" spans="1:9" x14ac:dyDescent="0.2">
      <c r="A789" s="2">
        <v>16</v>
      </c>
      <c r="B789" s="1" t="s">
        <v>214</v>
      </c>
      <c r="C789" s="4">
        <v>3</v>
      </c>
      <c r="D789" s="8">
        <v>1.29</v>
      </c>
      <c r="E789" s="4">
        <v>3</v>
      </c>
      <c r="F789" s="8">
        <v>1.78</v>
      </c>
      <c r="G789" s="4">
        <v>0</v>
      </c>
      <c r="H789" s="8">
        <v>0</v>
      </c>
      <c r="I789" s="4">
        <v>0</v>
      </c>
    </row>
    <row r="790" spans="1:9" x14ac:dyDescent="0.2">
      <c r="A790" s="2">
        <v>16</v>
      </c>
      <c r="B790" s="1" t="s">
        <v>151</v>
      </c>
      <c r="C790" s="4">
        <v>3</v>
      </c>
      <c r="D790" s="8">
        <v>1.29</v>
      </c>
      <c r="E790" s="4">
        <v>3</v>
      </c>
      <c r="F790" s="8">
        <v>1.78</v>
      </c>
      <c r="G790" s="4">
        <v>0</v>
      </c>
      <c r="H790" s="8">
        <v>0</v>
      </c>
      <c r="I790" s="4">
        <v>0</v>
      </c>
    </row>
    <row r="791" spans="1:9" x14ac:dyDescent="0.2">
      <c r="A791" s="2">
        <v>16</v>
      </c>
      <c r="B791" s="1" t="s">
        <v>149</v>
      </c>
      <c r="C791" s="4">
        <v>3</v>
      </c>
      <c r="D791" s="8">
        <v>1.29</v>
      </c>
      <c r="E791" s="4">
        <v>2</v>
      </c>
      <c r="F791" s="8">
        <v>1.18</v>
      </c>
      <c r="G791" s="4">
        <v>1</v>
      </c>
      <c r="H791" s="8">
        <v>1.72</v>
      </c>
      <c r="I791" s="4">
        <v>0</v>
      </c>
    </row>
    <row r="792" spans="1:9" x14ac:dyDescent="0.2">
      <c r="A792" s="2">
        <v>16</v>
      </c>
      <c r="B792" s="1" t="s">
        <v>124</v>
      </c>
      <c r="C792" s="4">
        <v>3</v>
      </c>
      <c r="D792" s="8">
        <v>1.29</v>
      </c>
      <c r="E792" s="4">
        <v>1</v>
      </c>
      <c r="F792" s="8">
        <v>0.59</v>
      </c>
      <c r="G792" s="4">
        <v>2</v>
      </c>
      <c r="H792" s="8">
        <v>3.45</v>
      </c>
      <c r="I792" s="4">
        <v>0</v>
      </c>
    </row>
    <row r="793" spans="1:9" x14ac:dyDescent="0.2">
      <c r="A793" s="2">
        <v>16</v>
      </c>
      <c r="B793" s="1" t="s">
        <v>165</v>
      </c>
      <c r="C793" s="4">
        <v>3</v>
      </c>
      <c r="D793" s="8">
        <v>1.29</v>
      </c>
      <c r="E793" s="4">
        <v>1</v>
      </c>
      <c r="F793" s="8">
        <v>0.59</v>
      </c>
      <c r="G793" s="4">
        <v>2</v>
      </c>
      <c r="H793" s="8">
        <v>3.45</v>
      </c>
      <c r="I793" s="4">
        <v>0</v>
      </c>
    </row>
    <row r="794" spans="1:9" x14ac:dyDescent="0.2">
      <c r="A794" s="2">
        <v>16</v>
      </c>
      <c r="B794" s="1" t="s">
        <v>161</v>
      </c>
      <c r="C794" s="4">
        <v>3</v>
      </c>
      <c r="D794" s="8">
        <v>1.29</v>
      </c>
      <c r="E794" s="4">
        <v>3</v>
      </c>
      <c r="F794" s="8">
        <v>1.78</v>
      </c>
      <c r="G794" s="4">
        <v>0</v>
      </c>
      <c r="H794" s="8">
        <v>0</v>
      </c>
      <c r="I794" s="4">
        <v>0</v>
      </c>
    </row>
    <row r="795" spans="1:9" x14ac:dyDescent="0.2">
      <c r="A795" s="2">
        <v>16</v>
      </c>
      <c r="B795" s="1" t="s">
        <v>162</v>
      </c>
      <c r="C795" s="4">
        <v>3</v>
      </c>
      <c r="D795" s="8">
        <v>1.29</v>
      </c>
      <c r="E795" s="4">
        <v>0</v>
      </c>
      <c r="F795" s="8">
        <v>0</v>
      </c>
      <c r="G795" s="4">
        <v>3</v>
      </c>
      <c r="H795" s="8">
        <v>5.17</v>
      </c>
      <c r="I795" s="4">
        <v>0</v>
      </c>
    </row>
    <row r="796" spans="1:9" x14ac:dyDescent="0.2">
      <c r="A796" s="2">
        <v>16</v>
      </c>
      <c r="B796" s="1" t="s">
        <v>216</v>
      </c>
      <c r="C796" s="4">
        <v>3</v>
      </c>
      <c r="D796" s="8">
        <v>1.29</v>
      </c>
      <c r="E796" s="4">
        <v>2</v>
      </c>
      <c r="F796" s="8">
        <v>1.18</v>
      </c>
      <c r="G796" s="4">
        <v>1</v>
      </c>
      <c r="H796" s="8">
        <v>1.72</v>
      </c>
      <c r="I796" s="4">
        <v>0</v>
      </c>
    </row>
    <row r="797" spans="1:9" x14ac:dyDescent="0.2">
      <c r="A797" s="2">
        <v>16</v>
      </c>
      <c r="B797" s="1" t="s">
        <v>156</v>
      </c>
      <c r="C797" s="4">
        <v>3</v>
      </c>
      <c r="D797" s="8">
        <v>1.29</v>
      </c>
      <c r="E797" s="4">
        <v>2</v>
      </c>
      <c r="F797" s="8">
        <v>1.18</v>
      </c>
      <c r="G797" s="4">
        <v>0</v>
      </c>
      <c r="H797" s="8">
        <v>0</v>
      </c>
      <c r="I797" s="4">
        <v>1</v>
      </c>
    </row>
    <row r="798" spans="1:9" x14ac:dyDescent="0.2">
      <c r="A798" s="2">
        <v>16</v>
      </c>
      <c r="B798" s="1" t="s">
        <v>135</v>
      </c>
      <c r="C798" s="4">
        <v>3</v>
      </c>
      <c r="D798" s="8">
        <v>1.29</v>
      </c>
      <c r="E798" s="4">
        <v>3</v>
      </c>
      <c r="F798" s="8">
        <v>1.78</v>
      </c>
      <c r="G798" s="4">
        <v>0</v>
      </c>
      <c r="H798" s="8">
        <v>0</v>
      </c>
      <c r="I798" s="4">
        <v>0</v>
      </c>
    </row>
    <row r="799" spans="1:9" x14ac:dyDescent="0.2">
      <c r="A799" s="2">
        <v>16</v>
      </c>
      <c r="B799" s="1" t="s">
        <v>217</v>
      </c>
      <c r="C799" s="4">
        <v>3</v>
      </c>
      <c r="D799" s="8">
        <v>1.29</v>
      </c>
      <c r="E799" s="4">
        <v>3</v>
      </c>
      <c r="F799" s="8">
        <v>1.78</v>
      </c>
      <c r="G799" s="4">
        <v>0</v>
      </c>
      <c r="H799" s="8">
        <v>0</v>
      </c>
      <c r="I799" s="4">
        <v>0</v>
      </c>
    </row>
    <row r="800" spans="1:9" x14ac:dyDescent="0.2">
      <c r="A800" s="1"/>
      <c r="C800" s="4"/>
      <c r="D800" s="8"/>
      <c r="E800" s="4"/>
      <c r="F800" s="8"/>
      <c r="G800" s="4"/>
      <c r="H800" s="8"/>
      <c r="I800" s="4"/>
    </row>
    <row r="801" spans="1:9" x14ac:dyDescent="0.2">
      <c r="A801" s="1" t="s">
        <v>31</v>
      </c>
      <c r="C801" s="4"/>
      <c r="D801" s="8"/>
      <c r="E801" s="4"/>
      <c r="F801" s="8"/>
      <c r="G801" s="4"/>
      <c r="H801" s="8"/>
      <c r="I801" s="4"/>
    </row>
    <row r="802" spans="1:9" x14ac:dyDescent="0.2">
      <c r="A802" s="2">
        <v>1</v>
      </c>
      <c r="B802" s="1" t="s">
        <v>137</v>
      </c>
      <c r="C802" s="4">
        <v>33</v>
      </c>
      <c r="D802" s="8">
        <v>8.1300000000000008</v>
      </c>
      <c r="E802" s="4">
        <v>33</v>
      </c>
      <c r="F802" s="8">
        <v>12.6</v>
      </c>
      <c r="G802" s="4">
        <v>0</v>
      </c>
      <c r="H802" s="8">
        <v>0</v>
      </c>
      <c r="I802" s="4">
        <v>0</v>
      </c>
    </row>
    <row r="803" spans="1:9" x14ac:dyDescent="0.2">
      <c r="A803" s="2">
        <v>2</v>
      </c>
      <c r="B803" s="1" t="s">
        <v>136</v>
      </c>
      <c r="C803" s="4">
        <v>24</v>
      </c>
      <c r="D803" s="8">
        <v>5.91</v>
      </c>
      <c r="E803" s="4">
        <v>24</v>
      </c>
      <c r="F803" s="8">
        <v>9.16</v>
      </c>
      <c r="G803" s="4">
        <v>0</v>
      </c>
      <c r="H803" s="8">
        <v>0</v>
      </c>
      <c r="I803" s="4">
        <v>0</v>
      </c>
    </row>
    <row r="804" spans="1:9" x14ac:dyDescent="0.2">
      <c r="A804" s="2">
        <v>3</v>
      </c>
      <c r="B804" s="1" t="s">
        <v>133</v>
      </c>
      <c r="C804" s="4">
        <v>12</v>
      </c>
      <c r="D804" s="8">
        <v>2.96</v>
      </c>
      <c r="E804" s="4">
        <v>8</v>
      </c>
      <c r="F804" s="8">
        <v>3.05</v>
      </c>
      <c r="G804" s="4">
        <v>4</v>
      </c>
      <c r="H804" s="8">
        <v>2.86</v>
      </c>
      <c r="I804" s="4">
        <v>0</v>
      </c>
    </row>
    <row r="805" spans="1:9" x14ac:dyDescent="0.2">
      <c r="A805" s="2">
        <v>4</v>
      </c>
      <c r="B805" s="1" t="s">
        <v>121</v>
      </c>
      <c r="C805" s="4">
        <v>10</v>
      </c>
      <c r="D805" s="8">
        <v>2.46</v>
      </c>
      <c r="E805" s="4">
        <v>1</v>
      </c>
      <c r="F805" s="8">
        <v>0.38</v>
      </c>
      <c r="G805" s="4">
        <v>9</v>
      </c>
      <c r="H805" s="8">
        <v>6.43</v>
      </c>
      <c r="I805" s="4">
        <v>0</v>
      </c>
    </row>
    <row r="806" spans="1:9" x14ac:dyDescent="0.2">
      <c r="A806" s="2">
        <v>5</v>
      </c>
      <c r="B806" s="1" t="s">
        <v>123</v>
      </c>
      <c r="C806" s="4">
        <v>9</v>
      </c>
      <c r="D806" s="8">
        <v>2.2200000000000002</v>
      </c>
      <c r="E806" s="4">
        <v>7</v>
      </c>
      <c r="F806" s="8">
        <v>2.67</v>
      </c>
      <c r="G806" s="4">
        <v>2</v>
      </c>
      <c r="H806" s="8">
        <v>1.43</v>
      </c>
      <c r="I806" s="4">
        <v>0</v>
      </c>
    </row>
    <row r="807" spans="1:9" x14ac:dyDescent="0.2">
      <c r="A807" s="2">
        <v>5</v>
      </c>
      <c r="B807" s="1" t="s">
        <v>151</v>
      </c>
      <c r="C807" s="4">
        <v>9</v>
      </c>
      <c r="D807" s="8">
        <v>2.2200000000000002</v>
      </c>
      <c r="E807" s="4">
        <v>7</v>
      </c>
      <c r="F807" s="8">
        <v>2.67</v>
      </c>
      <c r="G807" s="4">
        <v>2</v>
      </c>
      <c r="H807" s="8">
        <v>1.43</v>
      </c>
      <c r="I807" s="4">
        <v>0</v>
      </c>
    </row>
    <row r="808" spans="1:9" x14ac:dyDescent="0.2">
      <c r="A808" s="2">
        <v>5</v>
      </c>
      <c r="B808" s="1" t="s">
        <v>150</v>
      </c>
      <c r="C808" s="4">
        <v>9</v>
      </c>
      <c r="D808" s="8">
        <v>2.2200000000000002</v>
      </c>
      <c r="E808" s="4">
        <v>8</v>
      </c>
      <c r="F808" s="8">
        <v>3.05</v>
      </c>
      <c r="G808" s="4">
        <v>1</v>
      </c>
      <c r="H808" s="8">
        <v>0.71</v>
      </c>
      <c r="I808" s="4">
        <v>0</v>
      </c>
    </row>
    <row r="809" spans="1:9" x14ac:dyDescent="0.2">
      <c r="A809" s="2">
        <v>5</v>
      </c>
      <c r="B809" s="1" t="s">
        <v>162</v>
      </c>
      <c r="C809" s="4">
        <v>9</v>
      </c>
      <c r="D809" s="8">
        <v>2.2200000000000002</v>
      </c>
      <c r="E809" s="4">
        <v>4</v>
      </c>
      <c r="F809" s="8">
        <v>1.53</v>
      </c>
      <c r="G809" s="4">
        <v>5</v>
      </c>
      <c r="H809" s="8">
        <v>3.57</v>
      </c>
      <c r="I809" s="4">
        <v>0</v>
      </c>
    </row>
    <row r="810" spans="1:9" x14ac:dyDescent="0.2">
      <c r="A810" s="2">
        <v>5</v>
      </c>
      <c r="B810" s="1" t="s">
        <v>140</v>
      </c>
      <c r="C810" s="4">
        <v>9</v>
      </c>
      <c r="D810" s="8">
        <v>2.2200000000000002</v>
      </c>
      <c r="E810" s="4">
        <v>7</v>
      </c>
      <c r="F810" s="8">
        <v>2.67</v>
      </c>
      <c r="G810" s="4">
        <v>2</v>
      </c>
      <c r="H810" s="8">
        <v>1.43</v>
      </c>
      <c r="I810" s="4">
        <v>0</v>
      </c>
    </row>
    <row r="811" spans="1:9" x14ac:dyDescent="0.2">
      <c r="A811" s="2">
        <v>10</v>
      </c>
      <c r="B811" s="1" t="s">
        <v>128</v>
      </c>
      <c r="C811" s="4">
        <v>8</v>
      </c>
      <c r="D811" s="8">
        <v>1.97</v>
      </c>
      <c r="E811" s="4">
        <v>6</v>
      </c>
      <c r="F811" s="8">
        <v>2.29</v>
      </c>
      <c r="G811" s="4">
        <v>2</v>
      </c>
      <c r="H811" s="8">
        <v>1.43</v>
      </c>
      <c r="I811" s="4">
        <v>0</v>
      </c>
    </row>
    <row r="812" spans="1:9" x14ac:dyDescent="0.2">
      <c r="A812" s="2">
        <v>10</v>
      </c>
      <c r="B812" s="1" t="s">
        <v>130</v>
      </c>
      <c r="C812" s="4">
        <v>8</v>
      </c>
      <c r="D812" s="8">
        <v>1.97</v>
      </c>
      <c r="E812" s="4">
        <v>7</v>
      </c>
      <c r="F812" s="8">
        <v>2.67</v>
      </c>
      <c r="G812" s="4">
        <v>1</v>
      </c>
      <c r="H812" s="8">
        <v>0.71</v>
      </c>
      <c r="I812" s="4">
        <v>0</v>
      </c>
    </row>
    <row r="813" spans="1:9" x14ac:dyDescent="0.2">
      <c r="A813" s="2">
        <v>12</v>
      </c>
      <c r="B813" s="1" t="s">
        <v>122</v>
      </c>
      <c r="C813" s="4">
        <v>7</v>
      </c>
      <c r="D813" s="8">
        <v>1.72</v>
      </c>
      <c r="E813" s="4">
        <v>2</v>
      </c>
      <c r="F813" s="8">
        <v>0.76</v>
      </c>
      <c r="G813" s="4">
        <v>5</v>
      </c>
      <c r="H813" s="8">
        <v>3.57</v>
      </c>
      <c r="I813" s="4">
        <v>0</v>
      </c>
    </row>
    <row r="814" spans="1:9" x14ac:dyDescent="0.2">
      <c r="A814" s="2">
        <v>12</v>
      </c>
      <c r="B814" s="1" t="s">
        <v>214</v>
      </c>
      <c r="C814" s="4">
        <v>7</v>
      </c>
      <c r="D814" s="8">
        <v>1.72</v>
      </c>
      <c r="E814" s="4">
        <v>6</v>
      </c>
      <c r="F814" s="8">
        <v>2.29</v>
      </c>
      <c r="G814" s="4">
        <v>1</v>
      </c>
      <c r="H814" s="8">
        <v>0.71</v>
      </c>
      <c r="I814" s="4">
        <v>0</v>
      </c>
    </row>
    <row r="815" spans="1:9" x14ac:dyDescent="0.2">
      <c r="A815" s="2">
        <v>12</v>
      </c>
      <c r="B815" s="1" t="s">
        <v>156</v>
      </c>
      <c r="C815" s="4">
        <v>7</v>
      </c>
      <c r="D815" s="8">
        <v>1.72</v>
      </c>
      <c r="E815" s="4">
        <v>5</v>
      </c>
      <c r="F815" s="8">
        <v>1.91</v>
      </c>
      <c r="G815" s="4">
        <v>2</v>
      </c>
      <c r="H815" s="8">
        <v>1.43</v>
      </c>
      <c r="I815" s="4">
        <v>0</v>
      </c>
    </row>
    <row r="816" spans="1:9" x14ac:dyDescent="0.2">
      <c r="A816" s="2">
        <v>12</v>
      </c>
      <c r="B816" s="1" t="s">
        <v>139</v>
      </c>
      <c r="C816" s="4">
        <v>7</v>
      </c>
      <c r="D816" s="8">
        <v>1.72</v>
      </c>
      <c r="E816" s="4">
        <v>6</v>
      </c>
      <c r="F816" s="8">
        <v>2.29</v>
      </c>
      <c r="G816" s="4">
        <v>1</v>
      </c>
      <c r="H816" s="8">
        <v>0.71</v>
      </c>
      <c r="I816" s="4">
        <v>0</v>
      </c>
    </row>
    <row r="817" spans="1:9" x14ac:dyDescent="0.2">
      <c r="A817" s="2">
        <v>12</v>
      </c>
      <c r="B817" s="1" t="s">
        <v>176</v>
      </c>
      <c r="C817" s="4">
        <v>7</v>
      </c>
      <c r="D817" s="8">
        <v>1.72</v>
      </c>
      <c r="E817" s="4">
        <v>0</v>
      </c>
      <c r="F817" s="8">
        <v>0</v>
      </c>
      <c r="G817" s="4">
        <v>7</v>
      </c>
      <c r="H817" s="8">
        <v>5</v>
      </c>
      <c r="I817" s="4">
        <v>0</v>
      </c>
    </row>
    <row r="818" spans="1:9" x14ac:dyDescent="0.2">
      <c r="A818" s="2">
        <v>17</v>
      </c>
      <c r="B818" s="1" t="s">
        <v>125</v>
      </c>
      <c r="C818" s="4">
        <v>6</v>
      </c>
      <c r="D818" s="8">
        <v>1.48</v>
      </c>
      <c r="E818" s="4">
        <v>4</v>
      </c>
      <c r="F818" s="8">
        <v>1.53</v>
      </c>
      <c r="G818" s="4">
        <v>2</v>
      </c>
      <c r="H818" s="8">
        <v>1.43</v>
      </c>
      <c r="I818" s="4">
        <v>0</v>
      </c>
    </row>
    <row r="819" spans="1:9" x14ac:dyDescent="0.2">
      <c r="A819" s="2">
        <v>17</v>
      </c>
      <c r="B819" s="1" t="s">
        <v>131</v>
      </c>
      <c r="C819" s="4">
        <v>6</v>
      </c>
      <c r="D819" s="8">
        <v>1.48</v>
      </c>
      <c r="E819" s="4">
        <v>4</v>
      </c>
      <c r="F819" s="8">
        <v>1.53</v>
      </c>
      <c r="G819" s="4">
        <v>2</v>
      </c>
      <c r="H819" s="8">
        <v>1.43</v>
      </c>
      <c r="I819" s="4">
        <v>0</v>
      </c>
    </row>
    <row r="820" spans="1:9" x14ac:dyDescent="0.2">
      <c r="A820" s="2">
        <v>17</v>
      </c>
      <c r="B820" s="1" t="s">
        <v>146</v>
      </c>
      <c r="C820" s="4">
        <v>6</v>
      </c>
      <c r="D820" s="8">
        <v>1.48</v>
      </c>
      <c r="E820" s="4">
        <v>6</v>
      </c>
      <c r="F820" s="8">
        <v>2.29</v>
      </c>
      <c r="G820" s="4">
        <v>0</v>
      </c>
      <c r="H820" s="8">
        <v>0</v>
      </c>
      <c r="I820" s="4">
        <v>0</v>
      </c>
    </row>
    <row r="821" spans="1:9" x14ac:dyDescent="0.2">
      <c r="A821" s="2">
        <v>20</v>
      </c>
      <c r="B821" s="1" t="s">
        <v>170</v>
      </c>
      <c r="C821" s="4">
        <v>5</v>
      </c>
      <c r="D821" s="8">
        <v>1.23</v>
      </c>
      <c r="E821" s="4">
        <v>4</v>
      </c>
      <c r="F821" s="8">
        <v>1.53</v>
      </c>
      <c r="G821" s="4">
        <v>1</v>
      </c>
      <c r="H821" s="8">
        <v>0.71</v>
      </c>
      <c r="I821" s="4">
        <v>0</v>
      </c>
    </row>
    <row r="822" spans="1:9" x14ac:dyDescent="0.2">
      <c r="A822" s="2">
        <v>20</v>
      </c>
      <c r="B822" s="1" t="s">
        <v>218</v>
      </c>
      <c r="C822" s="4">
        <v>5</v>
      </c>
      <c r="D822" s="8">
        <v>1.23</v>
      </c>
      <c r="E822" s="4">
        <v>1</v>
      </c>
      <c r="F822" s="8">
        <v>0.38</v>
      </c>
      <c r="G822" s="4">
        <v>4</v>
      </c>
      <c r="H822" s="8">
        <v>2.86</v>
      </c>
      <c r="I822" s="4">
        <v>0</v>
      </c>
    </row>
    <row r="823" spans="1:9" x14ac:dyDescent="0.2">
      <c r="A823" s="2">
        <v>20</v>
      </c>
      <c r="B823" s="1" t="s">
        <v>141</v>
      </c>
      <c r="C823" s="4">
        <v>5</v>
      </c>
      <c r="D823" s="8">
        <v>1.23</v>
      </c>
      <c r="E823" s="4">
        <v>3</v>
      </c>
      <c r="F823" s="8">
        <v>1.1499999999999999</v>
      </c>
      <c r="G823" s="4">
        <v>2</v>
      </c>
      <c r="H823" s="8">
        <v>1.43</v>
      </c>
      <c r="I823" s="4">
        <v>0</v>
      </c>
    </row>
    <row r="824" spans="1:9" x14ac:dyDescent="0.2">
      <c r="A824" s="2">
        <v>20</v>
      </c>
      <c r="B824" s="1" t="s">
        <v>126</v>
      </c>
      <c r="C824" s="4">
        <v>5</v>
      </c>
      <c r="D824" s="8">
        <v>1.23</v>
      </c>
      <c r="E824" s="4">
        <v>2</v>
      </c>
      <c r="F824" s="8">
        <v>0.76</v>
      </c>
      <c r="G824" s="4">
        <v>3</v>
      </c>
      <c r="H824" s="8">
        <v>2.14</v>
      </c>
      <c r="I824" s="4">
        <v>0</v>
      </c>
    </row>
    <row r="825" spans="1:9" x14ac:dyDescent="0.2">
      <c r="A825" s="2">
        <v>20</v>
      </c>
      <c r="B825" s="1" t="s">
        <v>127</v>
      </c>
      <c r="C825" s="4">
        <v>5</v>
      </c>
      <c r="D825" s="8">
        <v>1.23</v>
      </c>
      <c r="E825" s="4">
        <v>4</v>
      </c>
      <c r="F825" s="8">
        <v>1.53</v>
      </c>
      <c r="G825" s="4">
        <v>1</v>
      </c>
      <c r="H825" s="8">
        <v>0.71</v>
      </c>
      <c r="I825" s="4">
        <v>0</v>
      </c>
    </row>
    <row r="826" spans="1:9" x14ac:dyDescent="0.2">
      <c r="A826" s="2">
        <v>20</v>
      </c>
      <c r="B826" s="1" t="s">
        <v>219</v>
      </c>
      <c r="C826" s="4">
        <v>5</v>
      </c>
      <c r="D826" s="8">
        <v>1.23</v>
      </c>
      <c r="E826" s="4">
        <v>5</v>
      </c>
      <c r="F826" s="8">
        <v>1.91</v>
      </c>
      <c r="G826" s="4">
        <v>0</v>
      </c>
      <c r="H826" s="8">
        <v>0</v>
      </c>
      <c r="I826" s="4">
        <v>0</v>
      </c>
    </row>
    <row r="827" spans="1:9" x14ac:dyDescent="0.2">
      <c r="A827" s="2">
        <v>20</v>
      </c>
      <c r="B827" s="1" t="s">
        <v>145</v>
      </c>
      <c r="C827" s="4">
        <v>5</v>
      </c>
      <c r="D827" s="8">
        <v>1.23</v>
      </c>
      <c r="E827" s="4">
        <v>3</v>
      </c>
      <c r="F827" s="8">
        <v>1.1499999999999999</v>
      </c>
      <c r="G827" s="4">
        <v>2</v>
      </c>
      <c r="H827" s="8">
        <v>1.43</v>
      </c>
      <c r="I827" s="4">
        <v>0</v>
      </c>
    </row>
    <row r="828" spans="1:9" x14ac:dyDescent="0.2">
      <c r="A828" s="2">
        <v>20</v>
      </c>
      <c r="B828" s="1" t="s">
        <v>138</v>
      </c>
      <c r="C828" s="4">
        <v>5</v>
      </c>
      <c r="D828" s="8">
        <v>1.23</v>
      </c>
      <c r="E828" s="4">
        <v>3</v>
      </c>
      <c r="F828" s="8">
        <v>1.1499999999999999</v>
      </c>
      <c r="G828" s="4">
        <v>1</v>
      </c>
      <c r="H828" s="8">
        <v>0.71</v>
      </c>
      <c r="I828" s="4">
        <v>1</v>
      </c>
    </row>
    <row r="829" spans="1:9" x14ac:dyDescent="0.2">
      <c r="A829" s="1"/>
      <c r="C829" s="4"/>
      <c r="D829" s="8"/>
      <c r="E829" s="4"/>
      <c r="F829" s="8"/>
      <c r="G829" s="4"/>
      <c r="H829" s="8"/>
      <c r="I829" s="4"/>
    </row>
    <row r="830" spans="1:9" x14ac:dyDescent="0.2">
      <c r="A830" s="1" t="s">
        <v>32</v>
      </c>
      <c r="C830" s="4"/>
      <c r="D830" s="8"/>
      <c r="E830" s="4"/>
      <c r="F830" s="8"/>
      <c r="G830" s="4"/>
      <c r="H830" s="8"/>
      <c r="I830" s="4"/>
    </row>
    <row r="831" spans="1:9" x14ac:dyDescent="0.2">
      <c r="A831" s="2">
        <v>1</v>
      </c>
      <c r="B831" s="1" t="s">
        <v>137</v>
      </c>
      <c r="C831" s="4">
        <v>14</v>
      </c>
      <c r="D831" s="8">
        <v>8.14</v>
      </c>
      <c r="E831" s="4">
        <v>14</v>
      </c>
      <c r="F831" s="8">
        <v>12.5</v>
      </c>
      <c r="G831" s="4">
        <v>0</v>
      </c>
      <c r="H831" s="8">
        <v>0</v>
      </c>
      <c r="I831" s="4">
        <v>0</v>
      </c>
    </row>
    <row r="832" spans="1:9" x14ac:dyDescent="0.2">
      <c r="A832" s="2">
        <v>2</v>
      </c>
      <c r="B832" s="1" t="s">
        <v>136</v>
      </c>
      <c r="C832" s="4">
        <v>10</v>
      </c>
      <c r="D832" s="8">
        <v>5.81</v>
      </c>
      <c r="E832" s="4">
        <v>10</v>
      </c>
      <c r="F832" s="8">
        <v>8.93</v>
      </c>
      <c r="G832" s="4">
        <v>0</v>
      </c>
      <c r="H832" s="8">
        <v>0</v>
      </c>
      <c r="I832" s="4">
        <v>0</v>
      </c>
    </row>
    <row r="833" spans="1:9" x14ac:dyDescent="0.2">
      <c r="A833" s="2">
        <v>3</v>
      </c>
      <c r="B833" s="1" t="s">
        <v>155</v>
      </c>
      <c r="C833" s="4">
        <v>9</v>
      </c>
      <c r="D833" s="8">
        <v>5.23</v>
      </c>
      <c r="E833" s="4">
        <v>8</v>
      </c>
      <c r="F833" s="8">
        <v>7.14</v>
      </c>
      <c r="G833" s="4">
        <v>1</v>
      </c>
      <c r="H833" s="8">
        <v>2</v>
      </c>
      <c r="I833" s="4">
        <v>0</v>
      </c>
    </row>
    <row r="834" spans="1:9" x14ac:dyDescent="0.2">
      <c r="A834" s="2">
        <v>4</v>
      </c>
      <c r="B834" s="1" t="s">
        <v>125</v>
      </c>
      <c r="C834" s="4">
        <v>7</v>
      </c>
      <c r="D834" s="8">
        <v>4.07</v>
      </c>
      <c r="E834" s="4">
        <v>6</v>
      </c>
      <c r="F834" s="8">
        <v>5.36</v>
      </c>
      <c r="G834" s="4">
        <v>1</v>
      </c>
      <c r="H834" s="8">
        <v>2</v>
      </c>
      <c r="I834" s="4">
        <v>0</v>
      </c>
    </row>
    <row r="835" spans="1:9" x14ac:dyDescent="0.2">
      <c r="A835" s="2">
        <v>5</v>
      </c>
      <c r="B835" s="1" t="s">
        <v>123</v>
      </c>
      <c r="C835" s="4">
        <v>6</v>
      </c>
      <c r="D835" s="8">
        <v>3.49</v>
      </c>
      <c r="E835" s="4">
        <v>5</v>
      </c>
      <c r="F835" s="8">
        <v>4.46</v>
      </c>
      <c r="G835" s="4">
        <v>1</v>
      </c>
      <c r="H835" s="8">
        <v>2</v>
      </c>
      <c r="I835" s="4">
        <v>0</v>
      </c>
    </row>
    <row r="836" spans="1:9" x14ac:dyDescent="0.2">
      <c r="A836" s="2">
        <v>6</v>
      </c>
      <c r="B836" s="1" t="s">
        <v>127</v>
      </c>
      <c r="C836" s="4">
        <v>5</v>
      </c>
      <c r="D836" s="8">
        <v>2.91</v>
      </c>
      <c r="E836" s="4">
        <v>5</v>
      </c>
      <c r="F836" s="8">
        <v>4.46</v>
      </c>
      <c r="G836" s="4">
        <v>0</v>
      </c>
      <c r="H836" s="8">
        <v>0</v>
      </c>
      <c r="I836" s="4">
        <v>0</v>
      </c>
    </row>
    <row r="837" spans="1:9" x14ac:dyDescent="0.2">
      <c r="A837" s="2">
        <v>6</v>
      </c>
      <c r="B837" s="1" t="s">
        <v>163</v>
      </c>
      <c r="C837" s="4">
        <v>5</v>
      </c>
      <c r="D837" s="8">
        <v>2.91</v>
      </c>
      <c r="E837" s="4">
        <v>0</v>
      </c>
      <c r="F837" s="8">
        <v>0</v>
      </c>
      <c r="G837" s="4">
        <v>0</v>
      </c>
      <c r="H837" s="8">
        <v>0</v>
      </c>
      <c r="I837" s="4">
        <v>0</v>
      </c>
    </row>
    <row r="838" spans="1:9" x14ac:dyDescent="0.2">
      <c r="A838" s="2">
        <v>6</v>
      </c>
      <c r="B838" s="1" t="s">
        <v>140</v>
      </c>
      <c r="C838" s="4">
        <v>5</v>
      </c>
      <c r="D838" s="8">
        <v>2.91</v>
      </c>
      <c r="E838" s="4">
        <v>5</v>
      </c>
      <c r="F838" s="8">
        <v>4.46</v>
      </c>
      <c r="G838" s="4">
        <v>0</v>
      </c>
      <c r="H838" s="8">
        <v>0</v>
      </c>
      <c r="I838" s="4">
        <v>0</v>
      </c>
    </row>
    <row r="839" spans="1:9" x14ac:dyDescent="0.2">
      <c r="A839" s="2">
        <v>9</v>
      </c>
      <c r="B839" s="1" t="s">
        <v>133</v>
      </c>
      <c r="C839" s="4">
        <v>4</v>
      </c>
      <c r="D839" s="8">
        <v>2.33</v>
      </c>
      <c r="E839" s="4">
        <v>4</v>
      </c>
      <c r="F839" s="8">
        <v>3.57</v>
      </c>
      <c r="G839" s="4">
        <v>0</v>
      </c>
      <c r="H839" s="8">
        <v>0</v>
      </c>
      <c r="I839" s="4">
        <v>0</v>
      </c>
    </row>
    <row r="840" spans="1:9" x14ac:dyDescent="0.2">
      <c r="A840" s="2">
        <v>9</v>
      </c>
      <c r="B840" s="1" t="s">
        <v>187</v>
      </c>
      <c r="C840" s="4">
        <v>4</v>
      </c>
      <c r="D840" s="8">
        <v>2.33</v>
      </c>
      <c r="E840" s="4">
        <v>0</v>
      </c>
      <c r="F840" s="8">
        <v>0</v>
      </c>
      <c r="G840" s="4">
        <v>2</v>
      </c>
      <c r="H840" s="8">
        <v>4</v>
      </c>
      <c r="I840" s="4">
        <v>0</v>
      </c>
    </row>
    <row r="841" spans="1:9" x14ac:dyDescent="0.2">
      <c r="A841" s="2">
        <v>11</v>
      </c>
      <c r="B841" s="1" t="s">
        <v>121</v>
      </c>
      <c r="C841" s="4">
        <v>3</v>
      </c>
      <c r="D841" s="8">
        <v>1.74</v>
      </c>
      <c r="E841" s="4">
        <v>0</v>
      </c>
      <c r="F841" s="8">
        <v>0</v>
      </c>
      <c r="G841" s="4">
        <v>3</v>
      </c>
      <c r="H841" s="8">
        <v>6</v>
      </c>
      <c r="I841" s="4">
        <v>0</v>
      </c>
    </row>
    <row r="842" spans="1:9" x14ac:dyDescent="0.2">
      <c r="A842" s="2">
        <v>11</v>
      </c>
      <c r="B842" s="1" t="s">
        <v>214</v>
      </c>
      <c r="C842" s="4">
        <v>3</v>
      </c>
      <c r="D842" s="8">
        <v>1.74</v>
      </c>
      <c r="E842" s="4">
        <v>3</v>
      </c>
      <c r="F842" s="8">
        <v>2.68</v>
      </c>
      <c r="G842" s="4">
        <v>0</v>
      </c>
      <c r="H842" s="8">
        <v>0</v>
      </c>
      <c r="I842" s="4">
        <v>0</v>
      </c>
    </row>
    <row r="843" spans="1:9" x14ac:dyDescent="0.2">
      <c r="A843" s="2">
        <v>11</v>
      </c>
      <c r="B843" s="1" t="s">
        <v>149</v>
      </c>
      <c r="C843" s="4">
        <v>3</v>
      </c>
      <c r="D843" s="8">
        <v>1.74</v>
      </c>
      <c r="E843" s="4">
        <v>2</v>
      </c>
      <c r="F843" s="8">
        <v>1.79</v>
      </c>
      <c r="G843" s="4">
        <v>1</v>
      </c>
      <c r="H843" s="8">
        <v>2</v>
      </c>
      <c r="I843" s="4">
        <v>0</v>
      </c>
    </row>
    <row r="844" spans="1:9" x14ac:dyDescent="0.2">
      <c r="A844" s="2">
        <v>11</v>
      </c>
      <c r="B844" s="1" t="s">
        <v>220</v>
      </c>
      <c r="C844" s="4">
        <v>3</v>
      </c>
      <c r="D844" s="8">
        <v>1.74</v>
      </c>
      <c r="E844" s="4">
        <v>3</v>
      </c>
      <c r="F844" s="8">
        <v>2.68</v>
      </c>
      <c r="G844" s="4">
        <v>0</v>
      </c>
      <c r="H844" s="8">
        <v>0</v>
      </c>
      <c r="I844" s="4">
        <v>0</v>
      </c>
    </row>
    <row r="845" spans="1:9" x14ac:dyDescent="0.2">
      <c r="A845" s="2">
        <v>11</v>
      </c>
      <c r="B845" s="1" t="s">
        <v>145</v>
      </c>
      <c r="C845" s="4">
        <v>3</v>
      </c>
      <c r="D845" s="8">
        <v>1.74</v>
      </c>
      <c r="E845" s="4">
        <v>2</v>
      </c>
      <c r="F845" s="8">
        <v>1.79</v>
      </c>
      <c r="G845" s="4">
        <v>1</v>
      </c>
      <c r="H845" s="8">
        <v>2</v>
      </c>
      <c r="I845" s="4">
        <v>0</v>
      </c>
    </row>
    <row r="846" spans="1:9" x14ac:dyDescent="0.2">
      <c r="A846" s="2">
        <v>11</v>
      </c>
      <c r="B846" s="1" t="s">
        <v>129</v>
      </c>
      <c r="C846" s="4">
        <v>3</v>
      </c>
      <c r="D846" s="8">
        <v>1.74</v>
      </c>
      <c r="E846" s="4">
        <v>0</v>
      </c>
      <c r="F846" s="8">
        <v>0</v>
      </c>
      <c r="G846" s="4">
        <v>3</v>
      </c>
      <c r="H846" s="8">
        <v>6</v>
      </c>
      <c r="I846" s="4">
        <v>0</v>
      </c>
    </row>
    <row r="847" spans="1:9" x14ac:dyDescent="0.2">
      <c r="A847" s="2">
        <v>11</v>
      </c>
      <c r="B847" s="1" t="s">
        <v>162</v>
      </c>
      <c r="C847" s="4">
        <v>3</v>
      </c>
      <c r="D847" s="8">
        <v>1.74</v>
      </c>
      <c r="E847" s="4">
        <v>1</v>
      </c>
      <c r="F847" s="8">
        <v>0.89</v>
      </c>
      <c r="G847" s="4">
        <v>2</v>
      </c>
      <c r="H847" s="8">
        <v>4</v>
      </c>
      <c r="I847" s="4">
        <v>0</v>
      </c>
    </row>
    <row r="848" spans="1:9" x14ac:dyDescent="0.2">
      <c r="A848" s="2">
        <v>11</v>
      </c>
      <c r="B848" s="1" t="s">
        <v>171</v>
      </c>
      <c r="C848" s="4">
        <v>3</v>
      </c>
      <c r="D848" s="8">
        <v>1.74</v>
      </c>
      <c r="E848" s="4">
        <v>2</v>
      </c>
      <c r="F848" s="8">
        <v>1.79</v>
      </c>
      <c r="G848" s="4">
        <v>1</v>
      </c>
      <c r="H848" s="8">
        <v>2</v>
      </c>
      <c r="I848" s="4">
        <v>0</v>
      </c>
    </row>
    <row r="849" spans="1:9" x14ac:dyDescent="0.2">
      <c r="A849" s="2">
        <v>11</v>
      </c>
      <c r="B849" s="1" t="s">
        <v>132</v>
      </c>
      <c r="C849" s="4">
        <v>3</v>
      </c>
      <c r="D849" s="8">
        <v>1.74</v>
      </c>
      <c r="E849" s="4">
        <v>2</v>
      </c>
      <c r="F849" s="8">
        <v>1.79</v>
      </c>
      <c r="G849" s="4">
        <v>1</v>
      </c>
      <c r="H849" s="8">
        <v>2</v>
      </c>
      <c r="I849" s="4">
        <v>0</v>
      </c>
    </row>
    <row r="850" spans="1:9" x14ac:dyDescent="0.2">
      <c r="A850" s="2">
        <v>11</v>
      </c>
      <c r="B850" s="1" t="s">
        <v>169</v>
      </c>
      <c r="C850" s="4">
        <v>3</v>
      </c>
      <c r="D850" s="8">
        <v>1.74</v>
      </c>
      <c r="E850" s="4">
        <v>0</v>
      </c>
      <c r="F850" s="8">
        <v>0</v>
      </c>
      <c r="G850" s="4">
        <v>2</v>
      </c>
      <c r="H850" s="8">
        <v>4</v>
      </c>
      <c r="I850" s="4">
        <v>0</v>
      </c>
    </row>
    <row r="851" spans="1:9" x14ac:dyDescent="0.2">
      <c r="A851" s="2">
        <v>11</v>
      </c>
      <c r="B851" s="1" t="s">
        <v>139</v>
      </c>
      <c r="C851" s="4">
        <v>3</v>
      </c>
      <c r="D851" s="8">
        <v>1.74</v>
      </c>
      <c r="E851" s="4">
        <v>3</v>
      </c>
      <c r="F851" s="8">
        <v>2.68</v>
      </c>
      <c r="G851" s="4">
        <v>0</v>
      </c>
      <c r="H851" s="8">
        <v>0</v>
      </c>
      <c r="I851" s="4">
        <v>0</v>
      </c>
    </row>
    <row r="852" spans="1:9" x14ac:dyDescent="0.2">
      <c r="A852" s="2">
        <v>11</v>
      </c>
      <c r="B852" s="1" t="s">
        <v>176</v>
      </c>
      <c r="C852" s="4">
        <v>3</v>
      </c>
      <c r="D852" s="8">
        <v>1.74</v>
      </c>
      <c r="E852" s="4">
        <v>0</v>
      </c>
      <c r="F852" s="8">
        <v>0</v>
      </c>
      <c r="G852" s="4">
        <v>3</v>
      </c>
      <c r="H852" s="8">
        <v>6</v>
      </c>
      <c r="I852" s="4">
        <v>0</v>
      </c>
    </row>
    <row r="853" spans="1:9" x14ac:dyDescent="0.2">
      <c r="A853" s="1"/>
      <c r="C853" s="4"/>
      <c r="D853" s="8"/>
      <c r="E853" s="4"/>
      <c r="F853" s="8"/>
      <c r="G853" s="4"/>
      <c r="H853" s="8"/>
      <c r="I853" s="4"/>
    </row>
    <row r="854" spans="1:9" x14ac:dyDescent="0.2">
      <c r="A854" s="1" t="s">
        <v>33</v>
      </c>
      <c r="C854" s="4"/>
      <c r="D854" s="8"/>
      <c r="E854" s="4"/>
      <c r="F854" s="8"/>
      <c r="G854" s="4"/>
      <c r="H854" s="8"/>
      <c r="I854" s="4"/>
    </row>
    <row r="855" spans="1:9" x14ac:dyDescent="0.2">
      <c r="A855" s="2">
        <v>1</v>
      </c>
      <c r="B855" s="1" t="s">
        <v>136</v>
      </c>
      <c r="C855" s="4">
        <v>14</v>
      </c>
      <c r="D855" s="8">
        <v>6.19</v>
      </c>
      <c r="E855" s="4">
        <v>14</v>
      </c>
      <c r="F855" s="8">
        <v>12.28</v>
      </c>
      <c r="G855" s="4">
        <v>0</v>
      </c>
      <c r="H855" s="8">
        <v>0</v>
      </c>
      <c r="I855" s="4">
        <v>0</v>
      </c>
    </row>
    <row r="856" spans="1:9" x14ac:dyDescent="0.2">
      <c r="A856" s="2">
        <v>1</v>
      </c>
      <c r="B856" s="1" t="s">
        <v>137</v>
      </c>
      <c r="C856" s="4">
        <v>14</v>
      </c>
      <c r="D856" s="8">
        <v>6.19</v>
      </c>
      <c r="E856" s="4">
        <v>13</v>
      </c>
      <c r="F856" s="8">
        <v>11.4</v>
      </c>
      <c r="G856" s="4">
        <v>1</v>
      </c>
      <c r="H856" s="8">
        <v>0.92</v>
      </c>
      <c r="I856" s="4">
        <v>0</v>
      </c>
    </row>
    <row r="857" spans="1:9" x14ac:dyDescent="0.2">
      <c r="A857" s="2">
        <v>3</v>
      </c>
      <c r="B857" s="1" t="s">
        <v>123</v>
      </c>
      <c r="C857" s="4">
        <v>13</v>
      </c>
      <c r="D857" s="8">
        <v>5.75</v>
      </c>
      <c r="E857" s="4">
        <v>8</v>
      </c>
      <c r="F857" s="8">
        <v>7.02</v>
      </c>
      <c r="G857" s="4">
        <v>5</v>
      </c>
      <c r="H857" s="8">
        <v>4.59</v>
      </c>
      <c r="I857" s="4">
        <v>0</v>
      </c>
    </row>
    <row r="858" spans="1:9" x14ac:dyDescent="0.2">
      <c r="A858" s="2">
        <v>4</v>
      </c>
      <c r="B858" s="1" t="s">
        <v>122</v>
      </c>
      <c r="C858" s="4">
        <v>10</v>
      </c>
      <c r="D858" s="8">
        <v>4.42</v>
      </c>
      <c r="E858" s="4">
        <v>1</v>
      </c>
      <c r="F858" s="8">
        <v>0.88</v>
      </c>
      <c r="G858" s="4">
        <v>9</v>
      </c>
      <c r="H858" s="8">
        <v>8.26</v>
      </c>
      <c r="I858" s="4">
        <v>0</v>
      </c>
    </row>
    <row r="859" spans="1:9" x14ac:dyDescent="0.2">
      <c r="A859" s="2">
        <v>5</v>
      </c>
      <c r="B859" s="1" t="s">
        <v>141</v>
      </c>
      <c r="C859" s="4">
        <v>9</v>
      </c>
      <c r="D859" s="8">
        <v>3.98</v>
      </c>
      <c r="E859" s="4">
        <v>1</v>
      </c>
      <c r="F859" s="8">
        <v>0.88</v>
      </c>
      <c r="G859" s="4">
        <v>8</v>
      </c>
      <c r="H859" s="8">
        <v>7.34</v>
      </c>
      <c r="I859" s="4">
        <v>0</v>
      </c>
    </row>
    <row r="860" spans="1:9" x14ac:dyDescent="0.2">
      <c r="A860" s="2">
        <v>6</v>
      </c>
      <c r="B860" s="1" t="s">
        <v>121</v>
      </c>
      <c r="C860" s="4">
        <v>8</v>
      </c>
      <c r="D860" s="8">
        <v>3.54</v>
      </c>
      <c r="E860" s="4">
        <v>1</v>
      </c>
      <c r="F860" s="8">
        <v>0.88</v>
      </c>
      <c r="G860" s="4">
        <v>7</v>
      </c>
      <c r="H860" s="8">
        <v>6.42</v>
      </c>
      <c r="I860" s="4">
        <v>0</v>
      </c>
    </row>
    <row r="861" spans="1:9" x14ac:dyDescent="0.2">
      <c r="A861" s="2">
        <v>7</v>
      </c>
      <c r="B861" s="1" t="s">
        <v>202</v>
      </c>
      <c r="C861" s="4">
        <v>6</v>
      </c>
      <c r="D861" s="8">
        <v>2.65</v>
      </c>
      <c r="E861" s="4">
        <v>0</v>
      </c>
      <c r="F861" s="8">
        <v>0</v>
      </c>
      <c r="G861" s="4">
        <v>6</v>
      </c>
      <c r="H861" s="8">
        <v>5.5</v>
      </c>
      <c r="I861" s="4">
        <v>0</v>
      </c>
    </row>
    <row r="862" spans="1:9" x14ac:dyDescent="0.2">
      <c r="A862" s="2">
        <v>7</v>
      </c>
      <c r="B862" s="1" t="s">
        <v>128</v>
      </c>
      <c r="C862" s="4">
        <v>6</v>
      </c>
      <c r="D862" s="8">
        <v>2.65</v>
      </c>
      <c r="E862" s="4">
        <v>5</v>
      </c>
      <c r="F862" s="8">
        <v>4.3899999999999997</v>
      </c>
      <c r="G862" s="4">
        <v>1</v>
      </c>
      <c r="H862" s="8">
        <v>0.92</v>
      </c>
      <c r="I862" s="4">
        <v>0</v>
      </c>
    </row>
    <row r="863" spans="1:9" x14ac:dyDescent="0.2">
      <c r="A863" s="2">
        <v>7</v>
      </c>
      <c r="B863" s="1" t="s">
        <v>133</v>
      </c>
      <c r="C863" s="4">
        <v>6</v>
      </c>
      <c r="D863" s="8">
        <v>2.65</v>
      </c>
      <c r="E863" s="4">
        <v>6</v>
      </c>
      <c r="F863" s="8">
        <v>5.26</v>
      </c>
      <c r="G863" s="4">
        <v>0</v>
      </c>
      <c r="H863" s="8">
        <v>0</v>
      </c>
      <c r="I863" s="4">
        <v>0</v>
      </c>
    </row>
    <row r="864" spans="1:9" x14ac:dyDescent="0.2">
      <c r="A864" s="2">
        <v>10</v>
      </c>
      <c r="B864" s="1" t="s">
        <v>149</v>
      </c>
      <c r="C864" s="4">
        <v>5</v>
      </c>
      <c r="D864" s="8">
        <v>2.21</v>
      </c>
      <c r="E864" s="4">
        <v>3</v>
      </c>
      <c r="F864" s="8">
        <v>2.63</v>
      </c>
      <c r="G864" s="4">
        <v>2</v>
      </c>
      <c r="H864" s="8">
        <v>1.83</v>
      </c>
      <c r="I864" s="4">
        <v>0</v>
      </c>
    </row>
    <row r="865" spans="1:9" x14ac:dyDescent="0.2">
      <c r="A865" s="2">
        <v>10</v>
      </c>
      <c r="B865" s="1" t="s">
        <v>169</v>
      </c>
      <c r="C865" s="4">
        <v>5</v>
      </c>
      <c r="D865" s="8">
        <v>2.21</v>
      </c>
      <c r="E865" s="4">
        <v>0</v>
      </c>
      <c r="F865" s="8">
        <v>0</v>
      </c>
      <c r="G865" s="4">
        <v>5</v>
      </c>
      <c r="H865" s="8">
        <v>4.59</v>
      </c>
      <c r="I865" s="4">
        <v>0</v>
      </c>
    </row>
    <row r="866" spans="1:9" x14ac:dyDescent="0.2">
      <c r="A866" s="2">
        <v>10</v>
      </c>
      <c r="B866" s="1" t="s">
        <v>138</v>
      </c>
      <c r="C866" s="4">
        <v>5</v>
      </c>
      <c r="D866" s="8">
        <v>2.21</v>
      </c>
      <c r="E866" s="4">
        <v>5</v>
      </c>
      <c r="F866" s="8">
        <v>4.3899999999999997</v>
      </c>
      <c r="G866" s="4">
        <v>0</v>
      </c>
      <c r="H866" s="8">
        <v>0</v>
      </c>
      <c r="I866" s="4">
        <v>0</v>
      </c>
    </row>
    <row r="867" spans="1:9" x14ac:dyDescent="0.2">
      <c r="A867" s="2">
        <v>10</v>
      </c>
      <c r="B867" s="1" t="s">
        <v>140</v>
      </c>
      <c r="C867" s="4">
        <v>5</v>
      </c>
      <c r="D867" s="8">
        <v>2.21</v>
      </c>
      <c r="E867" s="4">
        <v>2</v>
      </c>
      <c r="F867" s="8">
        <v>1.75</v>
      </c>
      <c r="G867" s="4">
        <v>3</v>
      </c>
      <c r="H867" s="8">
        <v>2.75</v>
      </c>
      <c r="I867" s="4">
        <v>0</v>
      </c>
    </row>
    <row r="868" spans="1:9" x14ac:dyDescent="0.2">
      <c r="A868" s="2">
        <v>14</v>
      </c>
      <c r="B868" s="1" t="s">
        <v>148</v>
      </c>
      <c r="C868" s="4">
        <v>4</v>
      </c>
      <c r="D868" s="8">
        <v>1.77</v>
      </c>
      <c r="E868" s="4">
        <v>4</v>
      </c>
      <c r="F868" s="8">
        <v>3.51</v>
      </c>
      <c r="G868" s="4">
        <v>0</v>
      </c>
      <c r="H868" s="8">
        <v>0</v>
      </c>
      <c r="I868" s="4">
        <v>0</v>
      </c>
    </row>
    <row r="869" spans="1:9" x14ac:dyDescent="0.2">
      <c r="A869" s="2">
        <v>14</v>
      </c>
      <c r="B869" s="1" t="s">
        <v>139</v>
      </c>
      <c r="C869" s="4">
        <v>4</v>
      </c>
      <c r="D869" s="8">
        <v>1.77</v>
      </c>
      <c r="E869" s="4">
        <v>3</v>
      </c>
      <c r="F869" s="8">
        <v>2.63</v>
      </c>
      <c r="G869" s="4">
        <v>1</v>
      </c>
      <c r="H869" s="8">
        <v>0.92</v>
      </c>
      <c r="I869" s="4">
        <v>0</v>
      </c>
    </row>
    <row r="870" spans="1:9" x14ac:dyDescent="0.2">
      <c r="A870" s="2">
        <v>16</v>
      </c>
      <c r="B870" s="1" t="s">
        <v>173</v>
      </c>
      <c r="C870" s="4">
        <v>3</v>
      </c>
      <c r="D870" s="8">
        <v>1.33</v>
      </c>
      <c r="E870" s="4">
        <v>2</v>
      </c>
      <c r="F870" s="8">
        <v>1.75</v>
      </c>
      <c r="G870" s="4">
        <v>1</v>
      </c>
      <c r="H870" s="8">
        <v>0.92</v>
      </c>
      <c r="I870" s="4">
        <v>0</v>
      </c>
    </row>
    <row r="871" spans="1:9" x14ac:dyDescent="0.2">
      <c r="A871" s="2">
        <v>16</v>
      </c>
      <c r="B871" s="1" t="s">
        <v>186</v>
      </c>
      <c r="C871" s="4">
        <v>3</v>
      </c>
      <c r="D871" s="8">
        <v>1.33</v>
      </c>
      <c r="E871" s="4">
        <v>2</v>
      </c>
      <c r="F871" s="8">
        <v>1.75</v>
      </c>
      <c r="G871" s="4">
        <v>1</v>
      </c>
      <c r="H871" s="8">
        <v>0.92</v>
      </c>
      <c r="I871" s="4">
        <v>0</v>
      </c>
    </row>
    <row r="872" spans="1:9" x14ac:dyDescent="0.2">
      <c r="A872" s="2">
        <v>16</v>
      </c>
      <c r="B872" s="1" t="s">
        <v>221</v>
      </c>
      <c r="C872" s="4">
        <v>3</v>
      </c>
      <c r="D872" s="8">
        <v>1.33</v>
      </c>
      <c r="E872" s="4">
        <v>2</v>
      </c>
      <c r="F872" s="8">
        <v>1.75</v>
      </c>
      <c r="G872" s="4">
        <v>1</v>
      </c>
      <c r="H872" s="8">
        <v>0.92</v>
      </c>
      <c r="I872" s="4">
        <v>0</v>
      </c>
    </row>
    <row r="873" spans="1:9" x14ac:dyDescent="0.2">
      <c r="A873" s="2">
        <v>16</v>
      </c>
      <c r="B873" s="1" t="s">
        <v>180</v>
      </c>
      <c r="C873" s="4">
        <v>3</v>
      </c>
      <c r="D873" s="8">
        <v>1.33</v>
      </c>
      <c r="E873" s="4">
        <v>2</v>
      </c>
      <c r="F873" s="8">
        <v>1.75</v>
      </c>
      <c r="G873" s="4">
        <v>1</v>
      </c>
      <c r="H873" s="8">
        <v>0.92</v>
      </c>
      <c r="I873" s="4">
        <v>0</v>
      </c>
    </row>
    <row r="874" spans="1:9" x14ac:dyDescent="0.2">
      <c r="A874" s="2">
        <v>16</v>
      </c>
      <c r="B874" s="1" t="s">
        <v>125</v>
      </c>
      <c r="C874" s="4">
        <v>3</v>
      </c>
      <c r="D874" s="8">
        <v>1.33</v>
      </c>
      <c r="E874" s="4">
        <v>3</v>
      </c>
      <c r="F874" s="8">
        <v>2.63</v>
      </c>
      <c r="G874" s="4">
        <v>0</v>
      </c>
      <c r="H874" s="8">
        <v>0</v>
      </c>
      <c r="I874" s="4">
        <v>0</v>
      </c>
    </row>
    <row r="875" spans="1:9" x14ac:dyDescent="0.2">
      <c r="A875" s="2">
        <v>16</v>
      </c>
      <c r="B875" s="1" t="s">
        <v>146</v>
      </c>
      <c r="C875" s="4">
        <v>3</v>
      </c>
      <c r="D875" s="8">
        <v>1.33</v>
      </c>
      <c r="E875" s="4">
        <v>2</v>
      </c>
      <c r="F875" s="8">
        <v>1.75</v>
      </c>
      <c r="G875" s="4">
        <v>1</v>
      </c>
      <c r="H875" s="8">
        <v>0.92</v>
      </c>
      <c r="I875" s="4">
        <v>0</v>
      </c>
    </row>
    <row r="876" spans="1:9" x14ac:dyDescent="0.2">
      <c r="A876" s="2">
        <v>16</v>
      </c>
      <c r="B876" s="1" t="s">
        <v>185</v>
      </c>
      <c r="C876" s="4">
        <v>3</v>
      </c>
      <c r="D876" s="8">
        <v>1.33</v>
      </c>
      <c r="E876" s="4">
        <v>0</v>
      </c>
      <c r="F876" s="8">
        <v>0</v>
      </c>
      <c r="G876" s="4">
        <v>3</v>
      </c>
      <c r="H876" s="8">
        <v>2.75</v>
      </c>
      <c r="I876" s="4">
        <v>0</v>
      </c>
    </row>
    <row r="877" spans="1:9" x14ac:dyDescent="0.2">
      <c r="A877" s="1"/>
      <c r="C877" s="4"/>
      <c r="D877" s="8"/>
      <c r="E877" s="4"/>
      <c r="F877" s="8"/>
      <c r="G877" s="4"/>
      <c r="H877" s="8"/>
      <c r="I877" s="4"/>
    </row>
    <row r="878" spans="1:9" x14ac:dyDescent="0.2">
      <c r="A878" s="1" t="s">
        <v>34</v>
      </c>
      <c r="C878" s="4"/>
      <c r="D878" s="8"/>
      <c r="E878" s="4"/>
      <c r="F878" s="8"/>
      <c r="G878" s="4"/>
      <c r="H878" s="8"/>
      <c r="I878" s="4"/>
    </row>
    <row r="879" spans="1:9" x14ac:dyDescent="0.2">
      <c r="A879" s="2">
        <v>1</v>
      </c>
      <c r="B879" s="1" t="s">
        <v>137</v>
      </c>
      <c r="C879" s="4">
        <v>43</v>
      </c>
      <c r="D879" s="8">
        <v>8.19</v>
      </c>
      <c r="E879" s="4">
        <v>43</v>
      </c>
      <c r="F879" s="8">
        <v>11.94</v>
      </c>
      <c r="G879" s="4">
        <v>0</v>
      </c>
      <c r="H879" s="8">
        <v>0</v>
      </c>
      <c r="I879" s="4">
        <v>0</v>
      </c>
    </row>
    <row r="880" spans="1:9" x14ac:dyDescent="0.2">
      <c r="A880" s="2">
        <v>2</v>
      </c>
      <c r="B880" s="1" t="s">
        <v>136</v>
      </c>
      <c r="C880" s="4">
        <v>40</v>
      </c>
      <c r="D880" s="8">
        <v>7.62</v>
      </c>
      <c r="E880" s="4">
        <v>39</v>
      </c>
      <c r="F880" s="8">
        <v>10.83</v>
      </c>
      <c r="G880" s="4">
        <v>1</v>
      </c>
      <c r="H880" s="8">
        <v>0.63</v>
      </c>
      <c r="I880" s="4">
        <v>0</v>
      </c>
    </row>
    <row r="881" spans="1:9" x14ac:dyDescent="0.2">
      <c r="A881" s="2">
        <v>3</v>
      </c>
      <c r="B881" s="1" t="s">
        <v>123</v>
      </c>
      <c r="C881" s="4">
        <v>17</v>
      </c>
      <c r="D881" s="8">
        <v>3.24</v>
      </c>
      <c r="E881" s="4">
        <v>11</v>
      </c>
      <c r="F881" s="8">
        <v>3.06</v>
      </c>
      <c r="G881" s="4">
        <v>6</v>
      </c>
      <c r="H881" s="8">
        <v>3.77</v>
      </c>
      <c r="I881" s="4">
        <v>0</v>
      </c>
    </row>
    <row r="882" spans="1:9" x14ac:dyDescent="0.2">
      <c r="A882" s="2">
        <v>4</v>
      </c>
      <c r="B882" s="1" t="s">
        <v>125</v>
      </c>
      <c r="C882" s="4">
        <v>15</v>
      </c>
      <c r="D882" s="8">
        <v>2.86</v>
      </c>
      <c r="E882" s="4">
        <v>13</v>
      </c>
      <c r="F882" s="8">
        <v>3.61</v>
      </c>
      <c r="G882" s="4">
        <v>2</v>
      </c>
      <c r="H882" s="8">
        <v>1.26</v>
      </c>
      <c r="I882" s="4">
        <v>0</v>
      </c>
    </row>
    <row r="883" spans="1:9" x14ac:dyDescent="0.2">
      <c r="A883" s="2">
        <v>4</v>
      </c>
      <c r="B883" s="1" t="s">
        <v>133</v>
      </c>
      <c r="C883" s="4">
        <v>15</v>
      </c>
      <c r="D883" s="8">
        <v>2.86</v>
      </c>
      <c r="E883" s="4">
        <v>14</v>
      </c>
      <c r="F883" s="8">
        <v>3.89</v>
      </c>
      <c r="G883" s="4">
        <v>1</v>
      </c>
      <c r="H883" s="8">
        <v>0.63</v>
      </c>
      <c r="I883" s="4">
        <v>0</v>
      </c>
    </row>
    <row r="884" spans="1:9" x14ac:dyDescent="0.2">
      <c r="A884" s="2">
        <v>6</v>
      </c>
      <c r="B884" s="1" t="s">
        <v>121</v>
      </c>
      <c r="C884" s="4">
        <v>14</v>
      </c>
      <c r="D884" s="8">
        <v>2.67</v>
      </c>
      <c r="E884" s="4">
        <v>5</v>
      </c>
      <c r="F884" s="8">
        <v>1.39</v>
      </c>
      <c r="G884" s="4">
        <v>9</v>
      </c>
      <c r="H884" s="8">
        <v>5.66</v>
      </c>
      <c r="I884" s="4">
        <v>0</v>
      </c>
    </row>
    <row r="885" spans="1:9" x14ac:dyDescent="0.2">
      <c r="A885" s="2">
        <v>7</v>
      </c>
      <c r="B885" s="1" t="s">
        <v>122</v>
      </c>
      <c r="C885" s="4">
        <v>11</v>
      </c>
      <c r="D885" s="8">
        <v>2.1</v>
      </c>
      <c r="E885" s="4">
        <v>9</v>
      </c>
      <c r="F885" s="8">
        <v>2.5</v>
      </c>
      <c r="G885" s="4">
        <v>2</v>
      </c>
      <c r="H885" s="8">
        <v>1.26</v>
      </c>
      <c r="I885" s="4">
        <v>0</v>
      </c>
    </row>
    <row r="886" spans="1:9" x14ac:dyDescent="0.2">
      <c r="A886" s="2">
        <v>7</v>
      </c>
      <c r="B886" s="1" t="s">
        <v>150</v>
      </c>
      <c r="C886" s="4">
        <v>11</v>
      </c>
      <c r="D886" s="8">
        <v>2.1</v>
      </c>
      <c r="E886" s="4">
        <v>10</v>
      </c>
      <c r="F886" s="8">
        <v>2.78</v>
      </c>
      <c r="G886" s="4">
        <v>1</v>
      </c>
      <c r="H886" s="8">
        <v>0.63</v>
      </c>
      <c r="I886" s="4">
        <v>0</v>
      </c>
    </row>
    <row r="887" spans="1:9" x14ac:dyDescent="0.2">
      <c r="A887" s="2">
        <v>9</v>
      </c>
      <c r="B887" s="1" t="s">
        <v>130</v>
      </c>
      <c r="C887" s="4">
        <v>10</v>
      </c>
      <c r="D887" s="8">
        <v>1.9</v>
      </c>
      <c r="E887" s="4">
        <v>6</v>
      </c>
      <c r="F887" s="8">
        <v>1.67</v>
      </c>
      <c r="G887" s="4">
        <v>4</v>
      </c>
      <c r="H887" s="8">
        <v>2.52</v>
      </c>
      <c r="I887" s="4">
        <v>0</v>
      </c>
    </row>
    <row r="888" spans="1:9" x14ac:dyDescent="0.2">
      <c r="A888" s="2">
        <v>9</v>
      </c>
      <c r="B888" s="1" t="s">
        <v>135</v>
      </c>
      <c r="C888" s="4">
        <v>10</v>
      </c>
      <c r="D888" s="8">
        <v>1.9</v>
      </c>
      <c r="E888" s="4">
        <v>10</v>
      </c>
      <c r="F888" s="8">
        <v>2.78</v>
      </c>
      <c r="G888" s="4">
        <v>0</v>
      </c>
      <c r="H888" s="8">
        <v>0</v>
      </c>
      <c r="I888" s="4">
        <v>0</v>
      </c>
    </row>
    <row r="889" spans="1:9" x14ac:dyDescent="0.2">
      <c r="A889" s="2">
        <v>11</v>
      </c>
      <c r="B889" s="1" t="s">
        <v>149</v>
      </c>
      <c r="C889" s="4">
        <v>9</v>
      </c>
      <c r="D889" s="8">
        <v>1.71</v>
      </c>
      <c r="E889" s="4">
        <v>4</v>
      </c>
      <c r="F889" s="8">
        <v>1.1100000000000001</v>
      </c>
      <c r="G889" s="4">
        <v>5</v>
      </c>
      <c r="H889" s="8">
        <v>3.14</v>
      </c>
      <c r="I889" s="4">
        <v>0</v>
      </c>
    </row>
    <row r="890" spans="1:9" x14ac:dyDescent="0.2">
      <c r="A890" s="2">
        <v>11</v>
      </c>
      <c r="B890" s="1" t="s">
        <v>222</v>
      </c>
      <c r="C890" s="4">
        <v>9</v>
      </c>
      <c r="D890" s="8">
        <v>1.71</v>
      </c>
      <c r="E890" s="4">
        <v>7</v>
      </c>
      <c r="F890" s="8">
        <v>1.94</v>
      </c>
      <c r="G890" s="4">
        <v>2</v>
      </c>
      <c r="H890" s="8">
        <v>1.26</v>
      </c>
      <c r="I890" s="4">
        <v>0</v>
      </c>
    </row>
    <row r="891" spans="1:9" x14ac:dyDescent="0.2">
      <c r="A891" s="2">
        <v>11</v>
      </c>
      <c r="B891" s="1" t="s">
        <v>129</v>
      </c>
      <c r="C891" s="4">
        <v>9</v>
      </c>
      <c r="D891" s="8">
        <v>1.71</v>
      </c>
      <c r="E891" s="4">
        <v>8</v>
      </c>
      <c r="F891" s="8">
        <v>2.2200000000000002</v>
      </c>
      <c r="G891" s="4">
        <v>1</v>
      </c>
      <c r="H891" s="8">
        <v>0.63</v>
      </c>
      <c r="I891" s="4">
        <v>0</v>
      </c>
    </row>
    <row r="892" spans="1:9" x14ac:dyDescent="0.2">
      <c r="A892" s="2">
        <v>11</v>
      </c>
      <c r="B892" s="1" t="s">
        <v>155</v>
      </c>
      <c r="C892" s="4">
        <v>9</v>
      </c>
      <c r="D892" s="8">
        <v>1.71</v>
      </c>
      <c r="E892" s="4">
        <v>5</v>
      </c>
      <c r="F892" s="8">
        <v>1.39</v>
      </c>
      <c r="G892" s="4">
        <v>3</v>
      </c>
      <c r="H892" s="8">
        <v>1.89</v>
      </c>
      <c r="I892" s="4">
        <v>0</v>
      </c>
    </row>
    <row r="893" spans="1:9" x14ac:dyDescent="0.2">
      <c r="A893" s="2">
        <v>11</v>
      </c>
      <c r="B893" s="1" t="s">
        <v>139</v>
      </c>
      <c r="C893" s="4">
        <v>9</v>
      </c>
      <c r="D893" s="8">
        <v>1.71</v>
      </c>
      <c r="E893" s="4">
        <v>8</v>
      </c>
      <c r="F893" s="8">
        <v>2.2200000000000002</v>
      </c>
      <c r="G893" s="4">
        <v>1</v>
      </c>
      <c r="H893" s="8">
        <v>0.63</v>
      </c>
      <c r="I893" s="4">
        <v>0</v>
      </c>
    </row>
    <row r="894" spans="1:9" x14ac:dyDescent="0.2">
      <c r="A894" s="2">
        <v>16</v>
      </c>
      <c r="B894" s="1" t="s">
        <v>151</v>
      </c>
      <c r="C894" s="4">
        <v>8</v>
      </c>
      <c r="D894" s="8">
        <v>1.52</v>
      </c>
      <c r="E894" s="4">
        <v>7</v>
      </c>
      <c r="F894" s="8">
        <v>1.94</v>
      </c>
      <c r="G894" s="4">
        <v>1</v>
      </c>
      <c r="H894" s="8">
        <v>0.63</v>
      </c>
      <c r="I894" s="4">
        <v>0</v>
      </c>
    </row>
    <row r="895" spans="1:9" x14ac:dyDescent="0.2">
      <c r="A895" s="2">
        <v>16</v>
      </c>
      <c r="B895" s="1" t="s">
        <v>127</v>
      </c>
      <c r="C895" s="4">
        <v>8</v>
      </c>
      <c r="D895" s="8">
        <v>1.52</v>
      </c>
      <c r="E895" s="4">
        <v>4</v>
      </c>
      <c r="F895" s="8">
        <v>1.1100000000000001</v>
      </c>
      <c r="G895" s="4">
        <v>4</v>
      </c>
      <c r="H895" s="8">
        <v>2.52</v>
      </c>
      <c r="I895" s="4">
        <v>0</v>
      </c>
    </row>
    <row r="896" spans="1:9" x14ac:dyDescent="0.2">
      <c r="A896" s="2">
        <v>16</v>
      </c>
      <c r="B896" s="1" t="s">
        <v>132</v>
      </c>
      <c r="C896" s="4">
        <v>8</v>
      </c>
      <c r="D896" s="8">
        <v>1.52</v>
      </c>
      <c r="E896" s="4">
        <v>4</v>
      </c>
      <c r="F896" s="8">
        <v>1.1100000000000001</v>
      </c>
      <c r="G896" s="4">
        <v>3</v>
      </c>
      <c r="H896" s="8">
        <v>1.89</v>
      </c>
      <c r="I896" s="4">
        <v>0</v>
      </c>
    </row>
    <row r="897" spans="1:9" x14ac:dyDescent="0.2">
      <c r="A897" s="2">
        <v>16</v>
      </c>
      <c r="B897" s="1" t="s">
        <v>134</v>
      </c>
      <c r="C897" s="4">
        <v>8</v>
      </c>
      <c r="D897" s="8">
        <v>1.52</v>
      </c>
      <c r="E897" s="4">
        <v>5</v>
      </c>
      <c r="F897" s="8">
        <v>1.39</v>
      </c>
      <c r="G897" s="4">
        <v>3</v>
      </c>
      <c r="H897" s="8">
        <v>1.89</v>
      </c>
      <c r="I897" s="4">
        <v>0</v>
      </c>
    </row>
    <row r="898" spans="1:9" x14ac:dyDescent="0.2">
      <c r="A898" s="2">
        <v>20</v>
      </c>
      <c r="B898" s="1" t="s">
        <v>166</v>
      </c>
      <c r="C898" s="4">
        <v>7</v>
      </c>
      <c r="D898" s="8">
        <v>1.33</v>
      </c>
      <c r="E898" s="4">
        <v>2</v>
      </c>
      <c r="F898" s="8">
        <v>0.56000000000000005</v>
      </c>
      <c r="G898" s="4">
        <v>5</v>
      </c>
      <c r="H898" s="8">
        <v>3.14</v>
      </c>
      <c r="I898" s="4">
        <v>0</v>
      </c>
    </row>
    <row r="899" spans="1:9" x14ac:dyDescent="0.2">
      <c r="A899" s="2">
        <v>20</v>
      </c>
      <c r="B899" s="1" t="s">
        <v>186</v>
      </c>
      <c r="C899" s="4">
        <v>7</v>
      </c>
      <c r="D899" s="8">
        <v>1.33</v>
      </c>
      <c r="E899" s="4">
        <v>3</v>
      </c>
      <c r="F899" s="8">
        <v>0.83</v>
      </c>
      <c r="G899" s="4">
        <v>4</v>
      </c>
      <c r="H899" s="8">
        <v>2.52</v>
      </c>
      <c r="I899" s="4">
        <v>0</v>
      </c>
    </row>
    <row r="900" spans="1:9" x14ac:dyDescent="0.2">
      <c r="A900" s="1"/>
      <c r="C900" s="4"/>
      <c r="D900" s="8"/>
      <c r="E900" s="4"/>
      <c r="F900" s="8"/>
      <c r="G900" s="4"/>
      <c r="H900" s="8"/>
      <c r="I900" s="4"/>
    </row>
    <row r="901" spans="1:9" x14ac:dyDescent="0.2">
      <c r="A901" s="1" t="s">
        <v>35</v>
      </c>
      <c r="C901" s="4"/>
      <c r="D901" s="8"/>
      <c r="E901" s="4"/>
      <c r="F901" s="8"/>
      <c r="G901" s="4"/>
      <c r="H901" s="8"/>
      <c r="I901" s="4"/>
    </row>
    <row r="902" spans="1:9" x14ac:dyDescent="0.2">
      <c r="A902" s="2">
        <v>1</v>
      </c>
      <c r="B902" s="1" t="s">
        <v>136</v>
      </c>
      <c r="C902" s="4">
        <v>25</v>
      </c>
      <c r="D902" s="8">
        <v>7</v>
      </c>
      <c r="E902" s="4">
        <v>24</v>
      </c>
      <c r="F902" s="8">
        <v>9.92</v>
      </c>
      <c r="G902" s="4">
        <v>1</v>
      </c>
      <c r="H902" s="8">
        <v>0.91</v>
      </c>
      <c r="I902" s="4">
        <v>0</v>
      </c>
    </row>
    <row r="903" spans="1:9" x14ac:dyDescent="0.2">
      <c r="A903" s="2">
        <v>2</v>
      </c>
      <c r="B903" s="1" t="s">
        <v>137</v>
      </c>
      <c r="C903" s="4">
        <v>21</v>
      </c>
      <c r="D903" s="8">
        <v>5.88</v>
      </c>
      <c r="E903" s="4">
        <v>20</v>
      </c>
      <c r="F903" s="8">
        <v>8.26</v>
      </c>
      <c r="G903" s="4">
        <v>1</v>
      </c>
      <c r="H903" s="8">
        <v>0.91</v>
      </c>
      <c r="I903" s="4">
        <v>0</v>
      </c>
    </row>
    <row r="904" spans="1:9" x14ac:dyDescent="0.2">
      <c r="A904" s="2">
        <v>3</v>
      </c>
      <c r="B904" s="1" t="s">
        <v>123</v>
      </c>
      <c r="C904" s="4">
        <v>17</v>
      </c>
      <c r="D904" s="8">
        <v>4.76</v>
      </c>
      <c r="E904" s="4">
        <v>14</v>
      </c>
      <c r="F904" s="8">
        <v>5.79</v>
      </c>
      <c r="G904" s="4">
        <v>3</v>
      </c>
      <c r="H904" s="8">
        <v>2.73</v>
      </c>
      <c r="I904" s="4">
        <v>0</v>
      </c>
    </row>
    <row r="905" spans="1:9" x14ac:dyDescent="0.2">
      <c r="A905" s="2">
        <v>4</v>
      </c>
      <c r="B905" s="1" t="s">
        <v>130</v>
      </c>
      <c r="C905" s="4">
        <v>12</v>
      </c>
      <c r="D905" s="8">
        <v>3.36</v>
      </c>
      <c r="E905" s="4">
        <v>11</v>
      </c>
      <c r="F905" s="8">
        <v>4.55</v>
      </c>
      <c r="G905" s="4">
        <v>1</v>
      </c>
      <c r="H905" s="8">
        <v>0.91</v>
      </c>
      <c r="I905" s="4">
        <v>0</v>
      </c>
    </row>
    <row r="906" spans="1:9" x14ac:dyDescent="0.2">
      <c r="A906" s="2">
        <v>5</v>
      </c>
      <c r="B906" s="1" t="s">
        <v>124</v>
      </c>
      <c r="C906" s="4">
        <v>11</v>
      </c>
      <c r="D906" s="8">
        <v>3.08</v>
      </c>
      <c r="E906" s="4">
        <v>7</v>
      </c>
      <c r="F906" s="8">
        <v>2.89</v>
      </c>
      <c r="G906" s="4">
        <v>4</v>
      </c>
      <c r="H906" s="8">
        <v>3.64</v>
      </c>
      <c r="I906" s="4">
        <v>0</v>
      </c>
    </row>
    <row r="907" spans="1:9" x14ac:dyDescent="0.2">
      <c r="A907" s="2">
        <v>5</v>
      </c>
      <c r="B907" s="1" t="s">
        <v>133</v>
      </c>
      <c r="C907" s="4">
        <v>11</v>
      </c>
      <c r="D907" s="8">
        <v>3.08</v>
      </c>
      <c r="E907" s="4">
        <v>9</v>
      </c>
      <c r="F907" s="8">
        <v>3.72</v>
      </c>
      <c r="G907" s="4">
        <v>2</v>
      </c>
      <c r="H907" s="8">
        <v>1.82</v>
      </c>
      <c r="I907" s="4">
        <v>0</v>
      </c>
    </row>
    <row r="908" spans="1:9" x14ac:dyDescent="0.2">
      <c r="A908" s="2">
        <v>7</v>
      </c>
      <c r="B908" s="1" t="s">
        <v>139</v>
      </c>
      <c r="C908" s="4">
        <v>9</v>
      </c>
      <c r="D908" s="8">
        <v>2.52</v>
      </c>
      <c r="E908" s="4">
        <v>9</v>
      </c>
      <c r="F908" s="8">
        <v>3.72</v>
      </c>
      <c r="G908" s="4">
        <v>0</v>
      </c>
      <c r="H908" s="8">
        <v>0</v>
      </c>
      <c r="I908" s="4">
        <v>0</v>
      </c>
    </row>
    <row r="909" spans="1:9" x14ac:dyDescent="0.2">
      <c r="A909" s="2">
        <v>8</v>
      </c>
      <c r="B909" s="1" t="s">
        <v>146</v>
      </c>
      <c r="C909" s="4">
        <v>8</v>
      </c>
      <c r="D909" s="8">
        <v>2.2400000000000002</v>
      </c>
      <c r="E909" s="4">
        <v>8</v>
      </c>
      <c r="F909" s="8">
        <v>3.31</v>
      </c>
      <c r="G909" s="4">
        <v>0</v>
      </c>
      <c r="H909" s="8">
        <v>0</v>
      </c>
      <c r="I909" s="4">
        <v>0</v>
      </c>
    </row>
    <row r="910" spans="1:9" x14ac:dyDescent="0.2">
      <c r="A910" s="2">
        <v>9</v>
      </c>
      <c r="B910" s="1" t="s">
        <v>127</v>
      </c>
      <c r="C910" s="4">
        <v>7</v>
      </c>
      <c r="D910" s="8">
        <v>1.96</v>
      </c>
      <c r="E910" s="4">
        <v>5</v>
      </c>
      <c r="F910" s="8">
        <v>2.0699999999999998</v>
      </c>
      <c r="G910" s="4">
        <v>2</v>
      </c>
      <c r="H910" s="8">
        <v>1.82</v>
      </c>
      <c r="I910" s="4">
        <v>0</v>
      </c>
    </row>
    <row r="911" spans="1:9" x14ac:dyDescent="0.2">
      <c r="A911" s="2">
        <v>9</v>
      </c>
      <c r="B911" s="1" t="s">
        <v>145</v>
      </c>
      <c r="C911" s="4">
        <v>7</v>
      </c>
      <c r="D911" s="8">
        <v>1.96</v>
      </c>
      <c r="E911" s="4">
        <v>6</v>
      </c>
      <c r="F911" s="8">
        <v>2.48</v>
      </c>
      <c r="G911" s="4">
        <v>1</v>
      </c>
      <c r="H911" s="8">
        <v>0.91</v>
      </c>
      <c r="I911" s="4">
        <v>0</v>
      </c>
    </row>
    <row r="912" spans="1:9" x14ac:dyDescent="0.2">
      <c r="A912" s="2">
        <v>9</v>
      </c>
      <c r="B912" s="1" t="s">
        <v>162</v>
      </c>
      <c r="C912" s="4">
        <v>7</v>
      </c>
      <c r="D912" s="8">
        <v>1.96</v>
      </c>
      <c r="E912" s="4">
        <v>4</v>
      </c>
      <c r="F912" s="8">
        <v>1.65</v>
      </c>
      <c r="G912" s="4">
        <v>3</v>
      </c>
      <c r="H912" s="8">
        <v>2.73</v>
      </c>
      <c r="I912" s="4">
        <v>0</v>
      </c>
    </row>
    <row r="913" spans="1:9" x14ac:dyDescent="0.2">
      <c r="A913" s="2">
        <v>9</v>
      </c>
      <c r="B913" s="1" t="s">
        <v>134</v>
      </c>
      <c r="C913" s="4">
        <v>7</v>
      </c>
      <c r="D913" s="8">
        <v>1.96</v>
      </c>
      <c r="E913" s="4">
        <v>6</v>
      </c>
      <c r="F913" s="8">
        <v>2.48</v>
      </c>
      <c r="G913" s="4">
        <v>1</v>
      </c>
      <c r="H913" s="8">
        <v>0.91</v>
      </c>
      <c r="I913" s="4">
        <v>0</v>
      </c>
    </row>
    <row r="914" spans="1:9" x14ac:dyDescent="0.2">
      <c r="A914" s="2">
        <v>13</v>
      </c>
      <c r="B914" s="1" t="s">
        <v>121</v>
      </c>
      <c r="C914" s="4">
        <v>6</v>
      </c>
      <c r="D914" s="8">
        <v>1.68</v>
      </c>
      <c r="E914" s="4">
        <v>1</v>
      </c>
      <c r="F914" s="8">
        <v>0.41</v>
      </c>
      <c r="G914" s="4">
        <v>5</v>
      </c>
      <c r="H914" s="8">
        <v>4.55</v>
      </c>
      <c r="I914" s="4">
        <v>0</v>
      </c>
    </row>
    <row r="915" spans="1:9" x14ac:dyDescent="0.2">
      <c r="A915" s="2">
        <v>13</v>
      </c>
      <c r="B915" s="1" t="s">
        <v>173</v>
      </c>
      <c r="C915" s="4">
        <v>6</v>
      </c>
      <c r="D915" s="8">
        <v>1.68</v>
      </c>
      <c r="E915" s="4">
        <v>6</v>
      </c>
      <c r="F915" s="8">
        <v>2.48</v>
      </c>
      <c r="G915" s="4">
        <v>0</v>
      </c>
      <c r="H915" s="8">
        <v>0</v>
      </c>
      <c r="I915" s="4">
        <v>0</v>
      </c>
    </row>
    <row r="916" spans="1:9" x14ac:dyDescent="0.2">
      <c r="A916" s="2">
        <v>13</v>
      </c>
      <c r="B916" s="1" t="s">
        <v>138</v>
      </c>
      <c r="C916" s="4">
        <v>6</v>
      </c>
      <c r="D916" s="8">
        <v>1.68</v>
      </c>
      <c r="E916" s="4">
        <v>4</v>
      </c>
      <c r="F916" s="8">
        <v>1.65</v>
      </c>
      <c r="G916" s="4">
        <v>1</v>
      </c>
      <c r="H916" s="8">
        <v>0.91</v>
      </c>
      <c r="I916" s="4">
        <v>1</v>
      </c>
    </row>
    <row r="917" spans="1:9" x14ac:dyDescent="0.2">
      <c r="A917" s="2">
        <v>16</v>
      </c>
      <c r="B917" s="1" t="s">
        <v>166</v>
      </c>
      <c r="C917" s="4">
        <v>5</v>
      </c>
      <c r="D917" s="8">
        <v>1.4</v>
      </c>
      <c r="E917" s="4">
        <v>5</v>
      </c>
      <c r="F917" s="8">
        <v>2.0699999999999998</v>
      </c>
      <c r="G917" s="4">
        <v>0</v>
      </c>
      <c r="H917" s="8">
        <v>0</v>
      </c>
      <c r="I917" s="4">
        <v>0</v>
      </c>
    </row>
    <row r="918" spans="1:9" x14ac:dyDescent="0.2">
      <c r="A918" s="2">
        <v>16</v>
      </c>
      <c r="B918" s="1" t="s">
        <v>179</v>
      </c>
      <c r="C918" s="4">
        <v>5</v>
      </c>
      <c r="D918" s="8">
        <v>1.4</v>
      </c>
      <c r="E918" s="4">
        <v>0</v>
      </c>
      <c r="F918" s="8">
        <v>0</v>
      </c>
      <c r="G918" s="4">
        <v>5</v>
      </c>
      <c r="H918" s="8">
        <v>4.55</v>
      </c>
      <c r="I918" s="4">
        <v>0</v>
      </c>
    </row>
    <row r="919" spans="1:9" x14ac:dyDescent="0.2">
      <c r="A919" s="2">
        <v>16</v>
      </c>
      <c r="B919" s="1" t="s">
        <v>180</v>
      </c>
      <c r="C919" s="4">
        <v>5</v>
      </c>
      <c r="D919" s="8">
        <v>1.4</v>
      </c>
      <c r="E919" s="4">
        <v>4</v>
      </c>
      <c r="F919" s="8">
        <v>1.65</v>
      </c>
      <c r="G919" s="4">
        <v>1</v>
      </c>
      <c r="H919" s="8">
        <v>0.91</v>
      </c>
      <c r="I919" s="4">
        <v>0</v>
      </c>
    </row>
    <row r="920" spans="1:9" x14ac:dyDescent="0.2">
      <c r="A920" s="2">
        <v>16</v>
      </c>
      <c r="B920" s="1" t="s">
        <v>125</v>
      </c>
      <c r="C920" s="4">
        <v>5</v>
      </c>
      <c r="D920" s="8">
        <v>1.4</v>
      </c>
      <c r="E920" s="4">
        <v>4</v>
      </c>
      <c r="F920" s="8">
        <v>1.65</v>
      </c>
      <c r="G920" s="4">
        <v>1</v>
      </c>
      <c r="H920" s="8">
        <v>0.91</v>
      </c>
      <c r="I920" s="4">
        <v>0</v>
      </c>
    </row>
    <row r="921" spans="1:9" x14ac:dyDescent="0.2">
      <c r="A921" s="2">
        <v>16</v>
      </c>
      <c r="B921" s="1" t="s">
        <v>128</v>
      </c>
      <c r="C921" s="4">
        <v>5</v>
      </c>
      <c r="D921" s="8">
        <v>1.4</v>
      </c>
      <c r="E921" s="4">
        <v>2</v>
      </c>
      <c r="F921" s="8">
        <v>0.83</v>
      </c>
      <c r="G921" s="4">
        <v>3</v>
      </c>
      <c r="H921" s="8">
        <v>2.73</v>
      </c>
      <c r="I921" s="4">
        <v>0</v>
      </c>
    </row>
    <row r="922" spans="1:9" x14ac:dyDescent="0.2">
      <c r="A922" s="2">
        <v>16</v>
      </c>
      <c r="B922" s="1" t="s">
        <v>142</v>
      </c>
      <c r="C922" s="4">
        <v>5</v>
      </c>
      <c r="D922" s="8">
        <v>1.4</v>
      </c>
      <c r="E922" s="4">
        <v>0</v>
      </c>
      <c r="F922" s="8">
        <v>0</v>
      </c>
      <c r="G922" s="4">
        <v>4</v>
      </c>
      <c r="H922" s="8">
        <v>3.64</v>
      </c>
      <c r="I922" s="4">
        <v>1</v>
      </c>
    </row>
    <row r="923" spans="1:9" x14ac:dyDescent="0.2">
      <c r="A923" s="2">
        <v>16</v>
      </c>
      <c r="B923" s="1" t="s">
        <v>155</v>
      </c>
      <c r="C923" s="4">
        <v>5</v>
      </c>
      <c r="D923" s="8">
        <v>1.4</v>
      </c>
      <c r="E923" s="4">
        <v>2</v>
      </c>
      <c r="F923" s="8">
        <v>0.83</v>
      </c>
      <c r="G923" s="4">
        <v>3</v>
      </c>
      <c r="H923" s="8">
        <v>2.73</v>
      </c>
      <c r="I923" s="4">
        <v>0</v>
      </c>
    </row>
    <row r="924" spans="1:9" x14ac:dyDescent="0.2">
      <c r="A924" s="1"/>
      <c r="C924" s="4"/>
      <c r="D924" s="8"/>
      <c r="E924" s="4"/>
      <c r="F924" s="8"/>
      <c r="G924" s="4"/>
      <c r="H924" s="8"/>
      <c r="I924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産業小分類トップ２０</oddHeader>
    <oddFooter>&amp;C&amp;P /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2CB66-A656-4AE0-9CDD-19A464038332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264</v>
      </c>
    </row>
    <row r="4" spans="2:9" ht="33" customHeight="1" x14ac:dyDescent="0.2">
      <c r="B4" t="s">
        <v>225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37</v>
      </c>
      <c r="C6" s="12">
        <v>70</v>
      </c>
      <c r="D6" s="8">
        <v>19.61</v>
      </c>
      <c r="E6" s="12">
        <v>51</v>
      </c>
      <c r="F6" s="8">
        <v>21.07</v>
      </c>
      <c r="G6" s="12">
        <v>19</v>
      </c>
      <c r="H6" s="8">
        <v>17.27</v>
      </c>
      <c r="I6" s="12">
        <v>0</v>
      </c>
    </row>
    <row r="7" spans="2:9" ht="15" customHeight="1" x14ac:dyDescent="0.2">
      <c r="B7" t="s">
        <v>38</v>
      </c>
      <c r="C7" s="12">
        <v>31</v>
      </c>
      <c r="D7" s="8">
        <v>8.68</v>
      </c>
      <c r="E7" s="12">
        <v>11</v>
      </c>
      <c r="F7" s="8">
        <v>4.55</v>
      </c>
      <c r="G7" s="12">
        <v>20</v>
      </c>
      <c r="H7" s="8">
        <v>18.18</v>
      </c>
      <c r="I7" s="12">
        <v>0</v>
      </c>
    </row>
    <row r="8" spans="2:9" ht="15" customHeight="1" x14ac:dyDescent="0.2">
      <c r="B8" t="s">
        <v>39</v>
      </c>
      <c r="C8" s="12">
        <v>2</v>
      </c>
      <c r="D8" s="8">
        <v>0.56000000000000005</v>
      </c>
      <c r="E8" s="12">
        <v>0</v>
      </c>
      <c r="F8" s="8">
        <v>0</v>
      </c>
      <c r="G8" s="12">
        <v>1</v>
      </c>
      <c r="H8" s="8">
        <v>0.91</v>
      </c>
      <c r="I8" s="12">
        <v>0</v>
      </c>
    </row>
    <row r="9" spans="2:9" ht="15" customHeight="1" x14ac:dyDescent="0.2">
      <c r="B9" t="s">
        <v>40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41</v>
      </c>
      <c r="C10" s="12">
        <v>4</v>
      </c>
      <c r="D10" s="8">
        <v>1.1200000000000001</v>
      </c>
      <c r="E10" s="12">
        <v>1</v>
      </c>
      <c r="F10" s="8">
        <v>0.41</v>
      </c>
      <c r="G10" s="12">
        <v>3</v>
      </c>
      <c r="H10" s="8">
        <v>2.73</v>
      </c>
      <c r="I10" s="12">
        <v>0</v>
      </c>
    </row>
    <row r="11" spans="2:9" ht="15" customHeight="1" x14ac:dyDescent="0.2">
      <c r="B11" t="s">
        <v>42</v>
      </c>
      <c r="C11" s="12">
        <v>93</v>
      </c>
      <c r="D11" s="8">
        <v>26.05</v>
      </c>
      <c r="E11" s="12">
        <v>66</v>
      </c>
      <c r="F11" s="8">
        <v>27.27</v>
      </c>
      <c r="G11" s="12">
        <v>27</v>
      </c>
      <c r="H11" s="8">
        <v>24.55</v>
      </c>
      <c r="I11" s="12">
        <v>0</v>
      </c>
    </row>
    <row r="12" spans="2:9" ht="15" customHeight="1" x14ac:dyDescent="0.2">
      <c r="B12" t="s">
        <v>43</v>
      </c>
      <c r="C12" s="12">
        <v>2</v>
      </c>
      <c r="D12" s="8">
        <v>0.56000000000000005</v>
      </c>
      <c r="E12" s="12">
        <v>1</v>
      </c>
      <c r="F12" s="8">
        <v>0.41</v>
      </c>
      <c r="G12" s="12">
        <v>1</v>
      </c>
      <c r="H12" s="8">
        <v>0.91</v>
      </c>
      <c r="I12" s="12">
        <v>0</v>
      </c>
    </row>
    <row r="13" spans="2:9" ht="15" customHeight="1" x14ac:dyDescent="0.2">
      <c r="B13" t="s">
        <v>44</v>
      </c>
      <c r="C13" s="12">
        <v>17</v>
      </c>
      <c r="D13" s="8">
        <v>4.76</v>
      </c>
      <c r="E13" s="12">
        <v>6</v>
      </c>
      <c r="F13" s="8">
        <v>2.48</v>
      </c>
      <c r="G13" s="12">
        <v>10</v>
      </c>
      <c r="H13" s="8">
        <v>9.09</v>
      </c>
      <c r="I13" s="12">
        <v>1</v>
      </c>
    </row>
    <row r="14" spans="2:9" ht="15" customHeight="1" x14ac:dyDescent="0.2">
      <c r="B14" t="s">
        <v>45</v>
      </c>
      <c r="C14" s="12">
        <v>6</v>
      </c>
      <c r="D14" s="8">
        <v>1.68</v>
      </c>
      <c r="E14" s="12">
        <v>4</v>
      </c>
      <c r="F14" s="8">
        <v>1.65</v>
      </c>
      <c r="G14" s="12">
        <v>2</v>
      </c>
      <c r="H14" s="8">
        <v>1.82</v>
      </c>
      <c r="I14" s="12">
        <v>0</v>
      </c>
    </row>
    <row r="15" spans="2:9" ht="15" customHeight="1" x14ac:dyDescent="0.2">
      <c r="B15" t="s">
        <v>46</v>
      </c>
      <c r="C15" s="12">
        <v>40</v>
      </c>
      <c r="D15" s="8">
        <v>11.2</v>
      </c>
      <c r="E15" s="12">
        <v>31</v>
      </c>
      <c r="F15" s="8">
        <v>12.81</v>
      </c>
      <c r="G15" s="12">
        <v>9</v>
      </c>
      <c r="H15" s="8">
        <v>8.18</v>
      </c>
      <c r="I15" s="12">
        <v>0</v>
      </c>
    </row>
    <row r="16" spans="2:9" ht="15" customHeight="1" x14ac:dyDescent="0.2">
      <c r="B16" t="s">
        <v>47</v>
      </c>
      <c r="C16" s="12">
        <v>55</v>
      </c>
      <c r="D16" s="8">
        <v>15.41</v>
      </c>
      <c r="E16" s="12">
        <v>48</v>
      </c>
      <c r="F16" s="8">
        <v>19.829999999999998</v>
      </c>
      <c r="G16" s="12">
        <v>7</v>
      </c>
      <c r="H16" s="8">
        <v>6.36</v>
      </c>
      <c r="I16" s="12">
        <v>0</v>
      </c>
    </row>
    <row r="17" spans="2:9" ht="15" customHeight="1" x14ac:dyDescent="0.2">
      <c r="B17" t="s">
        <v>48</v>
      </c>
      <c r="C17" s="12">
        <v>8</v>
      </c>
      <c r="D17" s="8">
        <v>2.2400000000000002</v>
      </c>
      <c r="E17" s="12">
        <v>6</v>
      </c>
      <c r="F17" s="8">
        <v>2.48</v>
      </c>
      <c r="G17" s="12">
        <v>1</v>
      </c>
      <c r="H17" s="8">
        <v>0.91</v>
      </c>
      <c r="I17" s="12">
        <v>1</v>
      </c>
    </row>
    <row r="18" spans="2:9" ht="15" customHeight="1" x14ac:dyDescent="0.2">
      <c r="B18" t="s">
        <v>49</v>
      </c>
      <c r="C18" s="12">
        <v>18</v>
      </c>
      <c r="D18" s="8">
        <v>5.04</v>
      </c>
      <c r="E18" s="12">
        <v>11</v>
      </c>
      <c r="F18" s="8">
        <v>4.55</v>
      </c>
      <c r="G18" s="12">
        <v>6</v>
      </c>
      <c r="H18" s="8">
        <v>5.45</v>
      </c>
      <c r="I18" s="12">
        <v>1</v>
      </c>
    </row>
    <row r="19" spans="2:9" ht="15" customHeight="1" x14ac:dyDescent="0.2">
      <c r="B19" t="s">
        <v>50</v>
      </c>
      <c r="C19" s="12">
        <v>11</v>
      </c>
      <c r="D19" s="8">
        <v>3.08</v>
      </c>
      <c r="E19" s="12">
        <v>6</v>
      </c>
      <c r="F19" s="8">
        <v>2.48</v>
      </c>
      <c r="G19" s="12">
        <v>4</v>
      </c>
      <c r="H19" s="8">
        <v>3.64</v>
      </c>
      <c r="I19" s="12">
        <v>1</v>
      </c>
    </row>
    <row r="20" spans="2:9" ht="15" customHeight="1" x14ac:dyDescent="0.2">
      <c r="B20" s="9" t="s">
        <v>226</v>
      </c>
      <c r="C20" s="12">
        <f>SUM(LTBL_06461[総数／事業所数])</f>
        <v>357</v>
      </c>
      <c r="E20" s="12">
        <f>SUBTOTAL(109,LTBL_06461[個人／事業所数])</f>
        <v>242</v>
      </c>
      <c r="G20" s="12">
        <f>SUBTOTAL(109,LTBL_06461[法人／事業所数])</f>
        <v>110</v>
      </c>
      <c r="I20" s="12">
        <f>SUBTOTAL(109,LTBL_06461[法人以外の団体／事業所数])</f>
        <v>4</v>
      </c>
    </row>
    <row r="21" spans="2:9" ht="15" customHeight="1" x14ac:dyDescent="0.2">
      <c r="E21" s="11">
        <f>LTBL_06461[[#Totals],[個人／事業所数]]/LTBL_06461[[#Totals],[総数／事業所数]]</f>
        <v>0.67787114845938379</v>
      </c>
      <c r="G21" s="11">
        <f>LTBL_06461[[#Totals],[法人／事業所数]]/LTBL_06461[[#Totals],[総数／事業所数]]</f>
        <v>0.3081232492997199</v>
      </c>
      <c r="I21" s="11">
        <f>LTBL_06461[[#Totals],[法人以外の団体／事業所数]]/LTBL_06461[[#Totals],[総数／事業所数]]</f>
        <v>1.1204481792717087E-2</v>
      </c>
    </row>
    <row r="23" spans="2:9" ht="33" customHeight="1" x14ac:dyDescent="0.2">
      <c r="B23" t="s">
        <v>227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73</v>
      </c>
      <c r="C24" s="12">
        <v>48</v>
      </c>
      <c r="D24" s="8">
        <v>13.45</v>
      </c>
      <c r="E24" s="12">
        <v>45</v>
      </c>
      <c r="F24" s="8">
        <v>18.600000000000001</v>
      </c>
      <c r="G24" s="12">
        <v>3</v>
      </c>
      <c r="H24" s="8">
        <v>2.73</v>
      </c>
      <c r="I24" s="12">
        <v>0</v>
      </c>
    </row>
    <row r="25" spans="2:9" ht="15" customHeight="1" x14ac:dyDescent="0.2">
      <c r="B25" t="s">
        <v>68</v>
      </c>
      <c r="C25" s="12">
        <v>38</v>
      </c>
      <c r="D25" s="8">
        <v>10.64</v>
      </c>
      <c r="E25" s="12">
        <v>27</v>
      </c>
      <c r="F25" s="8">
        <v>11.16</v>
      </c>
      <c r="G25" s="12">
        <v>11</v>
      </c>
      <c r="H25" s="8">
        <v>10</v>
      </c>
      <c r="I25" s="12">
        <v>0</v>
      </c>
    </row>
    <row r="26" spans="2:9" ht="15" customHeight="1" x14ac:dyDescent="0.2">
      <c r="B26" t="s">
        <v>72</v>
      </c>
      <c r="C26" s="12">
        <v>32</v>
      </c>
      <c r="D26" s="8">
        <v>8.9600000000000009</v>
      </c>
      <c r="E26" s="12">
        <v>28</v>
      </c>
      <c r="F26" s="8">
        <v>11.57</v>
      </c>
      <c r="G26" s="12">
        <v>4</v>
      </c>
      <c r="H26" s="8">
        <v>3.64</v>
      </c>
      <c r="I26" s="12">
        <v>0</v>
      </c>
    </row>
    <row r="27" spans="2:9" ht="15" customHeight="1" x14ac:dyDescent="0.2">
      <c r="B27" t="s">
        <v>59</v>
      </c>
      <c r="C27" s="12">
        <v>30</v>
      </c>
      <c r="D27" s="8">
        <v>8.4</v>
      </c>
      <c r="E27" s="12">
        <v>21</v>
      </c>
      <c r="F27" s="8">
        <v>8.68</v>
      </c>
      <c r="G27" s="12">
        <v>9</v>
      </c>
      <c r="H27" s="8">
        <v>8.18</v>
      </c>
      <c r="I27" s="12">
        <v>0</v>
      </c>
    </row>
    <row r="28" spans="2:9" ht="15" customHeight="1" x14ac:dyDescent="0.2">
      <c r="B28" t="s">
        <v>66</v>
      </c>
      <c r="C28" s="12">
        <v>25</v>
      </c>
      <c r="D28" s="8">
        <v>7</v>
      </c>
      <c r="E28" s="12">
        <v>19</v>
      </c>
      <c r="F28" s="8">
        <v>7.85</v>
      </c>
      <c r="G28" s="12">
        <v>6</v>
      </c>
      <c r="H28" s="8">
        <v>5.45</v>
      </c>
      <c r="I28" s="12">
        <v>0</v>
      </c>
    </row>
    <row r="29" spans="2:9" ht="15" customHeight="1" x14ac:dyDescent="0.2">
      <c r="B29" t="s">
        <v>60</v>
      </c>
      <c r="C29" s="12">
        <v>24</v>
      </c>
      <c r="D29" s="8">
        <v>6.72</v>
      </c>
      <c r="E29" s="12">
        <v>21</v>
      </c>
      <c r="F29" s="8">
        <v>8.68</v>
      </c>
      <c r="G29" s="12">
        <v>3</v>
      </c>
      <c r="H29" s="8">
        <v>2.73</v>
      </c>
      <c r="I29" s="12">
        <v>0</v>
      </c>
    </row>
    <row r="30" spans="2:9" ht="15" customHeight="1" x14ac:dyDescent="0.2">
      <c r="B30" t="s">
        <v>61</v>
      </c>
      <c r="C30" s="12">
        <v>16</v>
      </c>
      <c r="D30" s="8">
        <v>4.4800000000000004</v>
      </c>
      <c r="E30" s="12">
        <v>9</v>
      </c>
      <c r="F30" s="8">
        <v>3.72</v>
      </c>
      <c r="G30" s="12">
        <v>7</v>
      </c>
      <c r="H30" s="8">
        <v>6.36</v>
      </c>
      <c r="I30" s="12">
        <v>0</v>
      </c>
    </row>
    <row r="31" spans="2:9" ht="15" customHeight="1" x14ac:dyDescent="0.2">
      <c r="B31" t="s">
        <v>67</v>
      </c>
      <c r="C31" s="12">
        <v>14</v>
      </c>
      <c r="D31" s="8">
        <v>3.92</v>
      </c>
      <c r="E31" s="12">
        <v>10</v>
      </c>
      <c r="F31" s="8">
        <v>4.13</v>
      </c>
      <c r="G31" s="12">
        <v>4</v>
      </c>
      <c r="H31" s="8">
        <v>3.64</v>
      </c>
      <c r="I31" s="12">
        <v>0</v>
      </c>
    </row>
    <row r="32" spans="2:9" ht="15" customHeight="1" x14ac:dyDescent="0.2">
      <c r="B32" t="s">
        <v>69</v>
      </c>
      <c r="C32" s="12">
        <v>13</v>
      </c>
      <c r="D32" s="8">
        <v>3.64</v>
      </c>
      <c r="E32" s="12">
        <v>5</v>
      </c>
      <c r="F32" s="8">
        <v>2.0699999999999998</v>
      </c>
      <c r="G32" s="12">
        <v>7</v>
      </c>
      <c r="H32" s="8">
        <v>6.36</v>
      </c>
      <c r="I32" s="12">
        <v>1</v>
      </c>
    </row>
    <row r="33" spans="2:9" ht="15" customHeight="1" x14ac:dyDescent="0.2">
      <c r="B33" t="s">
        <v>76</v>
      </c>
      <c r="C33" s="12">
        <v>11</v>
      </c>
      <c r="D33" s="8">
        <v>3.08</v>
      </c>
      <c r="E33" s="12">
        <v>11</v>
      </c>
      <c r="F33" s="8">
        <v>4.55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65</v>
      </c>
      <c r="C34" s="12">
        <v>8</v>
      </c>
      <c r="D34" s="8">
        <v>2.2400000000000002</v>
      </c>
      <c r="E34" s="12">
        <v>6</v>
      </c>
      <c r="F34" s="8">
        <v>2.48</v>
      </c>
      <c r="G34" s="12">
        <v>2</v>
      </c>
      <c r="H34" s="8">
        <v>1.82</v>
      </c>
      <c r="I34" s="12">
        <v>0</v>
      </c>
    </row>
    <row r="35" spans="2:9" ht="15" customHeight="1" x14ac:dyDescent="0.2">
      <c r="B35" t="s">
        <v>75</v>
      </c>
      <c r="C35" s="12">
        <v>8</v>
      </c>
      <c r="D35" s="8">
        <v>2.2400000000000002</v>
      </c>
      <c r="E35" s="12">
        <v>6</v>
      </c>
      <c r="F35" s="8">
        <v>2.48</v>
      </c>
      <c r="G35" s="12">
        <v>1</v>
      </c>
      <c r="H35" s="8">
        <v>0.91</v>
      </c>
      <c r="I35" s="12">
        <v>1</v>
      </c>
    </row>
    <row r="36" spans="2:9" ht="15" customHeight="1" x14ac:dyDescent="0.2">
      <c r="B36" t="s">
        <v>84</v>
      </c>
      <c r="C36" s="12">
        <v>7</v>
      </c>
      <c r="D36" s="8">
        <v>1.96</v>
      </c>
      <c r="E36" s="12">
        <v>0</v>
      </c>
      <c r="F36" s="8">
        <v>0</v>
      </c>
      <c r="G36" s="12">
        <v>7</v>
      </c>
      <c r="H36" s="8">
        <v>6.36</v>
      </c>
      <c r="I36" s="12">
        <v>0</v>
      </c>
    </row>
    <row r="37" spans="2:9" ht="15" customHeight="1" x14ac:dyDescent="0.2">
      <c r="B37" t="s">
        <v>77</v>
      </c>
      <c r="C37" s="12">
        <v>7</v>
      </c>
      <c r="D37" s="8">
        <v>1.96</v>
      </c>
      <c r="E37" s="12">
        <v>0</v>
      </c>
      <c r="F37" s="8">
        <v>0</v>
      </c>
      <c r="G37" s="12">
        <v>6</v>
      </c>
      <c r="H37" s="8">
        <v>5.45</v>
      </c>
      <c r="I37" s="12">
        <v>1</v>
      </c>
    </row>
    <row r="38" spans="2:9" ht="15" customHeight="1" x14ac:dyDescent="0.2">
      <c r="B38" t="s">
        <v>82</v>
      </c>
      <c r="C38" s="12">
        <v>6</v>
      </c>
      <c r="D38" s="8">
        <v>1.68</v>
      </c>
      <c r="E38" s="12">
        <v>2</v>
      </c>
      <c r="F38" s="8">
        <v>0.83</v>
      </c>
      <c r="G38" s="12">
        <v>4</v>
      </c>
      <c r="H38" s="8">
        <v>3.64</v>
      </c>
      <c r="I38" s="12">
        <v>0</v>
      </c>
    </row>
    <row r="39" spans="2:9" ht="15" customHeight="1" x14ac:dyDescent="0.2">
      <c r="B39" t="s">
        <v>98</v>
      </c>
      <c r="C39" s="12">
        <v>5</v>
      </c>
      <c r="D39" s="8">
        <v>1.4</v>
      </c>
      <c r="E39" s="12">
        <v>0</v>
      </c>
      <c r="F39" s="8">
        <v>0</v>
      </c>
      <c r="G39" s="12">
        <v>5</v>
      </c>
      <c r="H39" s="8">
        <v>4.55</v>
      </c>
      <c r="I39" s="12">
        <v>0</v>
      </c>
    </row>
    <row r="40" spans="2:9" ht="15" customHeight="1" x14ac:dyDescent="0.2">
      <c r="B40" t="s">
        <v>71</v>
      </c>
      <c r="C40" s="12">
        <v>5</v>
      </c>
      <c r="D40" s="8">
        <v>1.4</v>
      </c>
      <c r="E40" s="12">
        <v>4</v>
      </c>
      <c r="F40" s="8">
        <v>1.65</v>
      </c>
      <c r="G40" s="12">
        <v>1</v>
      </c>
      <c r="H40" s="8">
        <v>0.91</v>
      </c>
      <c r="I40" s="12">
        <v>0</v>
      </c>
    </row>
    <row r="41" spans="2:9" ht="15" customHeight="1" x14ac:dyDescent="0.2">
      <c r="B41" t="s">
        <v>74</v>
      </c>
      <c r="C41" s="12">
        <v>5</v>
      </c>
      <c r="D41" s="8">
        <v>1.4</v>
      </c>
      <c r="E41" s="12">
        <v>3</v>
      </c>
      <c r="F41" s="8">
        <v>1.24</v>
      </c>
      <c r="G41" s="12">
        <v>2</v>
      </c>
      <c r="H41" s="8">
        <v>1.82</v>
      </c>
      <c r="I41" s="12">
        <v>0</v>
      </c>
    </row>
    <row r="42" spans="2:9" ht="15" customHeight="1" x14ac:dyDescent="0.2">
      <c r="B42" t="s">
        <v>101</v>
      </c>
      <c r="C42" s="12">
        <v>5</v>
      </c>
      <c r="D42" s="8">
        <v>1.4</v>
      </c>
      <c r="E42" s="12">
        <v>1</v>
      </c>
      <c r="F42" s="8">
        <v>0.41</v>
      </c>
      <c r="G42" s="12">
        <v>3</v>
      </c>
      <c r="H42" s="8">
        <v>2.73</v>
      </c>
      <c r="I42" s="12">
        <v>1</v>
      </c>
    </row>
    <row r="43" spans="2:9" ht="15" customHeight="1" x14ac:dyDescent="0.2">
      <c r="B43" t="s">
        <v>107</v>
      </c>
      <c r="C43" s="12">
        <v>4</v>
      </c>
      <c r="D43" s="8">
        <v>1.1200000000000001</v>
      </c>
      <c r="E43" s="12">
        <v>3</v>
      </c>
      <c r="F43" s="8">
        <v>1.24</v>
      </c>
      <c r="G43" s="12">
        <v>1</v>
      </c>
      <c r="H43" s="8">
        <v>0.91</v>
      </c>
      <c r="I43" s="12">
        <v>0</v>
      </c>
    </row>
    <row r="46" spans="2:9" ht="33" customHeight="1" x14ac:dyDescent="0.2">
      <c r="B46" t="s">
        <v>228</v>
      </c>
      <c r="C46" s="10" t="s">
        <v>52</v>
      </c>
      <c r="D46" s="10" t="s">
        <v>53</v>
      </c>
      <c r="E46" s="10" t="s">
        <v>54</v>
      </c>
      <c r="F46" s="10" t="s">
        <v>55</v>
      </c>
      <c r="G46" s="10" t="s">
        <v>56</v>
      </c>
      <c r="H46" s="10" t="s">
        <v>57</v>
      </c>
      <c r="I46" s="10" t="s">
        <v>58</v>
      </c>
    </row>
    <row r="47" spans="2:9" ht="15" customHeight="1" x14ac:dyDescent="0.2">
      <c r="B47" t="s">
        <v>136</v>
      </c>
      <c r="C47" s="12">
        <v>25</v>
      </c>
      <c r="D47" s="8">
        <v>7</v>
      </c>
      <c r="E47" s="12">
        <v>24</v>
      </c>
      <c r="F47" s="8">
        <v>9.92</v>
      </c>
      <c r="G47" s="12">
        <v>1</v>
      </c>
      <c r="H47" s="8">
        <v>0.91</v>
      </c>
      <c r="I47" s="12">
        <v>0</v>
      </c>
    </row>
    <row r="48" spans="2:9" ht="15" customHeight="1" x14ac:dyDescent="0.2">
      <c r="B48" t="s">
        <v>137</v>
      </c>
      <c r="C48" s="12">
        <v>21</v>
      </c>
      <c r="D48" s="8">
        <v>5.88</v>
      </c>
      <c r="E48" s="12">
        <v>20</v>
      </c>
      <c r="F48" s="8">
        <v>8.26</v>
      </c>
      <c r="G48" s="12">
        <v>1</v>
      </c>
      <c r="H48" s="8">
        <v>0.91</v>
      </c>
      <c r="I48" s="12">
        <v>0</v>
      </c>
    </row>
    <row r="49" spans="2:9" ht="15" customHeight="1" x14ac:dyDescent="0.2">
      <c r="B49" t="s">
        <v>123</v>
      </c>
      <c r="C49" s="12">
        <v>17</v>
      </c>
      <c r="D49" s="8">
        <v>4.76</v>
      </c>
      <c r="E49" s="12">
        <v>14</v>
      </c>
      <c r="F49" s="8">
        <v>5.79</v>
      </c>
      <c r="G49" s="12">
        <v>3</v>
      </c>
      <c r="H49" s="8">
        <v>2.73</v>
      </c>
      <c r="I49" s="12">
        <v>0</v>
      </c>
    </row>
    <row r="50" spans="2:9" ht="15" customHeight="1" x14ac:dyDescent="0.2">
      <c r="B50" t="s">
        <v>130</v>
      </c>
      <c r="C50" s="12">
        <v>12</v>
      </c>
      <c r="D50" s="8">
        <v>3.36</v>
      </c>
      <c r="E50" s="12">
        <v>11</v>
      </c>
      <c r="F50" s="8">
        <v>4.55</v>
      </c>
      <c r="G50" s="12">
        <v>1</v>
      </c>
      <c r="H50" s="8">
        <v>0.91</v>
      </c>
      <c r="I50" s="12">
        <v>0</v>
      </c>
    </row>
    <row r="51" spans="2:9" ht="15" customHeight="1" x14ac:dyDescent="0.2">
      <c r="B51" t="s">
        <v>124</v>
      </c>
      <c r="C51" s="12">
        <v>11</v>
      </c>
      <c r="D51" s="8">
        <v>3.08</v>
      </c>
      <c r="E51" s="12">
        <v>7</v>
      </c>
      <c r="F51" s="8">
        <v>2.89</v>
      </c>
      <c r="G51" s="12">
        <v>4</v>
      </c>
      <c r="H51" s="8">
        <v>3.64</v>
      </c>
      <c r="I51" s="12">
        <v>0</v>
      </c>
    </row>
    <row r="52" spans="2:9" ht="15" customHeight="1" x14ac:dyDescent="0.2">
      <c r="B52" t="s">
        <v>133</v>
      </c>
      <c r="C52" s="12">
        <v>11</v>
      </c>
      <c r="D52" s="8">
        <v>3.08</v>
      </c>
      <c r="E52" s="12">
        <v>9</v>
      </c>
      <c r="F52" s="8">
        <v>3.72</v>
      </c>
      <c r="G52" s="12">
        <v>2</v>
      </c>
      <c r="H52" s="8">
        <v>1.82</v>
      </c>
      <c r="I52" s="12">
        <v>0</v>
      </c>
    </row>
    <row r="53" spans="2:9" ht="15" customHeight="1" x14ac:dyDescent="0.2">
      <c r="B53" t="s">
        <v>139</v>
      </c>
      <c r="C53" s="12">
        <v>9</v>
      </c>
      <c r="D53" s="8">
        <v>2.52</v>
      </c>
      <c r="E53" s="12">
        <v>9</v>
      </c>
      <c r="F53" s="8">
        <v>3.72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146</v>
      </c>
      <c r="C54" s="12">
        <v>8</v>
      </c>
      <c r="D54" s="8">
        <v>2.2400000000000002</v>
      </c>
      <c r="E54" s="12">
        <v>8</v>
      </c>
      <c r="F54" s="8">
        <v>3.31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127</v>
      </c>
      <c r="C55" s="12">
        <v>7</v>
      </c>
      <c r="D55" s="8">
        <v>1.96</v>
      </c>
      <c r="E55" s="12">
        <v>5</v>
      </c>
      <c r="F55" s="8">
        <v>2.0699999999999998</v>
      </c>
      <c r="G55" s="12">
        <v>2</v>
      </c>
      <c r="H55" s="8">
        <v>1.82</v>
      </c>
      <c r="I55" s="12">
        <v>0</v>
      </c>
    </row>
    <row r="56" spans="2:9" ht="15" customHeight="1" x14ac:dyDescent="0.2">
      <c r="B56" t="s">
        <v>145</v>
      </c>
      <c r="C56" s="12">
        <v>7</v>
      </c>
      <c r="D56" s="8">
        <v>1.96</v>
      </c>
      <c r="E56" s="12">
        <v>6</v>
      </c>
      <c r="F56" s="8">
        <v>2.48</v>
      </c>
      <c r="G56" s="12">
        <v>1</v>
      </c>
      <c r="H56" s="8">
        <v>0.91</v>
      </c>
      <c r="I56" s="12">
        <v>0</v>
      </c>
    </row>
    <row r="57" spans="2:9" ht="15" customHeight="1" x14ac:dyDescent="0.2">
      <c r="B57" t="s">
        <v>162</v>
      </c>
      <c r="C57" s="12">
        <v>7</v>
      </c>
      <c r="D57" s="8">
        <v>1.96</v>
      </c>
      <c r="E57" s="12">
        <v>4</v>
      </c>
      <c r="F57" s="8">
        <v>1.65</v>
      </c>
      <c r="G57" s="12">
        <v>3</v>
      </c>
      <c r="H57" s="8">
        <v>2.73</v>
      </c>
      <c r="I57" s="12">
        <v>0</v>
      </c>
    </row>
    <row r="58" spans="2:9" ht="15" customHeight="1" x14ac:dyDescent="0.2">
      <c r="B58" t="s">
        <v>134</v>
      </c>
      <c r="C58" s="12">
        <v>7</v>
      </c>
      <c r="D58" s="8">
        <v>1.96</v>
      </c>
      <c r="E58" s="12">
        <v>6</v>
      </c>
      <c r="F58" s="8">
        <v>2.48</v>
      </c>
      <c r="G58" s="12">
        <v>1</v>
      </c>
      <c r="H58" s="8">
        <v>0.91</v>
      </c>
      <c r="I58" s="12">
        <v>0</v>
      </c>
    </row>
    <row r="59" spans="2:9" ht="15" customHeight="1" x14ac:dyDescent="0.2">
      <c r="B59" t="s">
        <v>121</v>
      </c>
      <c r="C59" s="12">
        <v>6</v>
      </c>
      <c r="D59" s="8">
        <v>1.68</v>
      </c>
      <c r="E59" s="12">
        <v>1</v>
      </c>
      <c r="F59" s="8">
        <v>0.41</v>
      </c>
      <c r="G59" s="12">
        <v>5</v>
      </c>
      <c r="H59" s="8">
        <v>4.55</v>
      </c>
      <c r="I59" s="12">
        <v>0</v>
      </c>
    </row>
    <row r="60" spans="2:9" ht="15" customHeight="1" x14ac:dyDescent="0.2">
      <c r="B60" t="s">
        <v>173</v>
      </c>
      <c r="C60" s="12">
        <v>6</v>
      </c>
      <c r="D60" s="8">
        <v>1.68</v>
      </c>
      <c r="E60" s="12">
        <v>6</v>
      </c>
      <c r="F60" s="8">
        <v>2.48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138</v>
      </c>
      <c r="C61" s="12">
        <v>6</v>
      </c>
      <c r="D61" s="8">
        <v>1.68</v>
      </c>
      <c r="E61" s="12">
        <v>4</v>
      </c>
      <c r="F61" s="8">
        <v>1.65</v>
      </c>
      <c r="G61" s="12">
        <v>1</v>
      </c>
      <c r="H61" s="8">
        <v>0.91</v>
      </c>
      <c r="I61" s="12">
        <v>1</v>
      </c>
    </row>
    <row r="62" spans="2:9" ht="15" customHeight="1" x14ac:dyDescent="0.2">
      <c r="B62" t="s">
        <v>166</v>
      </c>
      <c r="C62" s="12">
        <v>5</v>
      </c>
      <c r="D62" s="8">
        <v>1.4</v>
      </c>
      <c r="E62" s="12">
        <v>5</v>
      </c>
      <c r="F62" s="8">
        <v>2.0699999999999998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179</v>
      </c>
      <c r="C63" s="12">
        <v>5</v>
      </c>
      <c r="D63" s="8">
        <v>1.4</v>
      </c>
      <c r="E63" s="12">
        <v>0</v>
      </c>
      <c r="F63" s="8">
        <v>0</v>
      </c>
      <c r="G63" s="12">
        <v>5</v>
      </c>
      <c r="H63" s="8">
        <v>4.55</v>
      </c>
      <c r="I63" s="12">
        <v>0</v>
      </c>
    </row>
    <row r="64" spans="2:9" ht="15" customHeight="1" x14ac:dyDescent="0.2">
      <c r="B64" t="s">
        <v>180</v>
      </c>
      <c r="C64" s="12">
        <v>5</v>
      </c>
      <c r="D64" s="8">
        <v>1.4</v>
      </c>
      <c r="E64" s="12">
        <v>4</v>
      </c>
      <c r="F64" s="8">
        <v>1.65</v>
      </c>
      <c r="G64" s="12">
        <v>1</v>
      </c>
      <c r="H64" s="8">
        <v>0.91</v>
      </c>
      <c r="I64" s="12">
        <v>0</v>
      </c>
    </row>
    <row r="65" spans="2:9" ht="15" customHeight="1" x14ac:dyDescent="0.2">
      <c r="B65" t="s">
        <v>125</v>
      </c>
      <c r="C65" s="12">
        <v>5</v>
      </c>
      <c r="D65" s="8">
        <v>1.4</v>
      </c>
      <c r="E65" s="12">
        <v>4</v>
      </c>
      <c r="F65" s="8">
        <v>1.65</v>
      </c>
      <c r="G65" s="12">
        <v>1</v>
      </c>
      <c r="H65" s="8">
        <v>0.91</v>
      </c>
      <c r="I65" s="12">
        <v>0</v>
      </c>
    </row>
    <row r="66" spans="2:9" ht="15" customHeight="1" x14ac:dyDescent="0.2">
      <c r="B66" t="s">
        <v>128</v>
      </c>
      <c r="C66" s="12">
        <v>5</v>
      </c>
      <c r="D66" s="8">
        <v>1.4</v>
      </c>
      <c r="E66" s="12">
        <v>2</v>
      </c>
      <c r="F66" s="8">
        <v>0.83</v>
      </c>
      <c r="G66" s="12">
        <v>3</v>
      </c>
      <c r="H66" s="8">
        <v>2.73</v>
      </c>
      <c r="I66" s="12">
        <v>0</v>
      </c>
    </row>
    <row r="67" spans="2:9" ht="15" customHeight="1" x14ac:dyDescent="0.2">
      <c r="B67" t="s">
        <v>142</v>
      </c>
      <c r="C67" s="12">
        <v>5</v>
      </c>
      <c r="D67" s="8">
        <v>1.4</v>
      </c>
      <c r="E67" s="12">
        <v>0</v>
      </c>
      <c r="F67" s="8">
        <v>0</v>
      </c>
      <c r="G67" s="12">
        <v>4</v>
      </c>
      <c r="H67" s="8">
        <v>3.64</v>
      </c>
      <c r="I67" s="12">
        <v>1</v>
      </c>
    </row>
    <row r="68" spans="2:9" ht="15" customHeight="1" x14ac:dyDescent="0.2">
      <c r="B68" t="s">
        <v>155</v>
      </c>
      <c r="C68" s="12">
        <v>5</v>
      </c>
      <c r="D68" s="8">
        <v>1.4</v>
      </c>
      <c r="E68" s="12">
        <v>2</v>
      </c>
      <c r="F68" s="8">
        <v>0.83</v>
      </c>
      <c r="G68" s="12">
        <v>3</v>
      </c>
      <c r="H68" s="8">
        <v>2.73</v>
      </c>
      <c r="I68" s="12">
        <v>0</v>
      </c>
    </row>
    <row r="70" spans="2:9" ht="15" customHeight="1" x14ac:dyDescent="0.2">
      <c r="B70" t="s">
        <v>229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6DEC0-905E-40D3-8B72-33217B6A900E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224</v>
      </c>
    </row>
    <row r="4" spans="2:9" ht="33" customHeight="1" x14ac:dyDescent="0.2">
      <c r="B4" t="s">
        <v>225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5</v>
      </c>
      <c r="D5" s="8">
        <v>0.02</v>
      </c>
      <c r="E5" s="12">
        <v>0</v>
      </c>
      <c r="F5" s="8">
        <v>0</v>
      </c>
      <c r="G5" s="12">
        <v>5</v>
      </c>
      <c r="H5" s="8">
        <v>0.04</v>
      </c>
      <c r="I5" s="12">
        <v>0</v>
      </c>
    </row>
    <row r="6" spans="2:9" ht="15" customHeight="1" x14ac:dyDescent="0.2">
      <c r="B6" t="s">
        <v>37</v>
      </c>
      <c r="C6" s="12">
        <v>4646</v>
      </c>
      <c r="D6" s="8">
        <v>14.8</v>
      </c>
      <c r="E6" s="12">
        <v>2314</v>
      </c>
      <c r="F6" s="8">
        <v>12.28</v>
      </c>
      <c r="G6" s="12">
        <v>2331</v>
      </c>
      <c r="H6" s="8">
        <v>19.22</v>
      </c>
      <c r="I6" s="12">
        <v>1</v>
      </c>
    </row>
    <row r="7" spans="2:9" ht="15" customHeight="1" x14ac:dyDescent="0.2">
      <c r="B7" t="s">
        <v>38</v>
      </c>
      <c r="C7" s="12">
        <v>2747</v>
      </c>
      <c r="D7" s="8">
        <v>8.75</v>
      </c>
      <c r="E7" s="12">
        <v>1239</v>
      </c>
      <c r="F7" s="8">
        <v>6.58</v>
      </c>
      <c r="G7" s="12">
        <v>1498</v>
      </c>
      <c r="H7" s="8">
        <v>12.35</v>
      </c>
      <c r="I7" s="12">
        <v>10</v>
      </c>
    </row>
    <row r="8" spans="2:9" ht="15" customHeight="1" x14ac:dyDescent="0.2">
      <c r="B8" t="s">
        <v>39</v>
      </c>
      <c r="C8" s="12">
        <v>36</v>
      </c>
      <c r="D8" s="8">
        <v>0.11</v>
      </c>
      <c r="E8" s="12">
        <v>0</v>
      </c>
      <c r="F8" s="8">
        <v>0</v>
      </c>
      <c r="G8" s="12">
        <v>27</v>
      </c>
      <c r="H8" s="8">
        <v>0.22</v>
      </c>
      <c r="I8" s="12">
        <v>0</v>
      </c>
    </row>
    <row r="9" spans="2:9" ht="15" customHeight="1" x14ac:dyDescent="0.2">
      <c r="B9" t="s">
        <v>40</v>
      </c>
      <c r="C9" s="12">
        <v>198</v>
      </c>
      <c r="D9" s="8">
        <v>0.63</v>
      </c>
      <c r="E9" s="12">
        <v>29</v>
      </c>
      <c r="F9" s="8">
        <v>0.15</v>
      </c>
      <c r="G9" s="12">
        <v>167</v>
      </c>
      <c r="H9" s="8">
        <v>1.38</v>
      </c>
      <c r="I9" s="12">
        <v>2</v>
      </c>
    </row>
    <row r="10" spans="2:9" ht="15" customHeight="1" x14ac:dyDescent="0.2">
      <c r="B10" t="s">
        <v>41</v>
      </c>
      <c r="C10" s="12">
        <v>244</v>
      </c>
      <c r="D10" s="8">
        <v>0.78</v>
      </c>
      <c r="E10" s="12">
        <v>66</v>
      </c>
      <c r="F10" s="8">
        <v>0.35</v>
      </c>
      <c r="G10" s="12">
        <v>161</v>
      </c>
      <c r="H10" s="8">
        <v>1.33</v>
      </c>
      <c r="I10" s="12">
        <v>11</v>
      </c>
    </row>
    <row r="11" spans="2:9" ht="15" customHeight="1" x14ac:dyDescent="0.2">
      <c r="B11" t="s">
        <v>42</v>
      </c>
      <c r="C11" s="12">
        <v>7574</v>
      </c>
      <c r="D11" s="8">
        <v>24.12</v>
      </c>
      <c r="E11" s="12">
        <v>4060</v>
      </c>
      <c r="F11" s="8">
        <v>21.55</v>
      </c>
      <c r="G11" s="12">
        <v>3488</v>
      </c>
      <c r="H11" s="8">
        <v>28.76</v>
      </c>
      <c r="I11" s="12">
        <v>24</v>
      </c>
    </row>
    <row r="12" spans="2:9" ht="15" customHeight="1" x14ac:dyDescent="0.2">
      <c r="B12" t="s">
        <v>43</v>
      </c>
      <c r="C12" s="12">
        <v>243</v>
      </c>
      <c r="D12" s="8">
        <v>0.77</v>
      </c>
      <c r="E12" s="12">
        <v>53</v>
      </c>
      <c r="F12" s="8">
        <v>0.28000000000000003</v>
      </c>
      <c r="G12" s="12">
        <v>189</v>
      </c>
      <c r="H12" s="8">
        <v>1.56</v>
      </c>
      <c r="I12" s="12">
        <v>1</v>
      </c>
    </row>
    <row r="13" spans="2:9" ht="15" customHeight="1" x14ac:dyDescent="0.2">
      <c r="B13" t="s">
        <v>44</v>
      </c>
      <c r="C13" s="12">
        <v>2130</v>
      </c>
      <c r="D13" s="8">
        <v>6.78</v>
      </c>
      <c r="E13" s="12">
        <v>1021</v>
      </c>
      <c r="F13" s="8">
        <v>5.42</v>
      </c>
      <c r="G13" s="12">
        <v>1101</v>
      </c>
      <c r="H13" s="8">
        <v>9.08</v>
      </c>
      <c r="I13" s="12">
        <v>5</v>
      </c>
    </row>
    <row r="14" spans="2:9" ht="15" customHeight="1" x14ac:dyDescent="0.2">
      <c r="B14" t="s">
        <v>45</v>
      </c>
      <c r="C14" s="12">
        <v>1321</v>
      </c>
      <c r="D14" s="8">
        <v>4.21</v>
      </c>
      <c r="E14" s="12">
        <v>803</v>
      </c>
      <c r="F14" s="8">
        <v>4.26</v>
      </c>
      <c r="G14" s="12">
        <v>494</v>
      </c>
      <c r="H14" s="8">
        <v>4.07</v>
      </c>
      <c r="I14" s="12">
        <v>4</v>
      </c>
    </row>
    <row r="15" spans="2:9" ht="15" customHeight="1" x14ac:dyDescent="0.2">
      <c r="B15" t="s">
        <v>46</v>
      </c>
      <c r="C15" s="12">
        <v>4052</v>
      </c>
      <c r="D15" s="8">
        <v>12.9</v>
      </c>
      <c r="E15" s="12">
        <v>3223</v>
      </c>
      <c r="F15" s="8">
        <v>17.11</v>
      </c>
      <c r="G15" s="12">
        <v>808</v>
      </c>
      <c r="H15" s="8">
        <v>6.66</v>
      </c>
      <c r="I15" s="12">
        <v>7</v>
      </c>
    </row>
    <row r="16" spans="2:9" ht="15" customHeight="1" x14ac:dyDescent="0.2">
      <c r="B16" t="s">
        <v>47</v>
      </c>
      <c r="C16" s="12">
        <v>4791</v>
      </c>
      <c r="D16" s="8">
        <v>15.26</v>
      </c>
      <c r="E16" s="12">
        <v>4082</v>
      </c>
      <c r="F16" s="8">
        <v>21.66</v>
      </c>
      <c r="G16" s="12">
        <v>686</v>
      </c>
      <c r="H16" s="8">
        <v>5.66</v>
      </c>
      <c r="I16" s="12">
        <v>13</v>
      </c>
    </row>
    <row r="17" spans="2:9" ht="15" customHeight="1" x14ac:dyDescent="0.2">
      <c r="B17" t="s">
        <v>48</v>
      </c>
      <c r="C17" s="12">
        <v>944</v>
      </c>
      <c r="D17" s="8">
        <v>3.01</v>
      </c>
      <c r="E17" s="12">
        <v>619</v>
      </c>
      <c r="F17" s="8">
        <v>3.29</v>
      </c>
      <c r="G17" s="12">
        <v>177</v>
      </c>
      <c r="H17" s="8">
        <v>1.46</v>
      </c>
      <c r="I17" s="12">
        <v>32</v>
      </c>
    </row>
    <row r="18" spans="2:9" ht="15" customHeight="1" x14ac:dyDescent="0.2">
      <c r="B18" t="s">
        <v>49</v>
      </c>
      <c r="C18" s="12">
        <v>1325</v>
      </c>
      <c r="D18" s="8">
        <v>4.22</v>
      </c>
      <c r="E18" s="12">
        <v>804</v>
      </c>
      <c r="F18" s="8">
        <v>4.2699999999999996</v>
      </c>
      <c r="G18" s="12">
        <v>446</v>
      </c>
      <c r="H18" s="8">
        <v>3.68</v>
      </c>
      <c r="I18" s="12">
        <v>36</v>
      </c>
    </row>
    <row r="19" spans="2:9" ht="15" customHeight="1" x14ac:dyDescent="0.2">
      <c r="B19" t="s">
        <v>50</v>
      </c>
      <c r="C19" s="12">
        <v>1146</v>
      </c>
      <c r="D19" s="8">
        <v>3.65</v>
      </c>
      <c r="E19" s="12">
        <v>529</v>
      </c>
      <c r="F19" s="8">
        <v>2.81</v>
      </c>
      <c r="G19" s="12">
        <v>549</v>
      </c>
      <c r="H19" s="8">
        <v>4.53</v>
      </c>
      <c r="I19" s="12">
        <v>39</v>
      </c>
    </row>
    <row r="20" spans="2:9" ht="15" customHeight="1" x14ac:dyDescent="0.2">
      <c r="B20" s="9" t="s">
        <v>226</v>
      </c>
      <c r="C20" s="12">
        <f>SUM(LTBL_06000[総数／事業所数])</f>
        <v>31402</v>
      </c>
      <c r="E20" s="12">
        <f>SUBTOTAL(109,LTBL_06000[個人／事業所数])</f>
        <v>18842</v>
      </c>
      <c r="G20" s="12">
        <f>SUBTOTAL(109,LTBL_06000[法人／事業所数])</f>
        <v>12127</v>
      </c>
      <c r="I20" s="12">
        <f>SUBTOTAL(109,LTBL_06000[法人以外の団体／事業所数])</f>
        <v>185</v>
      </c>
    </row>
    <row r="21" spans="2:9" ht="15" customHeight="1" x14ac:dyDescent="0.2">
      <c r="E21" s="11">
        <f>LTBL_06000[[#Totals],[個人／事業所数]]/LTBL_06000[[#Totals],[総数／事業所数]]</f>
        <v>0.60002547608432588</v>
      </c>
      <c r="G21" s="11">
        <f>LTBL_06000[[#Totals],[法人／事業所数]]/LTBL_06000[[#Totals],[総数／事業所数]]</f>
        <v>0.38618559327431373</v>
      </c>
      <c r="I21" s="11">
        <f>LTBL_06000[[#Totals],[法人以外の団体／事業所数]]/LTBL_06000[[#Totals],[総数／事業所数]]</f>
        <v>5.8913445003502965E-3</v>
      </c>
    </row>
    <row r="23" spans="2:9" ht="33" customHeight="1" x14ac:dyDescent="0.2">
      <c r="B23" t="s">
        <v>227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73</v>
      </c>
      <c r="C24" s="12">
        <v>4239</v>
      </c>
      <c r="D24" s="8">
        <v>13.5</v>
      </c>
      <c r="E24" s="12">
        <v>3862</v>
      </c>
      <c r="F24" s="8">
        <v>20.5</v>
      </c>
      <c r="G24" s="12">
        <v>373</v>
      </c>
      <c r="H24" s="8">
        <v>3.08</v>
      </c>
      <c r="I24" s="12">
        <v>4</v>
      </c>
    </row>
    <row r="25" spans="2:9" ht="15" customHeight="1" x14ac:dyDescent="0.2">
      <c r="B25" t="s">
        <v>72</v>
      </c>
      <c r="C25" s="12">
        <v>3470</v>
      </c>
      <c r="D25" s="8">
        <v>11.05</v>
      </c>
      <c r="E25" s="12">
        <v>2975</v>
      </c>
      <c r="F25" s="8">
        <v>15.79</v>
      </c>
      <c r="G25" s="12">
        <v>487</v>
      </c>
      <c r="H25" s="8">
        <v>4.0199999999999996</v>
      </c>
      <c r="I25" s="12">
        <v>7</v>
      </c>
    </row>
    <row r="26" spans="2:9" ht="15" customHeight="1" x14ac:dyDescent="0.2">
      <c r="B26" t="s">
        <v>68</v>
      </c>
      <c r="C26" s="12">
        <v>2278</v>
      </c>
      <c r="D26" s="8">
        <v>7.25</v>
      </c>
      <c r="E26" s="12">
        <v>1206</v>
      </c>
      <c r="F26" s="8">
        <v>6.4</v>
      </c>
      <c r="G26" s="12">
        <v>1066</v>
      </c>
      <c r="H26" s="8">
        <v>8.7899999999999991</v>
      </c>
      <c r="I26" s="12">
        <v>6</v>
      </c>
    </row>
    <row r="27" spans="2:9" ht="15" customHeight="1" x14ac:dyDescent="0.2">
      <c r="B27" t="s">
        <v>59</v>
      </c>
      <c r="C27" s="12">
        <v>1921</v>
      </c>
      <c r="D27" s="8">
        <v>6.12</v>
      </c>
      <c r="E27" s="12">
        <v>863</v>
      </c>
      <c r="F27" s="8">
        <v>4.58</v>
      </c>
      <c r="G27" s="12">
        <v>1057</v>
      </c>
      <c r="H27" s="8">
        <v>8.7200000000000006</v>
      </c>
      <c r="I27" s="12">
        <v>1</v>
      </c>
    </row>
    <row r="28" spans="2:9" ht="15" customHeight="1" x14ac:dyDescent="0.2">
      <c r="B28" t="s">
        <v>66</v>
      </c>
      <c r="C28" s="12">
        <v>1876</v>
      </c>
      <c r="D28" s="8">
        <v>5.97</v>
      </c>
      <c r="E28" s="12">
        <v>1419</v>
      </c>
      <c r="F28" s="8">
        <v>7.53</v>
      </c>
      <c r="G28" s="12">
        <v>441</v>
      </c>
      <c r="H28" s="8">
        <v>3.64</v>
      </c>
      <c r="I28" s="12">
        <v>14</v>
      </c>
    </row>
    <row r="29" spans="2:9" ht="15" customHeight="1" x14ac:dyDescent="0.2">
      <c r="B29" t="s">
        <v>60</v>
      </c>
      <c r="C29" s="12">
        <v>1803</v>
      </c>
      <c r="D29" s="8">
        <v>5.74</v>
      </c>
      <c r="E29" s="12">
        <v>1140</v>
      </c>
      <c r="F29" s="8">
        <v>6.05</v>
      </c>
      <c r="G29" s="12">
        <v>663</v>
      </c>
      <c r="H29" s="8">
        <v>5.47</v>
      </c>
      <c r="I29" s="12">
        <v>0</v>
      </c>
    </row>
    <row r="30" spans="2:9" ht="15" customHeight="1" x14ac:dyDescent="0.2">
      <c r="B30" t="s">
        <v>69</v>
      </c>
      <c r="C30" s="12">
        <v>1697</v>
      </c>
      <c r="D30" s="8">
        <v>5.4</v>
      </c>
      <c r="E30" s="12">
        <v>941</v>
      </c>
      <c r="F30" s="8">
        <v>4.99</v>
      </c>
      <c r="G30" s="12">
        <v>748</v>
      </c>
      <c r="H30" s="8">
        <v>6.17</v>
      </c>
      <c r="I30" s="12">
        <v>5</v>
      </c>
    </row>
    <row r="31" spans="2:9" ht="15" customHeight="1" x14ac:dyDescent="0.2">
      <c r="B31" t="s">
        <v>67</v>
      </c>
      <c r="C31" s="12">
        <v>1031</v>
      </c>
      <c r="D31" s="8">
        <v>3.28</v>
      </c>
      <c r="E31" s="12">
        <v>652</v>
      </c>
      <c r="F31" s="8">
        <v>3.46</v>
      </c>
      <c r="G31" s="12">
        <v>379</v>
      </c>
      <c r="H31" s="8">
        <v>3.13</v>
      </c>
      <c r="I31" s="12">
        <v>0</v>
      </c>
    </row>
    <row r="32" spans="2:9" ht="15" customHeight="1" x14ac:dyDescent="0.2">
      <c r="B32" t="s">
        <v>75</v>
      </c>
      <c r="C32" s="12">
        <v>944</v>
      </c>
      <c r="D32" s="8">
        <v>3.01</v>
      </c>
      <c r="E32" s="12">
        <v>619</v>
      </c>
      <c r="F32" s="8">
        <v>3.29</v>
      </c>
      <c r="G32" s="12">
        <v>177</v>
      </c>
      <c r="H32" s="8">
        <v>1.46</v>
      </c>
      <c r="I32" s="12">
        <v>32</v>
      </c>
    </row>
    <row r="33" spans="2:9" ht="15" customHeight="1" x14ac:dyDescent="0.2">
      <c r="B33" t="s">
        <v>61</v>
      </c>
      <c r="C33" s="12">
        <v>922</v>
      </c>
      <c r="D33" s="8">
        <v>2.94</v>
      </c>
      <c r="E33" s="12">
        <v>311</v>
      </c>
      <c r="F33" s="8">
        <v>1.65</v>
      </c>
      <c r="G33" s="12">
        <v>611</v>
      </c>
      <c r="H33" s="8">
        <v>5.04</v>
      </c>
      <c r="I33" s="12">
        <v>0</v>
      </c>
    </row>
    <row r="34" spans="2:9" ht="15" customHeight="1" x14ac:dyDescent="0.2">
      <c r="B34" t="s">
        <v>76</v>
      </c>
      <c r="C34" s="12">
        <v>865</v>
      </c>
      <c r="D34" s="8">
        <v>2.75</v>
      </c>
      <c r="E34" s="12">
        <v>789</v>
      </c>
      <c r="F34" s="8">
        <v>4.1900000000000004</v>
      </c>
      <c r="G34" s="12">
        <v>75</v>
      </c>
      <c r="H34" s="8">
        <v>0.62</v>
      </c>
      <c r="I34" s="12">
        <v>0</v>
      </c>
    </row>
    <row r="35" spans="2:9" ht="15" customHeight="1" x14ac:dyDescent="0.2">
      <c r="B35" t="s">
        <v>65</v>
      </c>
      <c r="C35" s="12">
        <v>738</v>
      </c>
      <c r="D35" s="8">
        <v>2.35</v>
      </c>
      <c r="E35" s="12">
        <v>357</v>
      </c>
      <c r="F35" s="8">
        <v>1.89</v>
      </c>
      <c r="G35" s="12">
        <v>380</v>
      </c>
      <c r="H35" s="8">
        <v>3.13</v>
      </c>
      <c r="I35" s="12">
        <v>1</v>
      </c>
    </row>
    <row r="36" spans="2:9" ht="15" customHeight="1" x14ac:dyDescent="0.2">
      <c r="B36" t="s">
        <v>70</v>
      </c>
      <c r="C36" s="12">
        <v>661</v>
      </c>
      <c r="D36" s="8">
        <v>2.1</v>
      </c>
      <c r="E36" s="12">
        <v>489</v>
      </c>
      <c r="F36" s="8">
        <v>2.6</v>
      </c>
      <c r="G36" s="12">
        <v>169</v>
      </c>
      <c r="H36" s="8">
        <v>1.39</v>
      </c>
      <c r="I36" s="12">
        <v>3</v>
      </c>
    </row>
    <row r="37" spans="2:9" ht="15" customHeight="1" x14ac:dyDescent="0.2">
      <c r="B37" t="s">
        <v>71</v>
      </c>
      <c r="C37" s="12">
        <v>623</v>
      </c>
      <c r="D37" s="8">
        <v>1.98</v>
      </c>
      <c r="E37" s="12">
        <v>311</v>
      </c>
      <c r="F37" s="8">
        <v>1.65</v>
      </c>
      <c r="G37" s="12">
        <v>294</v>
      </c>
      <c r="H37" s="8">
        <v>2.42</v>
      </c>
      <c r="I37" s="12">
        <v>1</v>
      </c>
    </row>
    <row r="38" spans="2:9" ht="15" customHeight="1" x14ac:dyDescent="0.2">
      <c r="B38" t="s">
        <v>77</v>
      </c>
      <c r="C38" s="12">
        <v>460</v>
      </c>
      <c r="D38" s="8">
        <v>1.46</v>
      </c>
      <c r="E38" s="12">
        <v>15</v>
      </c>
      <c r="F38" s="8">
        <v>0.08</v>
      </c>
      <c r="G38" s="12">
        <v>371</v>
      </c>
      <c r="H38" s="8">
        <v>3.06</v>
      </c>
      <c r="I38" s="12">
        <v>36</v>
      </c>
    </row>
    <row r="39" spans="2:9" ht="15" customHeight="1" x14ac:dyDescent="0.2">
      <c r="B39" t="s">
        <v>78</v>
      </c>
      <c r="C39" s="12">
        <v>452</v>
      </c>
      <c r="D39" s="8">
        <v>1.44</v>
      </c>
      <c r="E39" s="12">
        <v>331</v>
      </c>
      <c r="F39" s="8">
        <v>1.76</v>
      </c>
      <c r="G39" s="12">
        <v>121</v>
      </c>
      <c r="H39" s="8">
        <v>1</v>
      </c>
      <c r="I39" s="12">
        <v>0</v>
      </c>
    </row>
    <row r="40" spans="2:9" ht="15" customHeight="1" x14ac:dyDescent="0.2">
      <c r="B40" t="s">
        <v>62</v>
      </c>
      <c r="C40" s="12">
        <v>396</v>
      </c>
      <c r="D40" s="8">
        <v>1.26</v>
      </c>
      <c r="E40" s="12">
        <v>169</v>
      </c>
      <c r="F40" s="8">
        <v>0.9</v>
      </c>
      <c r="G40" s="12">
        <v>221</v>
      </c>
      <c r="H40" s="8">
        <v>1.82</v>
      </c>
      <c r="I40" s="12">
        <v>6</v>
      </c>
    </row>
    <row r="41" spans="2:9" ht="15" customHeight="1" x14ac:dyDescent="0.2">
      <c r="B41" t="s">
        <v>74</v>
      </c>
      <c r="C41" s="12">
        <v>382</v>
      </c>
      <c r="D41" s="8">
        <v>1.22</v>
      </c>
      <c r="E41" s="12">
        <v>171</v>
      </c>
      <c r="F41" s="8">
        <v>0.91</v>
      </c>
      <c r="G41" s="12">
        <v>205</v>
      </c>
      <c r="H41" s="8">
        <v>1.69</v>
      </c>
      <c r="I41" s="12">
        <v>3</v>
      </c>
    </row>
    <row r="42" spans="2:9" ht="15" customHeight="1" x14ac:dyDescent="0.2">
      <c r="B42" t="s">
        <v>63</v>
      </c>
      <c r="C42" s="12">
        <v>367</v>
      </c>
      <c r="D42" s="8">
        <v>1.17</v>
      </c>
      <c r="E42" s="12">
        <v>104</v>
      </c>
      <c r="F42" s="8">
        <v>0.55000000000000004</v>
      </c>
      <c r="G42" s="12">
        <v>263</v>
      </c>
      <c r="H42" s="8">
        <v>2.17</v>
      </c>
      <c r="I42" s="12">
        <v>0</v>
      </c>
    </row>
    <row r="43" spans="2:9" ht="15" customHeight="1" x14ac:dyDescent="0.2">
      <c r="B43" t="s">
        <v>64</v>
      </c>
      <c r="C43" s="12">
        <v>351</v>
      </c>
      <c r="D43" s="8">
        <v>1.1200000000000001</v>
      </c>
      <c r="E43" s="12">
        <v>52</v>
      </c>
      <c r="F43" s="8">
        <v>0.28000000000000003</v>
      </c>
      <c r="G43" s="12">
        <v>299</v>
      </c>
      <c r="H43" s="8">
        <v>2.4700000000000002</v>
      </c>
      <c r="I43" s="12">
        <v>0</v>
      </c>
    </row>
    <row r="46" spans="2:9" ht="33" customHeight="1" x14ac:dyDescent="0.2">
      <c r="B46" t="s">
        <v>228</v>
      </c>
      <c r="C46" s="10" t="s">
        <v>52</v>
      </c>
      <c r="D46" s="10" t="s">
        <v>53</v>
      </c>
      <c r="E46" s="10" t="s">
        <v>54</v>
      </c>
      <c r="F46" s="10" t="s">
        <v>55</v>
      </c>
      <c r="G46" s="10" t="s">
        <v>56</v>
      </c>
      <c r="H46" s="10" t="s">
        <v>57</v>
      </c>
      <c r="I46" s="10" t="s">
        <v>58</v>
      </c>
    </row>
    <row r="47" spans="2:9" ht="15" customHeight="1" x14ac:dyDescent="0.2">
      <c r="B47" t="s">
        <v>137</v>
      </c>
      <c r="C47" s="12">
        <v>2066</v>
      </c>
      <c r="D47" s="8">
        <v>6.58</v>
      </c>
      <c r="E47" s="12">
        <v>1964</v>
      </c>
      <c r="F47" s="8">
        <v>10.42</v>
      </c>
      <c r="G47" s="12">
        <v>102</v>
      </c>
      <c r="H47" s="8">
        <v>0.84</v>
      </c>
      <c r="I47" s="12">
        <v>0</v>
      </c>
    </row>
    <row r="48" spans="2:9" ht="15" customHeight="1" x14ac:dyDescent="0.2">
      <c r="B48" t="s">
        <v>136</v>
      </c>
      <c r="C48" s="12">
        <v>1641</v>
      </c>
      <c r="D48" s="8">
        <v>5.23</v>
      </c>
      <c r="E48" s="12">
        <v>1589</v>
      </c>
      <c r="F48" s="8">
        <v>8.43</v>
      </c>
      <c r="G48" s="12">
        <v>51</v>
      </c>
      <c r="H48" s="8">
        <v>0.42</v>
      </c>
      <c r="I48" s="12">
        <v>1</v>
      </c>
    </row>
    <row r="49" spans="2:9" ht="15" customHeight="1" x14ac:dyDescent="0.2">
      <c r="B49" t="s">
        <v>131</v>
      </c>
      <c r="C49" s="12">
        <v>1078</v>
      </c>
      <c r="D49" s="8">
        <v>3.43</v>
      </c>
      <c r="E49" s="12">
        <v>710</v>
      </c>
      <c r="F49" s="8">
        <v>3.77</v>
      </c>
      <c r="G49" s="12">
        <v>366</v>
      </c>
      <c r="H49" s="8">
        <v>3.02</v>
      </c>
      <c r="I49" s="12">
        <v>0</v>
      </c>
    </row>
    <row r="50" spans="2:9" ht="15" customHeight="1" x14ac:dyDescent="0.2">
      <c r="B50" t="s">
        <v>133</v>
      </c>
      <c r="C50" s="12">
        <v>903</v>
      </c>
      <c r="D50" s="8">
        <v>2.88</v>
      </c>
      <c r="E50" s="12">
        <v>739</v>
      </c>
      <c r="F50" s="8">
        <v>3.92</v>
      </c>
      <c r="G50" s="12">
        <v>164</v>
      </c>
      <c r="H50" s="8">
        <v>1.35</v>
      </c>
      <c r="I50" s="12">
        <v>0</v>
      </c>
    </row>
    <row r="51" spans="2:9" ht="15" customHeight="1" x14ac:dyDescent="0.2">
      <c r="B51" t="s">
        <v>135</v>
      </c>
      <c r="C51" s="12">
        <v>798</v>
      </c>
      <c r="D51" s="8">
        <v>2.54</v>
      </c>
      <c r="E51" s="12">
        <v>760</v>
      </c>
      <c r="F51" s="8">
        <v>4.03</v>
      </c>
      <c r="G51" s="12">
        <v>37</v>
      </c>
      <c r="H51" s="8">
        <v>0.31</v>
      </c>
      <c r="I51" s="12">
        <v>1</v>
      </c>
    </row>
    <row r="52" spans="2:9" ht="15" customHeight="1" x14ac:dyDescent="0.2">
      <c r="B52" t="s">
        <v>123</v>
      </c>
      <c r="C52" s="12">
        <v>772</v>
      </c>
      <c r="D52" s="8">
        <v>2.46</v>
      </c>
      <c r="E52" s="12">
        <v>509</v>
      </c>
      <c r="F52" s="8">
        <v>2.7</v>
      </c>
      <c r="G52" s="12">
        <v>263</v>
      </c>
      <c r="H52" s="8">
        <v>2.17</v>
      </c>
      <c r="I52" s="12">
        <v>0</v>
      </c>
    </row>
    <row r="53" spans="2:9" ht="15" customHeight="1" x14ac:dyDescent="0.2">
      <c r="B53" t="s">
        <v>134</v>
      </c>
      <c r="C53" s="12">
        <v>758</v>
      </c>
      <c r="D53" s="8">
        <v>2.41</v>
      </c>
      <c r="E53" s="12">
        <v>674</v>
      </c>
      <c r="F53" s="8">
        <v>3.58</v>
      </c>
      <c r="G53" s="12">
        <v>84</v>
      </c>
      <c r="H53" s="8">
        <v>0.69</v>
      </c>
      <c r="I53" s="12">
        <v>0</v>
      </c>
    </row>
    <row r="54" spans="2:9" ht="15" customHeight="1" x14ac:dyDescent="0.2">
      <c r="B54" t="s">
        <v>139</v>
      </c>
      <c r="C54" s="12">
        <v>664</v>
      </c>
      <c r="D54" s="8">
        <v>2.11</v>
      </c>
      <c r="E54" s="12">
        <v>619</v>
      </c>
      <c r="F54" s="8">
        <v>3.29</v>
      </c>
      <c r="G54" s="12">
        <v>45</v>
      </c>
      <c r="H54" s="8">
        <v>0.37</v>
      </c>
      <c r="I54" s="12">
        <v>0</v>
      </c>
    </row>
    <row r="55" spans="2:9" ht="15" customHeight="1" x14ac:dyDescent="0.2">
      <c r="B55" t="s">
        <v>130</v>
      </c>
      <c r="C55" s="12">
        <v>563</v>
      </c>
      <c r="D55" s="8">
        <v>1.79</v>
      </c>
      <c r="E55" s="12">
        <v>373</v>
      </c>
      <c r="F55" s="8">
        <v>1.98</v>
      </c>
      <c r="G55" s="12">
        <v>188</v>
      </c>
      <c r="H55" s="8">
        <v>1.55</v>
      </c>
      <c r="I55" s="12">
        <v>2</v>
      </c>
    </row>
    <row r="56" spans="2:9" ht="15" customHeight="1" x14ac:dyDescent="0.2">
      <c r="B56" t="s">
        <v>128</v>
      </c>
      <c r="C56" s="12">
        <v>548</v>
      </c>
      <c r="D56" s="8">
        <v>1.75</v>
      </c>
      <c r="E56" s="12">
        <v>325</v>
      </c>
      <c r="F56" s="8">
        <v>1.72</v>
      </c>
      <c r="G56" s="12">
        <v>223</v>
      </c>
      <c r="H56" s="8">
        <v>1.84</v>
      </c>
      <c r="I56" s="12">
        <v>0</v>
      </c>
    </row>
    <row r="57" spans="2:9" ht="15" customHeight="1" x14ac:dyDescent="0.2">
      <c r="B57" t="s">
        <v>127</v>
      </c>
      <c r="C57" s="12">
        <v>541</v>
      </c>
      <c r="D57" s="8">
        <v>1.72</v>
      </c>
      <c r="E57" s="12">
        <v>400</v>
      </c>
      <c r="F57" s="8">
        <v>2.12</v>
      </c>
      <c r="G57" s="12">
        <v>135</v>
      </c>
      <c r="H57" s="8">
        <v>1.1100000000000001</v>
      </c>
      <c r="I57" s="12">
        <v>6</v>
      </c>
    </row>
    <row r="58" spans="2:9" ht="15" customHeight="1" x14ac:dyDescent="0.2">
      <c r="B58" t="s">
        <v>138</v>
      </c>
      <c r="C58" s="12">
        <v>532</v>
      </c>
      <c r="D58" s="8">
        <v>1.69</v>
      </c>
      <c r="E58" s="12">
        <v>447</v>
      </c>
      <c r="F58" s="8">
        <v>2.37</v>
      </c>
      <c r="G58" s="12">
        <v>79</v>
      </c>
      <c r="H58" s="8">
        <v>0.65</v>
      </c>
      <c r="I58" s="12">
        <v>5</v>
      </c>
    </row>
    <row r="59" spans="2:9" ht="15" customHeight="1" x14ac:dyDescent="0.2">
      <c r="B59" t="s">
        <v>121</v>
      </c>
      <c r="C59" s="12">
        <v>510</v>
      </c>
      <c r="D59" s="8">
        <v>1.62</v>
      </c>
      <c r="E59" s="12">
        <v>124</v>
      </c>
      <c r="F59" s="8">
        <v>0.66</v>
      </c>
      <c r="G59" s="12">
        <v>386</v>
      </c>
      <c r="H59" s="8">
        <v>3.18</v>
      </c>
      <c r="I59" s="12">
        <v>0</v>
      </c>
    </row>
    <row r="60" spans="2:9" ht="15" customHeight="1" x14ac:dyDescent="0.2">
      <c r="B60" t="s">
        <v>129</v>
      </c>
      <c r="C60" s="12">
        <v>474</v>
      </c>
      <c r="D60" s="8">
        <v>1.51</v>
      </c>
      <c r="E60" s="12">
        <v>164</v>
      </c>
      <c r="F60" s="8">
        <v>0.87</v>
      </c>
      <c r="G60" s="12">
        <v>309</v>
      </c>
      <c r="H60" s="8">
        <v>2.5499999999999998</v>
      </c>
      <c r="I60" s="12">
        <v>1</v>
      </c>
    </row>
    <row r="61" spans="2:9" ht="15" customHeight="1" x14ac:dyDescent="0.2">
      <c r="B61" t="s">
        <v>140</v>
      </c>
      <c r="C61" s="12">
        <v>452</v>
      </c>
      <c r="D61" s="8">
        <v>1.44</v>
      </c>
      <c r="E61" s="12">
        <v>331</v>
      </c>
      <c r="F61" s="8">
        <v>1.76</v>
      </c>
      <c r="G61" s="12">
        <v>121</v>
      </c>
      <c r="H61" s="8">
        <v>1</v>
      </c>
      <c r="I61" s="12">
        <v>0</v>
      </c>
    </row>
    <row r="62" spans="2:9" ht="15" customHeight="1" x14ac:dyDescent="0.2">
      <c r="B62" t="s">
        <v>126</v>
      </c>
      <c r="C62" s="12">
        <v>451</v>
      </c>
      <c r="D62" s="8">
        <v>1.44</v>
      </c>
      <c r="E62" s="12">
        <v>309</v>
      </c>
      <c r="F62" s="8">
        <v>1.64</v>
      </c>
      <c r="G62" s="12">
        <v>139</v>
      </c>
      <c r="H62" s="8">
        <v>1.1499999999999999</v>
      </c>
      <c r="I62" s="12">
        <v>3</v>
      </c>
    </row>
    <row r="63" spans="2:9" ht="15" customHeight="1" x14ac:dyDescent="0.2">
      <c r="B63" t="s">
        <v>124</v>
      </c>
      <c r="C63" s="12">
        <v>401</v>
      </c>
      <c r="D63" s="8">
        <v>1.28</v>
      </c>
      <c r="E63" s="12">
        <v>140</v>
      </c>
      <c r="F63" s="8">
        <v>0.74</v>
      </c>
      <c r="G63" s="12">
        <v>261</v>
      </c>
      <c r="H63" s="8">
        <v>2.15</v>
      </c>
      <c r="I63" s="12">
        <v>0</v>
      </c>
    </row>
    <row r="64" spans="2:9" ht="15" customHeight="1" x14ac:dyDescent="0.2">
      <c r="B64" t="s">
        <v>125</v>
      </c>
      <c r="C64" s="12">
        <v>399</v>
      </c>
      <c r="D64" s="8">
        <v>1.27</v>
      </c>
      <c r="E64" s="12">
        <v>335</v>
      </c>
      <c r="F64" s="8">
        <v>1.78</v>
      </c>
      <c r="G64" s="12">
        <v>64</v>
      </c>
      <c r="H64" s="8">
        <v>0.53</v>
      </c>
      <c r="I64" s="12">
        <v>0</v>
      </c>
    </row>
    <row r="65" spans="2:9" ht="15" customHeight="1" x14ac:dyDescent="0.2">
      <c r="B65" t="s">
        <v>132</v>
      </c>
      <c r="C65" s="12">
        <v>390</v>
      </c>
      <c r="D65" s="8">
        <v>1.24</v>
      </c>
      <c r="E65" s="12">
        <v>178</v>
      </c>
      <c r="F65" s="8">
        <v>0.94</v>
      </c>
      <c r="G65" s="12">
        <v>196</v>
      </c>
      <c r="H65" s="8">
        <v>1.62</v>
      </c>
      <c r="I65" s="12">
        <v>0</v>
      </c>
    </row>
    <row r="66" spans="2:9" ht="15" customHeight="1" x14ac:dyDescent="0.2">
      <c r="B66" t="s">
        <v>122</v>
      </c>
      <c r="C66" s="12">
        <v>372</v>
      </c>
      <c r="D66" s="8">
        <v>1.18</v>
      </c>
      <c r="E66" s="12">
        <v>131</v>
      </c>
      <c r="F66" s="8">
        <v>0.7</v>
      </c>
      <c r="G66" s="12">
        <v>241</v>
      </c>
      <c r="H66" s="8">
        <v>1.99</v>
      </c>
      <c r="I66" s="12">
        <v>0</v>
      </c>
    </row>
    <row r="68" spans="2:9" ht="15" customHeight="1" x14ac:dyDescent="0.2">
      <c r="B68" t="s">
        <v>229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80445-00DF-40B4-B2FB-DB12A28E7305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230</v>
      </c>
    </row>
    <row r="4" spans="2:9" ht="33" customHeight="1" x14ac:dyDescent="0.2">
      <c r="B4" t="s">
        <v>225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37</v>
      </c>
      <c r="C6" s="12">
        <v>839</v>
      </c>
      <c r="D6" s="8">
        <v>11.88</v>
      </c>
      <c r="E6" s="12">
        <v>235</v>
      </c>
      <c r="F6" s="8">
        <v>6.66</v>
      </c>
      <c r="G6" s="12">
        <v>604</v>
      </c>
      <c r="H6" s="8">
        <v>17.399999999999999</v>
      </c>
      <c r="I6" s="12">
        <v>0</v>
      </c>
    </row>
    <row r="7" spans="2:9" ht="15" customHeight="1" x14ac:dyDescent="0.2">
      <c r="B7" t="s">
        <v>38</v>
      </c>
      <c r="C7" s="12">
        <v>531</v>
      </c>
      <c r="D7" s="8">
        <v>7.52</v>
      </c>
      <c r="E7" s="12">
        <v>217</v>
      </c>
      <c r="F7" s="8">
        <v>6.15</v>
      </c>
      <c r="G7" s="12">
        <v>314</v>
      </c>
      <c r="H7" s="8">
        <v>9.0399999999999991</v>
      </c>
      <c r="I7" s="12">
        <v>0</v>
      </c>
    </row>
    <row r="8" spans="2:9" ht="15" customHeight="1" x14ac:dyDescent="0.2">
      <c r="B8" t="s">
        <v>39</v>
      </c>
      <c r="C8" s="12">
        <v>3</v>
      </c>
      <c r="D8" s="8">
        <v>0.04</v>
      </c>
      <c r="E8" s="12">
        <v>0</v>
      </c>
      <c r="F8" s="8">
        <v>0</v>
      </c>
      <c r="G8" s="12">
        <v>3</v>
      </c>
      <c r="H8" s="8">
        <v>0.09</v>
      </c>
      <c r="I8" s="12">
        <v>0</v>
      </c>
    </row>
    <row r="9" spans="2:9" ht="15" customHeight="1" x14ac:dyDescent="0.2">
      <c r="B9" t="s">
        <v>40</v>
      </c>
      <c r="C9" s="12">
        <v>68</v>
      </c>
      <c r="D9" s="8">
        <v>0.96</v>
      </c>
      <c r="E9" s="12">
        <v>9</v>
      </c>
      <c r="F9" s="8">
        <v>0.26</v>
      </c>
      <c r="G9" s="12">
        <v>58</v>
      </c>
      <c r="H9" s="8">
        <v>1.67</v>
      </c>
      <c r="I9" s="12">
        <v>1</v>
      </c>
    </row>
    <row r="10" spans="2:9" ht="15" customHeight="1" x14ac:dyDescent="0.2">
      <c r="B10" t="s">
        <v>41</v>
      </c>
      <c r="C10" s="12">
        <v>70</v>
      </c>
      <c r="D10" s="8">
        <v>0.99</v>
      </c>
      <c r="E10" s="12">
        <v>25</v>
      </c>
      <c r="F10" s="8">
        <v>0.71</v>
      </c>
      <c r="G10" s="12">
        <v>44</v>
      </c>
      <c r="H10" s="8">
        <v>1.27</v>
      </c>
      <c r="I10" s="12">
        <v>1</v>
      </c>
    </row>
    <row r="11" spans="2:9" ht="15" customHeight="1" x14ac:dyDescent="0.2">
      <c r="B11" t="s">
        <v>42</v>
      </c>
      <c r="C11" s="12">
        <v>1636</v>
      </c>
      <c r="D11" s="8">
        <v>23.17</v>
      </c>
      <c r="E11" s="12">
        <v>631</v>
      </c>
      <c r="F11" s="8">
        <v>17.89</v>
      </c>
      <c r="G11" s="12">
        <v>1002</v>
      </c>
      <c r="H11" s="8">
        <v>28.86</v>
      </c>
      <c r="I11" s="12">
        <v>3</v>
      </c>
    </row>
    <row r="12" spans="2:9" ht="15" customHeight="1" x14ac:dyDescent="0.2">
      <c r="B12" t="s">
        <v>43</v>
      </c>
      <c r="C12" s="12">
        <v>70</v>
      </c>
      <c r="D12" s="8">
        <v>0.99</v>
      </c>
      <c r="E12" s="12">
        <v>8</v>
      </c>
      <c r="F12" s="8">
        <v>0.23</v>
      </c>
      <c r="G12" s="12">
        <v>61</v>
      </c>
      <c r="H12" s="8">
        <v>1.76</v>
      </c>
      <c r="I12" s="12">
        <v>1</v>
      </c>
    </row>
    <row r="13" spans="2:9" ht="15" customHeight="1" x14ac:dyDescent="0.2">
      <c r="B13" t="s">
        <v>44</v>
      </c>
      <c r="C13" s="12">
        <v>792</v>
      </c>
      <c r="D13" s="8">
        <v>11.21</v>
      </c>
      <c r="E13" s="12">
        <v>348</v>
      </c>
      <c r="F13" s="8">
        <v>9.8699999999999992</v>
      </c>
      <c r="G13" s="12">
        <v>442</v>
      </c>
      <c r="H13" s="8">
        <v>12.73</v>
      </c>
      <c r="I13" s="12">
        <v>2</v>
      </c>
    </row>
    <row r="14" spans="2:9" ht="15" customHeight="1" x14ac:dyDescent="0.2">
      <c r="B14" t="s">
        <v>45</v>
      </c>
      <c r="C14" s="12">
        <v>379</v>
      </c>
      <c r="D14" s="8">
        <v>5.37</v>
      </c>
      <c r="E14" s="12">
        <v>197</v>
      </c>
      <c r="F14" s="8">
        <v>5.59</v>
      </c>
      <c r="G14" s="12">
        <v>179</v>
      </c>
      <c r="H14" s="8">
        <v>5.16</v>
      </c>
      <c r="I14" s="12">
        <v>1</v>
      </c>
    </row>
    <row r="15" spans="2:9" ht="15" customHeight="1" x14ac:dyDescent="0.2">
      <c r="B15" t="s">
        <v>46</v>
      </c>
      <c r="C15" s="12">
        <v>895</v>
      </c>
      <c r="D15" s="8">
        <v>12.67</v>
      </c>
      <c r="E15" s="12">
        <v>651</v>
      </c>
      <c r="F15" s="8">
        <v>18.46</v>
      </c>
      <c r="G15" s="12">
        <v>244</v>
      </c>
      <c r="H15" s="8">
        <v>7.03</v>
      </c>
      <c r="I15" s="12">
        <v>0</v>
      </c>
    </row>
    <row r="16" spans="2:9" ht="15" customHeight="1" x14ac:dyDescent="0.2">
      <c r="B16" t="s">
        <v>47</v>
      </c>
      <c r="C16" s="12">
        <v>953</v>
      </c>
      <c r="D16" s="8">
        <v>13.49</v>
      </c>
      <c r="E16" s="12">
        <v>759</v>
      </c>
      <c r="F16" s="8">
        <v>21.52</v>
      </c>
      <c r="G16" s="12">
        <v>194</v>
      </c>
      <c r="H16" s="8">
        <v>5.59</v>
      </c>
      <c r="I16" s="12">
        <v>0</v>
      </c>
    </row>
    <row r="17" spans="2:9" ht="15" customHeight="1" x14ac:dyDescent="0.2">
      <c r="B17" t="s">
        <v>48</v>
      </c>
      <c r="C17" s="12">
        <v>238</v>
      </c>
      <c r="D17" s="8">
        <v>3.37</v>
      </c>
      <c r="E17" s="12">
        <v>153</v>
      </c>
      <c r="F17" s="8">
        <v>4.34</v>
      </c>
      <c r="G17" s="12">
        <v>65</v>
      </c>
      <c r="H17" s="8">
        <v>1.87</v>
      </c>
      <c r="I17" s="12">
        <v>4</v>
      </c>
    </row>
    <row r="18" spans="2:9" ht="15" customHeight="1" x14ac:dyDescent="0.2">
      <c r="B18" t="s">
        <v>49</v>
      </c>
      <c r="C18" s="12">
        <v>312</v>
      </c>
      <c r="D18" s="8">
        <v>4.42</v>
      </c>
      <c r="E18" s="12">
        <v>204</v>
      </c>
      <c r="F18" s="8">
        <v>5.78</v>
      </c>
      <c r="G18" s="12">
        <v>97</v>
      </c>
      <c r="H18" s="8">
        <v>2.79</v>
      </c>
      <c r="I18" s="12">
        <v>6</v>
      </c>
    </row>
    <row r="19" spans="2:9" ht="15" customHeight="1" x14ac:dyDescent="0.2">
      <c r="B19" t="s">
        <v>50</v>
      </c>
      <c r="C19" s="12">
        <v>276</v>
      </c>
      <c r="D19" s="8">
        <v>3.91</v>
      </c>
      <c r="E19" s="12">
        <v>90</v>
      </c>
      <c r="F19" s="8">
        <v>2.5499999999999998</v>
      </c>
      <c r="G19" s="12">
        <v>165</v>
      </c>
      <c r="H19" s="8">
        <v>4.75</v>
      </c>
      <c r="I19" s="12">
        <v>18</v>
      </c>
    </row>
    <row r="20" spans="2:9" ht="15" customHeight="1" x14ac:dyDescent="0.2">
      <c r="B20" s="9" t="s">
        <v>226</v>
      </c>
      <c r="C20" s="12">
        <f>SUM(LTBL_06201[総数／事業所数])</f>
        <v>7062</v>
      </c>
      <c r="E20" s="12">
        <f>SUBTOTAL(109,LTBL_06201[個人／事業所数])</f>
        <v>3527</v>
      </c>
      <c r="G20" s="12">
        <f>SUBTOTAL(109,LTBL_06201[法人／事業所数])</f>
        <v>3472</v>
      </c>
      <c r="I20" s="12">
        <f>SUBTOTAL(109,LTBL_06201[法人以外の団体／事業所数])</f>
        <v>37</v>
      </c>
    </row>
    <row r="21" spans="2:9" ht="15" customHeight="1" x14ac:dyDescent="0.2">
      <c r="E21" s="11">
        <f>LTBL_06201[[#Totals],[個人／事業所数]]/LTBL_06201[[#Totals],[総数／事業所数]]</f>
        <v>0.49943358821863493</v>
      </c>
      <c r="G21" s="11">
        <f>LTBL_06201[[#Totals],[法人／事業所数]]/LTBL_06201[[#Totals],[総数／事業所数]]</f>
        <v>0.49164542622486546</v>
      </c>
      <c r="I21" s="11">
        <f>LTBL_06201[[#Totals],[法人以外の団体／事業所数]]/LTBL_06201[[#Totals],[総数／事業所数]]</f>
        <v>5.2393089776267346E-3</v>
      </c>
    </row>
    <row r="23" spans="2:9" ht="33" customHeight="1" x14ac:dyDescent="0.2">
      <c r="B23" t="s">
        <v>227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73</v>
      </c>
      <c r="C24" s="12">
        <v>825</v>
      </c>
      <c r="D24" s="8">
        <v>11.68</v>
      </c>
      <c r="E24" s="12">
        <v>719</v>
      </c>
      <c r="F24" s="8">
        <v>20.39</v>
      </c>
      <c r="G24" s="12">
        <v>106</v>
      </c>
      <c r="H24" s="8">
        <v>3.05</v>
      </c>
      <c r="I24" s="12">
        <v>0</v>
      </c>
    </row>
    <row r="25" spans="2:9" ht="15" customHeight="1" x14ac:dyDescent="0.2">
      <c r="B25" t="s">
        <v>72</v>
      </c>
      <c r="C25" s="12">
        <v>781</v>
      </c>
      <c r="D25" s="8">
        <v>11.06</v>
      </c>
      <c r="E25" s="12">
        <v>628</v>
      </c>
      <c r="F25" s="8">
        <v>17.809999999999999</v>
      </c>
      <c r="G25" s="12">
        <v>153</v>
      </c>
      <c r="H25" s="8">
        <v>4.41</v>
      </c>
      <c r="I25" s="12">
        <v>0</v>
      </c>
    </row>
    <row r="26" spans="2:9" ht="15" customHeight="1" x14ac:dyDescent="0.2">
      <c r="B26" t="s">
        <v>69</v>
      </c>
      <c r="C26" s="12">
        <v>659</v>
      </c>
      <c r="D26" s="8">
        <v>9.33</v>
      </c>
      <c r="E26" s="12">
        <v>334</v>
      </c>
      <c r="F26" s="8">
        <v>9.4700000000000006</v>
      </c>
      <c r="G26" s="12">
        <v>323</v>
      </c>
      <c r="H26" s="8">
        <v>9.3000000000000007</v>
      </c>
      <c r="I26" s="12">
        <v>2</v>
      </c>
    </row>
    <row r="27" spans="2:9" ht="15" customHeight="1" x14ac:dyDescent="0.2">
      <c r="B27" t="s">
        <v>68</v>
      </c>
      <c r="C27" s="12">
        <v>452</v>
      </c>
      <c r="D27" s="8">
        <v>6.4</v>
      </c>
      <c r="E27" s="12">
        <v>187</v>
      </c>
      <c r="F27" s="8">
        <v>5.3</v>
      </c>
      <c r="G27" s="12">
        <v>265</v>
      </c>
      <c r="H27" s="8">
        <v>7.63</v>
      </c>
      <c r="I27" s="12">
        <v>0</v>
      </c>
    </row>
    <row r="28" spans="2:9" ht="15" customHeight="1" x14ac:dyDescent="0.2">
      <c r="B28" t="s">
        <v>59</v>
      </c>
      <c r="C28" s="12">
        <v>337</v>
      </c>
      <c r="D28" s="8">
        <v>4.7699999999999996</v>
      </c>
      <c r="E28" s="12">
        <v>79</v>
      </c>
      <c r="F28" s="8">
        <v>2.2400000000000002</v>
      </c>
      <c r="G28" s="12">
        <v>258</v>
      </c>
      <c r="H28" s="8">
        <v>7.43</v>
      </c>
      <c r="I28" s="12">
        <v>0</v>
      </c>
    </row>
    <row r="29" spans="2:9" ht="15" customHeight="1" x14ac:dyDescent="0.2">
      <c r="B29" t="s">
        <v>66</v>
      </c>
      <c r="C29" s="12">
        <v>321</v>
      </c>
      <c r="D29" s="8">
        <v>4.55</v>
      </c>
      <c r="E29" s="12">
        <v>205</v>
      </c>
      <c r="F29" s="8">
        <v>5.81</v>
      </c>
      <c r="G29" s="12">
        <v>114</v>
      </c>
      <c r="H29" s="8">
        <v>3.28</v>
      </c>
      <c r="I29" s="12">
        <v>2</v>
      </c>
    </row>
    <row r="30" spans="2:9" ht="15" customHeight="1" x14ac:dyDescent="0.2">
      <c r="B30" t="s">
        <v>60</v>
      </c>
      <c r="C30" s="12">
        <v>291</v>
      </c>
      <c r="D30" s="8">
        <v>4.12</v>
      </c>
      <c r="E30" s="12">
        <v>125</v>
      </c>
      <c r="F30" s="8">
        <v>3.54</v>
      </c>
      <c r="G30" s="12">
        <v>166</v>
      </c>
      <c r="H30" s="8">
        <v>4.78</v>
      </c>
      <c r="I30" s="12">
        <v>0</v>
      </c>
    </row>
    <row r="31" spans="2:9" ht="15" customHeight="1" x14ac:dyDescent="0.2">
      <c r="B31" t="s">
        <v>75</v>
      </c>
      <c r="C31" s="12">
        <v>238</v>
      </c>
      <c r="D31" s="8">
        <v>3.37</v>
      </c>
      <c r="E31" s="12">
        <v>153</v>
      </c>
      <c r="F31" s="8">
        <v>4.34</v>
      </c>
      <c r="G31" s="12">
        <v>65</v>
      </c>
      <c r="H31" s="8">
        <v>1.87</v>
      </c>
      <c r="I31" s="12">
        <v>4</v>
      </c>
    </row>
    <row r="32" spans="2:9" ht="15" customHeight="1" x14ac:dyDescent="0.2">
      <c r="B32" t="s">
        <v>76</v>
      </c>
      <c r="C32" s="12">
        <v>227</v>
      </c>
      <c r="D32" s="8">
        <v>3.21</v>
      </c>
      <c r="E32" s="12">
        <v>199</v>
      </c>
      <c r="F32" s="8">
        <v>5.64</v>
      </c>
      <c r="G32" s="12">
        <v>28</v>
      </c>
      <c r="H32" s="8">
        <v>0.81</v>
      </c>
      <c r="I32" s="12">
        <v>0</v>
      </c>
    </row>
    <row r="33" spans="2:9" ht="15" customHeight="1" x14ac:dyDescent="0.2">
      <c r="B33" t="s">
        <v>61</v>
      </c>
      <c r="C33" s="12">
        <v>211</v>
      </c>
      <c r="D33" s="8">
        <v>2.99</v>
      </c>
      <c r="E33" s="12">
        <v>31</v>
      </c>
      <c r="F33" s="8">
        <v>0.88</v>
      </c>
      <c r="G33" s="12">
        <v>180</v>
      </c>
      <c r="H33" s="8">
        <v>5.18</v>
      </c>
      <c r="I33" s="12">
        <v>0</v>
      </c>
    </row>
    <row r="34" spans="2:9" ht="15" customHeight="1" x14ac:dyDescent="0.2">
      <c r="B34" t="s">
        <v>70</v>
      </c>
      <c r="C34" s="12">
        <v>200</v>
      </c>
      <c r="D34" s="8">
        <v>2.83</v>
      </c>
      <c r="E34" s="12">
        <v>132</v>
      </c>
      <c r="F34" s="8">
        <v>3.74</v>
      </c>
      <c r="G34" s="12">
        <v>67</v>
      </c>
      <c r="H34" s="8">
        <v>1.93</v>
      </c>
      <c r="I34" s="12">
        <v>1</v>
      </c>
    </row>
    <row r="35" spans="2:9" ht="15" customHeight="1" x14ac:dyDescent="0.2">
      <c r="B35" t="s">
        <v>67</v>
      </c>
      <c r="C35" s="12">
        <v>181</v>
      </c>
      <c r="D35" s="8">
        <v>2.56</v>
      </c>
      <c r="E35" s="12">
        <v>102</v>
      </c>
      <c r="F35" s="8">
        <v>2.89</v>
      </c>
      <c r="G35" s="12">
        <v>79</v>
      </c>
      <c r="H35" s="8">
        <v>2.2799999999999998</v>
      </c>
      <c r="I35" s="12">
        <v>0</v>
      </c>
    </row>
    <row r="36" spans="2:9" ht="15" customHeight="1" x14ac:dyDescent="0.2">
      <c r="B36" t="s">
        <v>65</v>
      </c>
      <c r="C36" s="12">
        <v>172</v>
      </c>
      <c r="D36" s="8">
        <v>2.44</v>
      </c>
      <c r="E36" s="12">
        <v>75</v>
      </c>
      <c r="F36" s="8">
        <v>2.13</v>
      </c>
      <c r="G36" s="12">
        <v>97</v>
      </c>
      <c r="H36" s="8">
        <v>2.79</v>
      </c>
      <c r="I36" s="12">
        <v>0</v>
      </c>
    </row>
    <row r="37" spans="2:9" ht="15" customHeight="1" x14ac:dyDescent="0.2">
      <c r="B37" t="s">
        <v>71</v>
      </c>
      <c r="C37" s="12">
        <v>161</v>
      </c>
      <c r="D37" s="8">
        <v>2.2799999999999998</v>
      </c>
      <c r="E37" s="12">
        <v>63</v>
      </c>
      <c r="F37" s="8">
        <v>1.79</v>
      </c>
      <c r="G37" s="12">
        <v>98</v>
      </c>
      <c r="H37" s="8">
        <v>2.82</v>
      </c>
      <c r="I37" s="12">
        <v>0</v>
      </c>
    </row>
    <row r="38" spans="2:9" ht="15" customHeight="1" x14ac:dyDescent="0.2">
      <c r="B38" t="s">
        <v>64</v>
      </c>
      <c r="C38" s="12">
        <v>141</v>
      </c>
      <c r="D38" s="8">
        <v>2</v>
      </c>
      <c r="E38" s="12">
        <v>12</v>
      </c>
      <c r="F38" s="8">
        <v>0.34</v>
      </c>
      <c r="G38" s="12">
        <v>129</v>
      </c>
      <c r="H38" s="8">
        <v>3.72</v>
      </c>
      <c r="I38" s="12">
        <v>0</v>
      </c>
    </row>
    <row r="39" spans="2:9" ht="15" customHeight="1" x14ac:dyDescent="0.2">
      <c r="B39" t="s">
        <v>79</v>
      </c>
      <c r="C39" s="12">
        <v>120</v>
      </c>
      <c r="D39" s="8">
        <v>1.7</v>
      </c>
      <c r="E39" s="12">
        <v>17</v>
      </c>
      <c r="F39" s="8">
        <v>0.48</v>
      </c>
      <c r="G39" s="12">
        <v>102</v>
      </c>
      <c r="H39" s="8">
        <v>2.94</v>
      </c>
      <c r="I39" s="12">
        <v>1</v>
      </c>
    </row>
    <row r="40" spans="2:9" ht="15" customHeight="1" x14ac:dyDescent="0.2">
      <c r="B40" t="s">
        <v>63</v>
      </c>
      <c r="C40" s="12">
        <v>104</v>
      </c>
      <c r="D40" s="8">
        <v>1.47</v>
      </c>
      <c r="E40" s="12">
        <v>10</v>
      </c>
      <c r="F40" s="8">
        <v>0.28000000000000003</v>
      </c>
      <c r="G40" s="12">
        <v>94</v>
      </c>
      <c r="H40" s="8">
        <v>2.71</v>
      </c>
      <c r="I40" s="12">
        <v>0</v>
      </c>
    </row>
    <row r="41" spans="2:9" ht="15" customHeight="1" x14ac:dyDescent="0.2">
      <c r="B41" t="s">
        <v>80</v>
      </c>
      <c r="C41" s="12">
        <v>97</v>
      </c>
      <c r="D41" s="8">
        <v>1.37</v>
      </c>
      <c r="E41" s="12">
        <v>12</v>
      </c>
      <c r="F41" s="8">
        <v>0.34</v>
      </c>
      <c r="G41" s="12">
        <v>85</v>
      </c>
      <c r="H41" s="8">
        <v>2.4500000000000002</v>
      </c>
      <c r="I41" s="12">
        <v>0</v>
      </c>
    </row>
    <row r="42" spans="2:9" ht="15" customHeight="1" x14ac:dyDescent="0.2">
      <c r="B42" t="s">
        <v>77</v>
      </c>
      <c r="C42" s="12">
        <v>85</v>
      </c>
      <c r="D42" s="8">
        <v>1.2</v>
      </c>
      <c r="E42" s="12">
        <v>5</v>
      </c>
      <c r="F42" s="8">
        <v>0.14000000000000001</v>
      </c>
      <c r="G42" s="12">
        <v>69</v>
      </c>
      <c r="H42" s="8">
        <v>1.99</v>
      </c>
      <c r="I42" s="12">
        <v>6</v>
      </c>
    </row>
    <row r="43" spans="2:9" ht="15" customHeight="1" x14ac:dyDescent="0.2">
      <c r="B43" t="s">
        <v>74</v>
      </c>
      <c r="C43" s="12">
        <v>84</v>
      </c>
      <c r="D43" s="8">
        <v>1.19</v>
      </c>
      <c r="E43" s="12">
        <v>28</v>
      </c>
      <c r="F43" s="8">
        <v>0.79</v>
      </c>
      <c r="G43" s="12">
        <v>56</v>
      </c>
      <c r="H43" s="8">
        <v>1.61</v>
      </c>
      <c r="I43" s="12">
        <v>0</v>
      </c>
    </row>
    <row r="46" spans="2:9" ht="33" customHeight="1" x14ac:dyDescent="0.2">
      <c r="B46" t="s">
        <v>228</v>
      </c>
      <c r="C46" s="10" t="s">
        <v>52</v>
      </c>
      <c r="D46" s="10" t="s">
        <v>53</v>
      </c>
      <c r="E46" s="10" t="s">
        <v>54</v>
      </c>
      <c r="F46" s="10" t="s">
        <v>55</v>
      </c>
      <c r="G46" s="10" t="s">
        <v>56</v>
      </c>
      <c r="H46" s="10" t="s">
        <v>57</v>
      </c>
      <c r="I46" s="10" t="s">
        <v>58</v>
      </c>
    </row>
    <row r="47" spans="2:9" ht="15" customHeight="1" x14ac:dyDescent="0.2">
      <c r="B47" t="s">
        <v>137</v>
      </c>
      <c r="C47" s="12">
        <v>422</v>
      </c>
      <c r="D47" s="8">
        <v>5.98</v>
      </c>
      <c r="E47" s="12">
        <v>387</v>
      </c>
      <c r="F47" s="8">
        <v>10.97</v>
      </c>
      <c r="G47" s="12">
        <v>35</v>
      </c>
      <c r="H47" s="8">
        <v>1.01</v>
      </c>
      <c r="I47" s="12">
        <v>0</v>
      </c>
    </row>
    <row r="48" spans="2:9" ht="15" customHeight="1" x14ac:dyDescent="0.2">
      <c r="B48" t="s">
        <v>131</v>
      </c>
      <c r="C48" s="12">
        <v>385</v>
      </c>
      <c r="D48" s="8">
        <v>5.45</v>
      </c>
      <c r="E48" s="12">
        <v>240</v>
      </c>
      <c r="F48" s="8">
        <v>6.8</v>
      </c>
      <c r="G48" s="12">
        <v>145</v>
      </c>
      <c r="H48" s="8">
        <v>4.18</v>
      </c>
      <c r="I48" s="12">
        <v>0</v>
      </c>
    </row>
    <row r="49" spans="2:9" ht="15" customHeight="1" x14ac:dyDescent="0.2">
      <c r="B49" t="s">
        <v>136</v>
      </c>
      <c r="C49" s="12">
        <v>278</v>
      </c>
      <c r="D49" s="8">
        <v>3.94</v>
      </c>
      <c r="E49" s="12">
        <v>266</v>
      </c>
      <c r="F49" s="8">
        <v>7.54</v>
      </c>
      <c r="G49" s="12">
        <v>12</v>
      </c>
      <c r="H49" s="8">
        <v>0.35</v>
      </c>
      <c r="I49" s="12">
        <v>0</v>
      </c>
    </row>
    <row r="50" spans="2:9" ht="15" customHeight="1" x14ac:dyDescent="0.2">
      <c r="B50" t="s">
        <v>134</v>
      </c>
      <c r="C50" s="12">
        <v>190</v>
      </c>
      <c r="D50" s="8">
        <v>2.69</v>
      </c>
      <c r="E50" s="12">
        <v>164</v>
      </c>
      <c r="F50" s="8">
        <v>4.6500000000000004</v>
      </c>
      <c r="G50" s="12">
        <v>26</v>
      </c>
      <c r="H50" s="8">
        <v>0.75</v>
      </c>
      <c r="I50" s="12">
        <v>0</v>
      </c>
    </row>
    <row r="51" spans="2:9" ht="15" customHeight="1" x14ac:dyDescent="0.2">
      <c r="B51" t="s">
        <v>133</v>
      </c>
      <c r="C51" s="12">
        <v>183</v>
      </c>
      <c r="D51" s="8">
        <v>2.59</v>
      </c>
      <c r="E51" s="12">
        <v>130</v>
      </c>
      <c r="F51" s="8">
        <v>3.69</v>
      </c>
      <c r="G51" s="12">
        <v>53</v>
      </c>
      <c r="H51" s="8">
        <v>1.53</v>
      </c>
      <c r="I51" s="12">
        <v>0</v>
      </c>
    </row>
    <row r="52" spans="2:9" ht="15" customHeight="1" x14ac:dyDescent="0.2">
      <c r="B52" t="s">
        <v>135</v>
      </c>
      <c r="C52" s="12">
        <v>180</v>
      </c>
      <c r="D52" s="8">
        <v>2.5499999999999998</v>
      </c>
      <c r="E52" s="12">
        <v>168</v>
      </c>
      <c r="F52" s="8">
        <v>4.76</v>
      </c>
      <c r="G52" s="12">
        <v>12</v>
      </c>
      <c r="H52" s="8">
        <v>0.35</v>
      </c>
      <c r="I52" s="12">
        <v>0</v>
      </c>
    </row>
    <row r="53" spans="2:9" ht="15" customHeight="1" x14ac:dyDescent="0.2">
      <c r="B53" t="s">
        <v>139</v>
      </c>
      <c r="C53" s="12">
        <v>170</v>
      </c>
      <c r="D53" s="8">
        <v>2.41</v>
      </c>
      <c r="E53" s="12">
        <v>152</v>
      </c>
      <c r="F53" s="8">
        <v>4.3099999999999996</v>
      </c>
      <c r="G53" s="12">
        <v>18</v>
      </c>
      <c r="H53" s="8">
        <v>0.52</v>
      </c>
      <c r="I53" s="12">
        <v>0</v>
      </c>
    </row>
    <row r="54" spans="2:9" ht="15" customHeight="1" x14ac:dyDescent="0.2">
      <c r="B54" t="s">
        <v>130</v>
      </c>
      <c r="C54" s="12">
        <v>140</v>
      </c>
      <c r="D54" s="8">
        <v>1.98</v>
      </c>
      <c r="E54" s="12">
        <v>87</v>
      </c>
      <c r="F54" s="8">
        <v>2.4700000000000002</v>
      </c>
      <c r="G54" s="12">
        <v>53</v>
      </c>
      <c r="H54" s="8">
        <v>1.53</v>
      </c>
      <c r="I54" s="12">
        <v>0</v>
      </c>
    </row>
    <row r="55" spans="2:9" ht="15" customHeight="1" x14ac:dyDescent="0.2">
      <c r="B55" t="s">
        <v>138</v>
      </c>
      <c r="C55" s="12">
        <v>138</v>
      </c>
      <c r="D55" s="8">
        <v>1.95</v>
      </c>
      <c r="E55" s="12">
        <v>112</v>
      </c>
      <c r="F55" s="8">
        <v>3.18</v>
      </c>
      <c r="G55" s="12">
        <v>26</v>
      </c>
      <c r="H55" s="8">
        <v>0.75</v>
      </c>
      <c r="I55" s="12">
        <v>0</v>
      </c>
    </row>
    <row r="56" spans="2:9" ht="15" customHeight="1" x14ac:dyDescent="0.2">
      <c r="B56" t="s">
        <v>142</v>
      </c>
      <c r="C56" s="12">
        <v>125</v>
      </c>
      <c r="D56" s="8">
        <v>1.77</v>
      </c>
      <c r="E56" s="12">
        <v>24</v>
      </c>
      <c r="F56" s="8">
        <v>0.68</v>
      </c>
      <c r="G56" s="12">
        <v>101</v>
      </c>
      <c r="H56" s="8">
        <v>2.91</v>
      </c>
      <c r="I56" s="12">
        <v>0</v>
      </c>
    </row>
    <row r="57" spans="2:9" ht="15" customHeight="1" x14ac:dyDescent="0.2">
      <c r="B57" t="s">
        <v>129</v>
      </c>
      <c r="C57" s="12">
        <v>114</v>
      </c>
      <c r="D57" s="8">
        <v>1.61</v>
      </c>
      <c r="E57" s="12">
        <v>24</v>
      </c>
      <c r="F57" s="8">
        <v>0.68</v>
      </c>
      <c r="G57" s="12">
        <v>90</v>
      </c>
      <c r="H57" s="8">
        <v>2.59</v>
      </c>
      <c r="I57" s="12">
        <v>0</v>
      </c>
    </row>
    <row r="58" spans="2:9" ht="15" customHeight="1" x14ac:dyDescent="0.2">
      <c r="B58" t="s">
        <v>132</v>
      </c>
      <c r="C58" s="12">
        <v>112</v>
      </c>
      <c r="D58" s="8">
        <v>1.59</v>
      </c>
      <c r="E58" s="12">
        <v>39</v>
      </c>
      <c r="F58" s="8">
        <v>1.1100000000000001</v>
      </c>
      <c r="G58" s="12">
        <v>73</v>
      </c>
      <c r="H58" s="8">
        <v>2.1</v>
      </c>
      <c r="I58" s="12">
        <v>0</v>
      </c>
    </row>
    <row r="59" spans="2:9" ht="15" customHeight="1" x14ac:dyDescent="0.2">
      <c r="B59" t="s">
        <v>126</v>
      </c>
      <c r="C59" s="12">
        <v>105</v>
      </c>
      <c r="D59" s="8">
        <v>1.49</v>
      </c>
      <c r="E59" s="12">
        <v>57</v>
      </c>
      <c r="F59" s="8">
        <v>1.62</v>
      </c>
      <c r="G59" s="12">
        <v>48</v>
      </c>
      <c r="H59" s="8">
        <v>1.38</v>
      </c>
      <c r="I59" s="12">
        <v>0</v>
      </c>
    </row>
    <row r="60" spans="2:9" ht="15" customHeight="1" x14ac:dyDescent="0.2">
      <c r="B60" t="s">
        <v>127</v>
      </c>
      <c r="C60" s="12">
        <v>98</v>
      </c>
      <c r="D60" s="8">
        <v>1.39</v>
      </c>
      <c r="E60" s="12">
        <v>63</v>
      </c>
      <c r="F60" s="8">
        <v>1.79</v>
      </c>
      <c r="G60" s="12">
        <v>34</v>
      </c>
      <c r="H60" s="8">
        <v>0.98</v>
      </c>
      <c r="I60" s="12">
        <v>1</v>
      </c>
    </row>
    <row r="61" spans="2:9" ht="15" customHeight="1" x14ac:dyDescent="0.2">
      <c r="B61" t="s">
        <v>123</v>
      </c>
      <c r="C61" s="12">
        <v>97</v>
      </c>
      <c r="D61" s="8">
        <v>1.37</v>
      </c>
      <c r="E61" s="12">
        <v>33</v>
      </c>
      <c r="F61" s="8">
        <v>0.94</v>
      </c>
      <c r="G61" s="12">
        <v>64</v>
      </c>
      <c r="H61" s="8">
        <v>1.84</v>
      </c>
      <c r="I61" s="12">
        <v>0</v>
      </c>
    </row>
    <row r="62" spans="2:9" ht="15" customHeight="1" x14ac:dyDescent="0.2">
      <c r="B62" t="s">
        <v>121</v>
      </c>
      <c r="C62" s="12">
        <v>94</v>
      </c>
      <c r="D62" s="8">
        <v>1.33</v>
      </c>
      <c r="E62" s="12">
        <v>18</v>
      </c>
      <c r="F62" s="8">
        <v>0.51</v>
      </c>
      <c r="G62" s="12">
        <v>76</v>
      </c>
      <c r="H62" s="8">
        <v>2.19</v>
      </c>
      <c r="I62" s="12">
        <v>0</v>
      </c>
    </row>
    <row r="63" spans="2:9" ht="15" customHeight="1" x14ac:dyDescent="0.2">
      <c r="B63" t="s">
        <v>128</v>
      </c>
      <c r="C63" s="12">
        <v>92</v>
      </c>
      <c r="D63" s="8">
        <v>1.3</v>
      </c>
      <c r="E63" s="12">
        <v>51</v>
      </c>
      <c r="F63" s="8">
        <v>1.45</v>
      </c>
      <c r="G63" s="12">
        <v>41</v>
      </c>
      <c r="H63" s="8">
        <v>1.18</v>
      </c>
      <c r="I63" s="12">
        <v>0</v>
      </c>
    </row>
    <row r="64" spans="2:9" ht="15" customHeight="1" x14ac:dyDescent="0.2">
      <c r="B64" t="s">
        <v>143</v>
      </c>
      <c r="C64" s="12">
        <v>91</v>
      </c>
      <c r="D64" s="8">
        <v>1.29</v>
      </c>
      <c r="E64" s="12">
        <v>68</v>
      </c>
      <c r="F64" s="8">
        <v>1.93</v>
      </c>
      <c r="G64" s="12">
        <v>22</v>
      </c>
      <c r="H64" s="8">
        <v>0.63</v>
      </c>
      <c r="I64" s="12">
        <v>1</v>
      </c>
    </row>
    <row r="65" spans="2:9" ht="15" customHeight="1" x14ac:dyDescent="0.2">
      <c r="B65" t="s">
        <v>141</v>
      </c>
      <c r="C65" s="12">
        <v>88</v>
      </c>
      <c r="D65" s="8">
        <v>1.25</v>
      </c>
      <c r="E65" s="12">
        <v>37</v>
      </c>
      <c r="F65" s="8">
        <v>1.05</v>
      </c>
      <c r="G65" s="12">
        <v>51</v>
      </c>
      <c r="H65" s="8">
        <v>1.47</v>
      </c>
      <c r="I65" s="12">
        <v>0</v>
      </c>
    </row>
    <row r="66" spans="2:9" ht="15" customHeight="1" x14ac:dyDescent="0.2">
      <c r="B66" t="s">
        <v>124</v>
      </c>
      <c r="C66" s="12">
        <v>85</v>
      </c>
      <c r="D66" s="8">
        <v>1.2</v>
      </c>
      <c r="E66" s="12">
        <v>16</v>
      </c>
      <c r="F66" s="8">
        <v>0.45</v>
      </c>
      <c r="G66" s="12">
        <v>69</v>
      </c>
      <c r="H66" s="8">
        <v>1.99</v>
      </c>
      <c r="I66" s="12">
        <v>0</v>
      </c>
    </row>
    <row r="68" spans="2:9" ht="15" customHeight="1" x14ac:dyDescent="0.2">
      <c r="B68" t="s">
        <v>229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83EC7-9660-4F8B-A54D-8AD633D3EB32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231</v>
      </c>
    </row>
    <row r="4" spans="2:9" ht="33" customHeight="1" x14ac:dyDescent="0.2">
      <c r="B4" t="s">
        <v>225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37</v>
      </c>
      <c r="C6" s="12">
        <v>278</v>
      </c>
      <c r="D6" s="8">
        <v>11.74</v>
      </c>
      <c r="E6" s="12">
        <v>118</v>
      </c>
      <c r="F6" s="8">
        <v>8.9700000000000006</v>
      </c>
      <c r="G6" s="12">
        <v>160</v>
      </c>
      <c r="H6" s="8">
        <v>15.49</v>
      </c>
      <c r="I6" s="12">
        <v>0</v>
      </c>
    </row>
    <row r="7" spans="2:9" ht="15" customHeight="1" x14ac:dyDescent="0.2">
      <c r="B7" t="s">
        <v>38</v>
      </c>
      <c r="C7" s="12">
        <v>249</v>
      </c>
      <c r="D7" s="8">
        <v>10.52</v>
      </c>
      <c r="E7" s="12">
        <v>98</v>
      </c>
      <c r="F7" s="8">
        <v>7.45</v>
      </c>
      <c r="G7" s="12">
        <v>150</v>
      </c>
      <c r="H7" s="8">
        <v>14.52</v>
      </c>
      <c r="I7" s="12">
        <v>1</v>
      </c>
    </row>
    <row r="8" spans="2:9" ht="15" customHeight="1" x14ac:dyDescent="0.2">
      <c r="B8" t="s">
        <v>39</v>
      </c>
      <c r="C8" s="12">
        <v>3</v>
      </c>
      <c r="D8" s="8">
        <v>0.13</v>
      </c>
      <c r="E8" s="12">
        <v>0</v>
      </c>
      <c r="F8" s="8">
        <v>0</v>
      </c>
      <c r="G8" s="12">
        <v>3</v>
      </c>
      <c r="H8" s="8">
        <v>0.28999999999999998</v>
      </c>
      <c r="I8" s="12">
        <v>0</v>
      </c>
    </row>
    <row r="9" spans="2:9" ht="15" customHeight="1" x14ac:dyDescent="0.2">
      <c r="B9" t="s">
        <v>40</v>
      </c>
      <c r="C9" s="12">
        <v>23</v>
      </c>
      <c r="D9" s="8">
        <v>0.97</v>
      </c>
      <c r="E9" s="12">
        <v>3</v>
      </c>
      <c r="F9" s="8">
        <v>0.23</v>
      </c>
      <c r="G9" s="12">
        <v>20</v>
      </c>
      <c r="H9" s="8">
        <v>1.94</v>
      </c>
      <c r="I9" s="12">
        <v>0</v>
      </c>
    </row>
    <row r="10" spans="2:9" ht="15" customHeight="1" x14ac:dyDescent="0.2">
      <c r="B10" t="s">
        <v>41</v>
      </c>
      <c r="C10" s="12">
        <v>10</v>
      </c>
      <c r="D10" s="8">
        <v>0.42</v>
      </c>
      <c r="E10" s="12">
        <v>2</v>
      </c>
      <c r="F10" s="8">
        <v>0.15</v>
      </c>
      <c r="G10" s="12">
        <v>8</v>
      </c>
      <c r="H10" s="8">
        <v>0.77</v>
      </c>
      <c r="I10" s="12">
        <v>0</v>
      </c>
    </row>
    <row r="11" spans="2:9" ht="15" customHeight="1" x14ac:dyDescent="0.2">
      <c r="B11" t="s">
        <v>42</v>
      </c>
      <c r="C11" s="12">
        <v>514</v>
      </c>
      <c r="D11" s="8">
        <v>21.71</v>
      </c>
      <c r="E11" s="12">
        <v>244</v>
      </c>
      <c r="F11" s="8">
        <v>18.559999999999999</v>
      </c>
      <c r="G11" s="12">
        <v>269</v>
      </c>
      <c r="H11" s="8">
        <v>26.04</v>
      </c>
      <c r="I11" s="12">
        <v>1</v>
      </c>
    </row>
    <row r="12" spans="2:9" ht="15" customHeight="1" x14ac:dyDescent="0.2">
      <c r="B12" t="s">
        <v>43</v>
      </c>
      <c r="C12" s="12">
        <v>17</v>
      </c>
      <c r="D12" s="8">
        <v>0.72</v>
      </c>
      <c r="E12" s="12">
        <v>2</v>
      </c>
      <c r="F12" s="8">
        <v>0.15</v>
      </c>
      <c r="G12" s="12">
        <v>15</v>
      </c>
      <c r="H12" s="8">
        <v>1.45</v>
      </c>
      <c r="I12" s="12">
        <v>0</v>
      </c>
    </row>
    <row r="13" spans="2:9" ht="15" customHeight="1" x14ac:dyDescent="0.2">
      <c r="B13" t="s">
        <v>44</v>
      </c>
      <c r="C13" s="12">
        <v>280</v>
      </c>
      <c r="D13" s="8">
        <v>11.82</v>
      </c>
      <c r="E13" s="12">
        <v>156</v>
      </c>
      <c r="F13" s="8">
        <v>11.86</v>
      </c>
      <c r="G13" s="12">
        <v>122</v>
      </c>
      <c r="H13" s="8">
        <v>11.81</v>
      </c>
      <c r="I13" s="12">
        <v>2</v>
      </c>
    </row>
    <row r="14" spans="2:9" ht="15" customHeight="1" x14ac:dyDescent="0.2">
      <c r="B14" t="s">
        <v>45</v>
      </c>
      <c r="C14" s="12">
        <v>116</v>
      </c>
      <c r="D14" s="8">
        <v>4.9000000000000004</v>
      </c>
      <c r="E14" s="12">
        <v>71</v>
      </c>
      <c r="F14" s="8">
        <v>5.4</v>
      </c>
      <c r="G14" s="12">
        <v>44</v>
      </c>
      <c r="H14" s="8">
        <v>4.26</v>
      </c>
      <c r="I14" s="12">
        <v>0</v>
      </c>
    </row>
    <row r="15" spans="2:9" ht="15" customHeight="1" x14ac:dyDescent="0.2">
      <c r="B15" t="s">
        <v>46</v>
      </c>
      <c r="C15" s="12">
        <v>293</v>
      </c>
      <c r="D15" s="8">
        <v>12.37</v>
      </c>
      <c r="E15" s="12">
        <v>223</v>
      </c>
      <c r="F15" s="8">
        <v>16.96</v>
      </c>
      <c r="G15" s="12">
        <v>69</v>
      </c>
      <c r="H15" s="8">
        <v>6.68</v>
      </c>
      <c r="I15" s="12">
        <v>1</v>
      </c>
    </row>
    <row r="16" spans="2:9" ht="15" customHeight="1" x14ac:dyDescent="0.2">
      <c r="B16" t="s">
        <v>47</v>
      </c>
      <c r="C16" s="12">
        <v>316</v>
      </c>
      <c r="D16" s="8">
        <v>13.34</v>
      </c>
      <c r="E16" s="12">
        <v>246</v>
      </c>
      <c r="F16" s="8">
        <v>18.71</v>
      </c>
      <c r="G16" s="12">
        <v>68</v>
      </c>
      <c r="H16" s="8">
        <v>6.58</v>
      </c>
      <c r="I16" s="12">
        <v>2</v>
      </c>
    </row>
    <row r="17" spans="2:9" ht="15" customHeight="1" x14ac:dyDescent="0.2">
      <c r="B17" t="s">
        <v>48</v>
      </c>
      <c r="C17" s="12">
        <v>77</v>
      </c>
      <c r="D17" s="8">
        <v>3.25</v>
      </c>
      <c r="E17" s="12">
        <v>61</v>
      </c>
      <c r="F17" s="8">
        <v>4.6399999999999997</v>
      </c>
      <c r="G17" s="12">
        <v>14</v>
      </c>
      <c r="H17" s="8">
        <v>1.36</v>
      </c>
      <c r="I17" s="12">
        <v>2</v>
      </c>
    </row>
    <row r="18" spans="2:9" ht="15" customHeight="1" x14ac:dyDescent="0.2">
      <c r="B18" t="s">
        <v>49</v>
      </c>
      <c r="C18" s="12">
        <v>101</v>
      </c>
      <c r="D18" s="8">
        <v>4.2699999999999996</v>
      </c>
      <c r="E18" s="12">
        <v>62</v>
      </c>
      <c r="F18" s="8">
        <v>4.71</v>
      </c>
      <c r="G18" s="12">
        <v>37</v>
      </c>
      <c r="H18" s="8">
        <v>3.58</v>
      </c>
      <c r="I18" s="12">
        <v>1</v>
      </c>
    </row>
    <row r="19" spans="2:9" ht="15" customHeight="1" x14ac:dyDescent="0.2">
      <c r="B19" t="s">
        <v>50</v>
      </c>
      <c r="C19" s="12">
        <v>91</v>
      </c>
      <c r="D19" s="8">
        <v>3.84</v>
      </c>
      <c r="E19" s="12">
        <v>29</v>
      </c>
      <c r="F19" s="8">
        <v>2.21</v>
      </c>
      <c r="G19" s="12">
        <v>54</v>
      </c>
      <c r="H19" s="8">
        <v>5.23</v>
      </c>
      <c r="I19" s="12">
        <v>7</v>
      </c>
    </row>
    <row r="20" spans="2:9" ht="15" customHeight="1" x14ac:dyDescent="0.2">
      <c r="B20" s="9" t="s">
        <v>226</v>
      </c>
      <c r="C20" s="12">
        <f>SUM(LTBL_06202[総数／事業所数])</f>
        <v>2368</v>
      </c>
      <c r="E20" s="12">
        <f>SUBTOTAL(109,LTBL_06202[個人／事業所数])</f>
        <v>1315</v>
      </c>
      <c r="G20" s="12">
        <f>SUBTOTAL(109,LTBL_06202[法人／事業所数])</f>
        <v>1033</v>
      </c>
      <c r="I20" s="12">
        <f>SUBTOTAL(109,LTBL_06202[法人以外の団体／事業所数])</f>
        <v>17</v>
      </c>
    </row>
    <row r="21" spans="2:9" ht="15" customHeight="1" x14ac:dyDescent="0.2">
      <c r="E21" s="11">
        <f>LTBL_06202[[#Totals],[個人／事業所数]]/LTBL_06202[[#Totals],[総数／事業所数]]</f>
        <v>0.55532094594594594</v>
      </c>
      <c r="G21" s="11">
        <f>LTBL_06202[[#Totals],[法人／事業所数]]/LTBL_06202[[#Totals],[総数／事業所数]]</f>
        <v>0.43623310810810811</v>
      </c>
      <c r="I21" s="11">
        <f>LTBL_06202[[#Totals],[法人以外の団体／事業所数]]/LTBL_06202[[#Totals],[総数／事業所数]]</f>
        <v>7.1790540540540545E-3</v>
      </c>
    </row>
    <row r="23" spans="2:9" ht="33" customHeight="1" x14ac:dyDescent="0.2">
      <c r="B23" t="s">
        <v>227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73</v>
      </c>
      <c r="C24" s="12">
        <v>278</v>
      </c>
      <c r="D24" s="8">
        <v>11.74</v>
      </c>
      <c r="E24" s="12">
        <v>229</v>
      </c>
      <c r="F24" s="8">
        <v>17.41</v>
      </c>
      <c r="G24" s="12">
        <v>48</v>
      </c>
      <c r="H24" s="8">
        <v>4.6500000000000004</v>
      </c>
      <c r="I24" s="12">
        <v>1</v>
      </c>
    </row>
    <row r="25" spans="2:9" ht="15" customHeight="1" x14ac:dyDescent="0.2">
      <c r="B25" t="s">
        <v>72</v>
      </c>
      <c r="C25" s="12">
        <v>251</v>
      </c>
      <c r="D25" s="8">
        <v>10.6</v>
      </c>
      <c r="E25" s="12">
        <v>204</v>
      </c>
      <c r="F25" s="8">
        <v>15.51</v>
      </c>
      <c r="G25" s="12">
        <v>46</v>
      </c>
      <c r="H25" s="8">
        <v>4.45</v>
      </c>
      <c r="I25" s="12">
        <v>1</v>
      </c>
    </row>
    <row r="26" spans="2:9" ht="15" customHeight="1" x14ac:dyDescent="0.2">
      <c r="B26" t="s">
        <v>69</v>
      </c>
      <c r="C26" s="12">
        <v>240</v>
      </c>
      <c r="D26" s="8">
        <v>10.14</v>
      </c>
      <c r="E26" s="12">
        <v>150</v>
      </c>
      <c r="F26" s="8">
        <v>11.41</v>
      </c>
      <c r="G26" s="12">
        <v>88</v>
      </c>
      <c r="H26" s="8">
        <v>8.52</v>
      </c>
      <c r="I26" s="12">
        <v>2</v>
      </c>
    </row>
    <row r="27" spans="2:9" ht="15" customHeight="1" x14ac:dyDescent="0.2">
      <c r="B27" t="s">
        <v>68</v>
      </c>
      <c r="C27" s="12">
        <v>157</v>
      </c>
      <c r="D27" s="8">
        <v>6.63</v>
      </c>
      <c r="E27" s="12">
        <v>70</v>
      </c>
      <c r="F27" s="8">
        <v>5.32</v>
      </c>
      <c r="G27" s="12">
        <v>86</v>
      </c>
      <c r="H27" s="8">
        <v>8.33</v>
      </c>
      <c r="I27" s="12">
        <v>1</v>
      </c>
    </row>
    <row r="28" spans="2:9" ht="15" customHeight="1" x14ac:dyDescent="0.2">
      <c r="B28" t="s">
        <v>59</v>
      </c>
      <c r="C28" s="12">
        <v>107</v>
      </c>
      <c r="D28" s="8">
        <v>4.5199999999999996</v>
      </c>
      <c r="E28" s="12">
        <v>31</v>
      </c>
      <c r="F28" s="8">
        <v>2.36</v>
      </c>
      <c r="G28" s="12">
        <v>76</v>
      </c>
      <c r="H28" s="8">
        <v>7.36</v>
      </c>
      <c r="I28" s="12">
        <v>0</v>
      </c>
    </row>
    <row r="29" spans="2:9" ht="15" customHeight="1" x14ac:dyDescent="0.2">
      <c r="B29" t="s">
        <v>60</v>
      </c>
      <c r="C29" s="12">
        <v>101</v>
      </c>
      <c r="D29" s="8">
        <v>4.2699999999999996</v>
      </c>
      <c r="E29" s="12">
        <v>61</v>
      </c>
      <c r="F29" s="8">
        <v>4.6399999999999997</v>
      </c>
      <c r="G29" s="12">
        <v>40</v>
      </c>
      <c r="H29" s="8">
        <v>3.87</v>
      </c>
      <c r="I29" s="12">
        <v>0</v>
      </c>
    </row>
    <row r="30" spans="2:9" ht="15" customHeight="1" x14ac:dyDescent="0.2">
      <c r="B30" t="s">
        <v>66</v>
      </c>
      <c r="C30" s="12">
        <v>101</v>
      </c>
      <c r="D30" s="8">
        <v>4.2699999999999996</v>
      </c>
      <c r="E30" s="12">
        <v>73</v>
      </c>
      <c r="F30" s="8">
        <v>5.55</v>
      </c>
      <c r="G30" s="12">
        <v>28</v>
      </c>
      <c r="H30" s="8">
        <v>2.71</v>
      </c>
      <c r="I30" s="12">
        <v>0</v>
      </c>
    </row>
    <row r="31" spans="2:9" ht="15" customHeight="1" x14ac:dyDescent="0.2">
      <c r="B31" t="s">
        <v>67</v>
      </c>
      <c r="C31" s="12">
        <v>94</v>
      </c>
      <c r="D31" s="8">
        <v>3.97</v>
      </c>
      <c r="E31" s="12">
        <v>48</v>
      </c>
      <c r="F31" s="8">
        <v>3.65</v>
      </c>
      <c r="G31" s="12">
        <v>46</v>
      </c>
      <c r="H31" s="8">
        <v>4.45</v>
      </c>
      <c r="I31" s="12">
        <v>0</v>
      </c>
    </row>
    <row r="32" spans="2:9" ht="15" customHeight="1" x14ac:dyDescent="0.2">
      <c r="B32" t="s">
        <v>75</v>
      </c>
      <c r="C32" s="12">
        <v>77</v>
      </c>
      <c r="D32" s="8">
        <v>3.25</v>
      </c>
      <c r="E32" s="12">
        <v>61</v>
      </c>
      <c r="F32" s="8">
        <v>4.6399999999999997</v>
      </c>
      <c r="G32" s="12">
        <v>14</v>
      </c>
      <c r="H32" s="8">
        <v>1.36</v>
      </c>
      <c r="I32" s="12">
        <v>2</v>
      </c>
    </row>
    <row r="33" spans="2:9" ht="15" customHeight="1" x14ac:dyDescent="0.2">
      <c r="B33" t="s">
        <v>61</v>
      </c>
      <c r="C33" s="12">
        <v>70</v>
      </c>
      <c r="D33" s="8">
        <v>2.96</v>
      </c>
      <c r="E33" s="12">
        <v>26</v>
      </c>
      <c r="F33" s="8">
        <v>1.98</v>
      </c>
      <c r="G33" s="12">
        <v>44</v>
      </c>
      <c r="H33" s="8">
        <v>4.26</v>
      </c>
      <c r="I33" s="12">
        <v>0</v>
      </c>
    </row>
    <row r="34" spans="2:9" ht="15" customHeight="1" x14ac:dyDescent="0.2">
      <c r="B34" t="s">
        <v>81</v>
      </c>
      <c r="C34" s="12">
        <v>69</v>
      </c>
      <c r="D34" s="8">
        <v>2.91</v>
      </c>
      <c r="E34" s="12">
        <v>30</v>
      </c>
      <c r="F34" s="8">
        <v>2.2799999999999998</v>
      </c>
      <c r="G34" s="12">
        <v>39</v>
      </c>
      <c r="H34" s="8">
        <v>3.78</v>
      </c>
      <c r="I34" s="12">
        <v>0</v>
      </c>
    </row>
    <row r="35" spans="2:9" ht="15" customHeight="1" x14ac:dyDescent="0.2">
      <c r="B35" t="s">
        <v>70</v>
      </c>
      <c r="C35" s="12">
        <v>68</v>
      </c>
      <c r="D35" s="8">
        <v>2.87</v>
      </c>
      <c r="E35" s="12">
        <v>49</v>
      </c>
      <c r="F35" s="8">
        <v>3.73</v>
      </c>
      <c r="G35" s="12">
        <v>19</v>
      </c>
      <c r="H35" s="8">
        <v>1.84</v>
      </c>
      <c r="I35" s="12">
        <v>0</v>
      </c>
    </row>
    <row r="36" spans="2:9" ht="15" customHeight="1" x14ac:dyDescent="0.2">
      <c r="B36" t="s">
        <v>76</v>
      </c>
      <c r="C36" s="12">
        <v>63</v>
      </c>
      <c r="D36" s="8">
        <v>2.66</v>
      </c>
      <c r="E36" s="12">
        <v>60</v>
      </c>
      <c r="F36" s="8">
        <v>4.5599999999999996</v>
      </c>
      <c r="G36" s="12">
        <v>3</v>
      </c>
      <c r="H36" s="8">
        <v>0.28999999999999998</v>
      </c>
      <c r="I36" s="12">
        <v>0</v>
      </c>
    </row>
    <row r="37" spans="2:9" ht="15" customHeight="1" x14ac:dyDescent="0.2">
      <c r="B37" t="s">
        <v>71</v>
      </c>
      <c r="C37" s="12">
        <v>43</v>
      </c>
      <c r="D37" s="8">
        <v>1.82</v>
      </c>
      <c r="E37" s="12">
        <v>22</v>
      </c>
      <c r="F37" s="8">
        <v>1.67</v>
      </c>
      <c r="G37" s="12">
        <v>20</v>
      </c>
      <c r="H37" s="8">
        <v>1.94</v>
      </c>
      <c r="I37" s="12">
        <v>0</v>
      </c>
    </row>
    <row r="38" spans="2:9" ht="15" customHeight="1" x14ac:dyDescent="0.2">
      <c r="B38" t="s">
        <v>65</v>
      </c>
      <c r="C38" s="12">
        <v>42</v>
      </c>
      <c r="D38" s="8">
        <v>1.77</v>
      </c>
      <c r="E38" s="12">
        <v>18</v>
      </c>
      <c r="F38" s="8">
        <v>1.37</v>
      </c>
      <c r="G38" s="12">
        <v>24</v>
      </c>
      <c r="H38" s="8">
        <v>2.3199999999999998</v>
      </c>
      <c r="I38" s="12">
        <v>0</v>
      </c>
    </row>
    <row r="39" spans="2:9" ht="15" customHeight="1" x14ac:dyDescent="0.2">
      <c r="B39" t="s">
        <v>77</v>
      </c>
      <c r="C39" s="12">
        <v>38</v>
      </c>
      <c r="D39" s="8">
        <v>1.6</v>
      </c>
      <c r="E39" s="12">
        <v>2</v>
      </c>
      <c r="F39" s="8">
        <v>0.15</v>
      </c>
      <c r="G39" s="12">
        <v>34</v>
      </c>
      <c r="H39" s="8">
        <v>3.29</v>
      </c>
      <c r="I39" s="12">
        <v>1</v>
      </c>
    </row>
    <row r="40" spans="2:9" ht="15" customHeight="1" x14ac:dyDescent="0.2">
      <c r="B40" t="s">
        <v>78</v>
      </c>
      <c r="C40" s="12">
        <v>37</v>
      </c>
      <c r="D40" s="8">
        <v>1.56</v>
      </c>
      <c r="E40" s="12">
        <v>17</v>
      </c>
      <c r="F40" s="8">
        <v>1.29</v>
      </c>
      <c r="G40" s="12">
        <v>20</v>
      </c>
      <c r="H40" s="8">
        <v>1.94</v>
      </c>
      <c r="I40" s="12">
        <v>0</v>
      </c>
    </row>
    <row r="41" spans="2:9" ht="15" customHeight="1" x14ac:dyDescent="0.2">
      <c r="B41" t="s">
        <v>82</v>
      </c>
      <c r="C41" s="12">
        <v>31</v>
      </c>
      <c r="D41" s="8">
        <v>1.31</v>
      </c>
      <c r="E41" s="12">
        <v>18</v>
      </c>
      <c r="F41" s="8">
        <v>1.37</v>
      </c>
      <c r="G41" s="12">
        <v>13</v>
      </c>
      <c r="H41" s="8">
        <v>1.26</v>
      </c>
      <c r="I41" s="12">
        <v>0</v>
      </c>
    </row>
    <row r="42" spans="2:9" ht="15" customHeight="1" x14ac:dyDescent="0.2">
      <c r="B42" t="s">
        <v>64</v>
      </c>
      <c r="C42" s="12">
        <v>26</v>
      </c>
      <c r="D42" s="8">
        <v>1.1000000000000001</v>
      </c>
      <c r="E42" s="12">
        <v>4</v>
      </c>
      <c r="F42" s="8">
        <v>0.3</v>
      </c>
      <c r="G42" s="12">
        <v>22</v>
      </c>
      <c r="H42" s="8">
        <v>2.13</v>
      </c>
      <c r="I42" s="12">
        <v>0</v>
      </c>
    </row>
    <row r="43" spans="2:9" ht="15" customHeight="1" x14ac:dyDescent="0.2">
      <c r="B43" t="s">
        <v>80</v>
      </c>
      <c r="C43" s="12">
        <v>26</v>
      </c>
      <c r="D43" s="8">
        <v>1.1000000000000001</v>
      </c>
      <c r="E43" s="12">
        <v>6</v>
      </c>
      <c r="F43" s="8">
        <v>0.46</v>
      </c>
      <c r="G43" s="12">
        <v>20</v>
      </c>
      <c r="H43" s="8">
        <v>1.94</v>
      </c>
      <c r="I43" s="12">
        <v>0</v>
      </c>
    </row>
    <row r="46" spans="2:9" ht="33" customHeight="1" x14ac:dyDescent="0.2">
      <c r="B46" t="s">
        <v>228</v>
      </c>
      <c r="C46" s="10" t="s">
        <v>52</v>
      </c>
      <c r="D46" s="10" t="s">
        <v>53</v>
      </c>
      <c r="E46" s="10" t="s">
        <v>54</v>
      </c>
      <c r="F46" s="10" t="s">
        <v>55</v>
      </c>
      <c r="G46" s="10" t="s">
        <v>56</v>
      </c>
      <c r="H46" s="10" t="s">
        <v>57</v>
      </c>
      <c r="I46" s="10" t="s">
        <v>58</v>
      </c>
    </row>
    <row r="47" spans="2:9" ht="15" customHeight="1" x14ac:dyDescent="0.2">
      <c r="B47" t="s">
        <v>131</v>
      </c>
      <c r="C47" s="12">
        <v>186</v>
      </c>
      <c r="D47" s="8">
        <v>7.85</v>
      </c>
      <c r="E47" s="12">
        <v>129</v>
      </c>
      <c r="F47" s="8">
        <v>9.81</v>
      </c>
      <c r="G47" s="12">
        <v>57</v>
      </c>
      <c r="H47" s="8">
        <v>5.52</v>
      </c>
      <c r="I47" s="12">
        <v>0</v>
      </c>
    </row>
    <row r="48" spans="2:9" ht="15" customHeight="1" x14ac:dyDescent="0.2">
      <c r="B48" t="s">
        <v>137</v>
      </c>
      <c r="C48" s="12">
        <v>128</v>
      </c>
      <c r="D48" s="8">
        <v>5.41</v>
      </c>
      <c r="E48" s="12">
        <v>118</v>
      </c>
      <c r="F48" s="8">
        <v>8.9700000000000006</v>
      </c>
      <c r="G48" s="12">
        <v>10</v>
      </c>
      <c r="H48" s="8">
        <v>0.97</v>
      </c>
      <c r="I48" s="12">
        <v>0</v>
      </c>
    </row>
    <row r="49" spans="2:9" ht="15" customHeight="1" x14ac:dyDescent="0.2">
      <c r="B49" t="s">
        <v>136</v>
      </c>
      <c r="C49" s="12">
        <v>103</v>
      </c>
      <c r="D49" s="8">
        <v>4.3499999999999996</v>
      </c>
      <c r="E49" s="12">
        <v>91</v>
      </c>
      <c r="F49" s="8">
        <v>6.92</v>
      </c>
      <c r="G49" s="12">
        <v>12</v>
      </c>
      <c r="H49" s="8">
        <v>1.1599999999999999</v>
      </c>
      <c r="I49" s="12">
        <v>0</v>
      </c>
    </row>
    <row r="50" spans="2:9" ht="15" customHeight="1" x14ac:dyDescent="0.2">
      <c r="B50" t="s">
        <v>133</v>
      </c>
      <c r="C50" s="12">
        <v>75</v>
      </c>
      <c r="D50" s="8">
        <v>3.17</v>
      </c>
      <c r="E50" s="12">
        <v>56</v>
      </c>
      <c r="F50" s="8">
        <v>4.26</v>
      </c>
      <c r="G50" s="12">
        <v>19</v>
      </c>
      <c r="H50" s="8">
        <v>1.84</v>
      </c>
      <c r="I50" s="12">
        <v>0</v>
      </c>
    </row>
    <row r="51" spans="2:9" ht="15" customHeight="1" x14ac:dyDescent="0.2">
      <c r="B51" t="s">
        <v>138</v>
      </c>
      <c r="C51" s="12">
        <v>57</v>
      </c>
      <c r="D51" s="8">
        <v>2.41</v>
      </c>
      <c r="E51" s="12">
        <v>51</v>
      </c>
      <c r="F51" s="8">
        <v>3.88</v>
      </c>
      <c r="G51" s="12">
        <v>6</v>
      </c>
      <c r="H51" s="8">
        <v>0.57999999999999996</v>
      </c>
      <c r="I51" s="12">
        <v>0</v>
      </c>
    </row>
    <row r="52" spans="2:9" ht="15" customHeight="1" x14ac:dyDescent="0.2">
      <c r="B52" t="s">
        <v>135</v>
      </c>
      <c r="C52" s="12">
        <v>54</v>
      </c>
      <c r="D52" s="8">
        <v>2.2799999999999998</v>
      </c>
      <c r="E52" s="12">
        <v>52</v>
      </c>
      <c r="F52" s="8">
        <v>3.95</v>
      </c>
      <c r="G52" s="12">
        <v>1</v>
      </c>
      <c r="H52" s="8">
        <v>0.1</v>
      </c>
      <c r="I52" s="12">
        <v>1</v>
      </c>
    </row>
    <row r="53" spans="2:9" ht="15" customHeight="1" x14ac:dyDescent="0.2">
      <c r="B53" t="s">
        <v>128</v>
      </c>
      <c r="C53" s="12">
        <v>53</v>
      </c>
      <c r="D53" s="8">
        <v>2.2400000000000002</v>
      </c>
      <c r="E53" s="12">
        <v>24</v>
      </c>
      <c r="F53" s="8">
        <v>1.83</v>
      </c>
      <c r="G53" s="12">
        <v>29</v>
      </c>
      <c r="H53" s="8">
        <v>2.81</v>
      </c>
      <c r="I53" s="12">
        <v>0</v>
      </c>
    </row>
    <row r="54" spans="2:9" ht="15" customHeight="1" x14ac:dyDescent="0.2">
      <c r="B54" t="s">
        <v>139</v>
      </c>
      <c r="C54" s="12">
        <v>53</v>
      </c>
      <c r="D54" s="8">
        <v>2.2400000000000002</v>
      </c>
      <c r="E54" s="12">
        <v>51</v>
      </c>
      <c r="F54" s="8">
        <v>3.88</v>
      </c>
      <c r="G54" s="12">
        <v>2</v>
      </c>
      <c r="H54" s="8">
        <v>0.19</v>
      </c>
      <c r="I54" s="12">
        <v>0</v>
      </c>
    </row>
    <row r="55" spans="2:9" ht="15" customHeight="1" x14ac:dyDescent="0.2">
      <c r="B55" t="s">
        <v>134</v>
      </c>
      <c r="C55" s="12">
        <v>43</v>
      </c>
      <c r="D55" s="8">
        <v>1.82</v>
      </c>
      <c r="E55" s="12">
        <v>32</v>
      </c>
      <c r="F55" s="8">
        <v>2.4300000000000002</v>
      </c>
      <c r="G55" s="12">
        <v>11</v>
      </c>
      <c r="H55" s="8">
        <v>1.06</v>
      </c>
      <c r="I55" s="12">
        <v>0</v>
      </c>
    </row>
    <row r="56" spans="2:9" ht="15" customHeight="1" x14ac:dyDescent="0.2">
      <c r="B56" t="s">
        <v>129</v>
      </c>
      <c r="C56" s="12">
        <v>40</v>
      </c>
      <c r="D56" s="8">
        <v>1.69</v>
      </c>
      <c r="E56" s="12">
        <v>10</v>
      </c>
      <c r="F56" s="8">
        <v>0.76</v>
      </c>
      <c r="G56" s="12">
        <v>30</v>
      </c>
      <c r="H56" s="8">
        <v>2.9</v>
      </c>
      <c r="I56" s="12">
        <v>0</v>
      </c>
    </row>
    <row r="57" spans="2:9" ht="15" customHeight="1" x14ac:dyDescent="0.2">
      <c r="B57" t="s">
        <v>123</v>
      </c>
      <c r="C57" s="12">
        <v>37</v>
      </c>
      <c r="D57" s="8">
        <v>1.56</v>
      </c>
      <c r="E57" s="12">
        <v>17</v>
      </c>
      <c r="F57" s="8">
        <v>1.29</v>
      </c>
      <c r="G57" s="12">
        <v>20</v>
      </c>
      <c r="H57" s="8">
        <v>1.94</v>
      </c>
      <c r="I57" s="12">
        <v>0</v>
      </c>
    </row>
    <row r="58" spans="2:9" ht="15" customHeight="1" x14ac:dyDescent="0.2">
      <c r="B58" t="s">
        <v>140</v>
      </c>
      <c r="C58" s="12">
        <v>37</v>
      </c>
      <c r="D58" s="8">
        <v>1.56</v>
      </c>
      <c r="E58" s="12">
        <v>17</v>
      </c>
      <c r="F58" s="8">
        <v>1.29</v>
      </c>
      <c r="G58" s="12">
        <v>20</v>
      </c>
      <c r="H58" s="8">
        <v>1.94</v>
      </c>
      <c r="I58" s="12">
        <v>0</v>
      </c>
    </row>
    <row r="59" spans="2:9" ht="15" customHeight="1" x14ac:dyDescent="0.2">
      <c r="B59" t="s">
        <v>124</v>
      </c>
      <c r="C59" s="12">
        <v>36</v>
      </c>
      <c r="D59" s="8">
        <v>1.52</v>
      </c>
      <c r="E59" s="12">
        <v>16</v>
      </c>
      <c r="F59" s="8">
        <v>1.22</v>
      </c>
      <c r="G59" s="12">
        <v>20</v>
      </c>
      <c r="H59" s="8">
        <v>1.94</v>
      </c>
      <c r="I59" s="12">
        <v>0</v>
      </c>
    </row>
    <row r="60" spans="2:9" ht="15" customHeight="1" x14ac:dyDescent="0.2">
      <c r="B60" t="s">
        <v>144</v>
      </c>
      <c r="C60" s="12">
        <v>36</v>
      </c>
      <c r="D60" s="8">
        <v>1.52</v>
      </c>
      <c r="E60" s="12">
        <v>10</v>
      </c>
      <c r="F60" s="8">
        <v>0.76</v>
      </c>
      <c r="G60" s="12">
        <v>26</v>
      </c>
      <c r="H60" s="8">
        <v>2.52</v>
      </c>
      <c r="I60" s="12">
        <v>0</v>
      </c>
    </row>
    <row r="61" spans="2:9" ht="15" customHeight="1" x14ac:dyDescent="0.2">
      <c r="B61" t="s">
        <v>121</v>
      </c>
      <c r="C61" s="12">
        <v>35</v>
      </c>
      <c r="D61" s="8">
        <v>1.48</v>
      </c>
      <c r="E61" s="12">
        <v>6</v>
      </c>
      <c r="F61" s="8">
        <v>0.46</v>
      </c>
      <c r="G61" s="12">
        <v>29</v>
      </c>
      <c r="H61" s="8">
        <v>2.81</v>
      </c>
      <c r="I61" s="12">
        <v>0</v>
      </c>
    </row>
    <row r="62" spans="2:9" ht="15" customHeight="1" x14ac:dyDescent="0.2">
      <c r="B62" t="s">
        <v>130</v>
      </c>
      <c r="C62" s="12">
        <v>34</v>
      </c>
      <c r="D62" s="8">
        <v>1.44</v>
      </c>
      <c r="E62" s="12">
        <v>23</v>
      </c>
      <c r="F62" s="8">
        <v>1.75</v>
      </c>
      <c r="G62" s="12">
        <v>10</v>
      </c>
      <c r="H62" s="8">
        <v>0.97</v>
      </c>
      <c r="I62" s="12">
        <v>1</v>
      </c>
    </row>
    <row r="63" spans="2:9" ht="15" customHeight="1" x14ac:dyDescent="0.2">
      <c r="B63" t="s">
        <v>146</v>
      </c>
      <c r="C63" s="12">
        <v>33</v>
      </c>
      <c r="D63" s="8">
        <v>1.39</v>
      </c>
      <c r="E63" s="12">
        <v>28</v>
      </c>
      <c r="F63" s="8">
        <v>2.13</v>
      </c>
      <c r="G63" s="12">
        <v>5</v>
      </c>
      <c r="H63" s="8">
        <v>0.48</v>
      </c>
      <c r="I63" s="12">
        <v>0</v>
      </c>
    </row>
    <row r="64" spans="2:9" ht="15" customHeight="1" x14ac:dyDescent="0.2">
      <c r="B64" t="s">
        <v>127</v>
      </c>
      <c r="C64" s="12">
        <v>32</v>
      </c>
      <c r="D64" s="8">
        <v>1.35</v>
      </c>
      <c r="E64" s="12">
        <v>19</v>
      </c>
      <c r="F64" s="8">
        <v>1.44</v>
      </c>
      <c r="G64" s="12">
        <v>13</v>
      </c>
      <c r="H64" s="8">
        <v>1.26</v>
      </c>
      <c r="I64" s="12">
        <v>0</v>
      </c>
    </row>
    <row r="65" spans="2:9" ht="15" customHeight="1" x14ac:dyDescent="0.2">
      <c r="B65" t="s">
        <v>145</v>
      </c>
      <c r="C65" s="12">
        <v>32</v>
      </c>
      <c r="D65" s="8">
        <v>1.35</v>
      </c>
      <c r="E65" s="12">
        <v>16</v>
      </c>
      <c r="F65" s="8">
        <v>1.22</v>
      </c>
      <c r="G65" s="12">
        <v>16</v>
      </c>
      <c r="H65" s="8">
        <v>1.55</v>
      </c>
      <c r="I65" s="12">
        <v>0</v>
      </c>
    </row>
    <row r="66" spans="2:9" ht="15" customHeight="1" x14ac:dyDescent="0.2">
      <c r="B66" t="s">
        <v>147</v>
      </c>
      <c r="C66" s="12">
        <v>31</v>
      </c>
      <c r="D66" s="8">
        <v>1.31</v>
      </c>
      <c r="E66" s="12">
        <v>10</v>
      </c>
      <c r="F66" s="8">
        <v>0.76</v>
      </c>
      <c r="G66" s="12">
        <v>21</v>
      </c>
      <c r="H66" s="8">
        <v>2.0299999999999998</v>
      </c>
      <c r="I66" s="12">
        <v>0</v>
      </c>
    </row>
    <row r="68" spans="2:9" ht="15" customHeight="1" x14ac:dyDescent="0.2">
      <c r="B68" t="s">
        <v>229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6AA41-8F9D-46A9-9350-65282D0B3A63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232</v>
      </c>
    </row>
    <row r="4" spans="2:9" ht="33" customHeight="1" x14ac:dyDescent="0.2">
      <c r="B4" t="s">
        <v>225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37</v>
      </c>
      <c r="C6" s="12">
        <v>488</v>
      </c>
      <c r="D6" s="8">
        <v>13.61</v>
      </c>
      <c r="E6" s="12">
        <v>244</v>
      </c>
      <c r="F6" s="8">
        <v>10.64</v>
      </c>
      <c r="G6" s="12">
        <v>244</v>
      </c>
      <c r="H6" s="8">
        <v>19.55</v>
      </c>
      <c r="I6" s="12">
        <v>0</v>
      </c>
    </row>
    <row r="7" spans="2:9" ht="15" customHeight="1" x14ac:dyDescent="0.2">
      <c r="B7" t="s">
        <v>38</v>
      </c>
      <c r="C7" s="12">
        <v>243</v>
      </c>
      <c r="D7" s="8">
        <v>6.78</v>
      </c>
      <c r="E7" s="12">
        <v>110</v>
      </c>
      <c r="F7" s="8">
        <v>4.8</v>
      </c>
      <c r="G7" s="12">
        <v>131</v>
      </c>
      <c r="H7" s="8">
        <v>10.5</v>
      </c>
      <c r="I7" s="12">
        <v>2</v>
      </c>
    </row>
    <row r="8" spans="2:9" ht="15" customHeight="1" x14ac:dyDescent="0.2">
      <c r="B8" t="s">
        <v>39</v>
      </c>
      <c r="C8" s="12">
        <v>1</v>
      </c>
      <c r="D8" s="8">
        <v>0.03</v>
      </c>
      <c r="E8" s="12">
        <v>0</v>
      </c>
      <c r="F8" s="8">
        <v>0</v>
      </c>
      <c r="G8" s="12">
        <v>1</v>
      </c>
      <c r="H8" s="8">
        <v>0.08</v>
      </c>
      <c r="I8" s="12">
        <v>0</v>
      </c>
    </row>
    <row r="9" spans="2:9" ht="15" customHeight="1" x14ac:dyDescent="0.2">
      <c r="B9" t="s">
        <v>40</v>
      </c>
      <c r="C9" s="12">
        <v>24</v>
      </c>
      <c r="D9" s="8">
        <v>0.67</v>
      </c>
      <c r="E9" s="12">
        <v>6</v>
      </c>
      <c r="F9" s="8">
        <v>0.26</v>
      </c>
      <c r="G9" s="12">
        <v>18</v>
      </c>
      <c r="H9" s="8">
        <v>1.44</v>
      </c>
      <c r="I9" s="12">
        <v>0</v>
      </c>
    </row>
    <row r="10" spans="2:9" ht="15" customHeight="1" x14ac:dyDescent="0.2">
      <c r="B10" t="s">
        <v>41</v>
      </c>
      <c r="C10" s="12">
        <v>17</v>
      </c>
      <c r="D10" s="8">
        <v>0.47</v>
      </c>
      <c r="E10" s="12">
        <v>2</v>
      </c>
      <c r="F10" s="8">
        <v>0.09</v>
      </c>
      <c r="G10" s="12">
        <v>12</v>
      </c>
      <c r="H10" s="8">
        <v>0.96</v>
      </c>
      <c r="I10" s="12">
        <v>3</v>
      </c>
    </row>
    <row r="11" spans="2:9" ht="15" customHeight="1" x14ac:dyDescent="0.2">
      <c r="B11" t="s">
        <v>42</v>
      </c>
      <c r="C11" s="12">
        <v>974</v>
      </c>
      <c r="D11" s="8">
        <v>27.17</v>
      </c>
      <c r="E11" s="12">
        <v>579</v>
      </c>
      <c r="F11" s="8">
        <v>25.24</v>
      </c>
      <c r="G11" s="12">
        <v>391</v>
      </c>
      <c r="H11" s="8">
        <v>31.33</v>
      </c>
      <c r="I11" s="12">
        <v>4</v>
      </c>
    </row>
    <row r="12" spans="2:9" ht="15" customHeight="1" x14ac:dyDescent="0.2">
      <c r="B12" t="s">
        <v>43</v>
      </c>
      <c r="C12" s="12">
        <v>38</v>
      </c>
      <c r="D12" s="8">
        <v>1.06</v>
      </c>
      <c r="E12" s="12">
        <v>15</v>
      </c>
      <c r="F12" s="8">
        <v>0.65</v>
      </c>
      <c r="G12" s="12">
        <v>23</v>
      </c>
      <c r="H12" s="8">
        <v>1.84</v>
      </c>
      <c r="I12" s="12">
        <v>0</v>
      </c>
    </row>
    <row r="13" spans="2:9" ht="15" customHeight="1" x14ac:dyDescent="0.2">
      <c r="B13" t="s">
        <v>44</v>
      </c>
      <c r="C13" s="12">
        <v>142</v>
      </c>
      <c r="D13" s="8">
        <v>3.96</v>
      </c>
      <c r="E13" s="12">
        <v>58</v>
      </c>
      <c r="F13" s="8">
        <v>2.5299999999999998</v>
      </c>
      <c r="G13" s="12">
        <v>84</v>
      </c>
      <c r="H13" s="8">
        <v>6.73</v>
      </c>
      <c r="I13" s="12">
        <v>0</v>
      </c>
    </row>
    <row r="14" spans="2:9" ht="15" customHeight="1" x14ac:dyDescent="0.2">
      <c r="B14" t="s">
        <v>45</v>
      </c>
      <c r="C14" s="12">
        <v>151</v>
      </c>
      <c r="D14" s="8">
        <v>4.21</v>
      </c>
      <c r="E14" s="12">
        <v>100</v>
      </c>
      <c r="F14" s="8">
        <v>4.3600000000000003</v>
      </c>
      <c r="G14" s="12">
        <v>48</v>
      </c>
      <c r="H14" s="8">
        <v>3.85</v>
      </c>
      <c r="I14" s="12">
        <v>1</v>
      </c>
    </row>
    <row r="15" spans="2:9" ht="15" customHeight="1" x14ac:dyDescent="0.2">
      <c r="B15" t="s">
        <v>46</v>
      </c>
      <c r="C15" s="12">
        <v>515</v>
      </c>
      <c r="D15" s="8">
        <v>14.37</v>
      </c>
      <c r="E15" s="12">
        <v>431</v>
      </c>
      <c r="F15" s="8">
        <v>18.79</v>
      </c>
      <c r="G15" s="12">
        <v>79</v>
      </c>
      <c r="H15" s="8">
        <v>6.33</v>
      </c>
      <c r="I15" s="12">
        <v>1</v>
      </c>
    </row>
    <row r="16" spans="2:9" ht="15" customHeight="1" x14ac:dyDescent="0.2">
      <c r="B16" t="s">
        <v>47</v>
      </c>
      <c r="C16" s="12">
        <v>608</v>
      </c>
      <c r="D16" s="8">
        <v>16.96</v>
      </c>
      <c r="E16" s="12">
        <v>522</v>
      </c>
      <c r="F16" s="8">
        <v>22.76</v>
      </c>
      <c r="G16" s="12">
        <v>85</v>
      </c>
      <c r="H16" s="8">
        <v>6.81</v>
      </c>
      <c r="I16" s="12">
        <v>0</v>
      </c>
    </row>
    <row r="17" spans="2:9" ht="15" customHeight="1" x14ac:dyDescent="0.2">
      <c r="B17" t="s">
        <v>48</v>
      </c>
      <c r="C17" s="12">
        <v>125</v>
      </c>
      <c r="D17" s="8">
        <v>3.49</v>
      </c>
      <c r="E17" s="12">
        <v>94</v>
      </c>
      <c r="F17" s="8">
        <v>4.0999999999999996</v>
      </c>
      <c r="G17" s="12">
        <v>21</v>
      </c>
      <c r="H17" s="8">
        <v>1.68</v>
      </c>
      <c r="I17" s="12">
        <v>3</v>
      </c>
    </row>
    <row r="18" spans="2:9" ht="15" customHeight="1" x14ac:dyDescent="0.2">
      <c r="B18" t="s">
        <v>49</v>
      </c>
      <c r="C18" s="12">
        <v>141</v>
      </c>
      <c r="D18" s="8">
        <v>3.93</v>
      </c>
      <c r="E18" s="12">
        <v>79</v>
      </c>
      <c r="F18" s="8">
        <v>3.44</v>
      </c>
      <c r="G18" s="12">
        <v>56</v>
      </c>
      <c r="H18" s="8">
        <v>4.49</v>
      </c>
      <c r="I18" s="12">
        <v>6</v>
      </c>
    </row>
    <row r="19" spans="2:9" ht="15" customHeight="1" x14ac:dyDescent="0.2">
      <c r="B19" t="s">
        <v>50</v>
      </c>
      <c r="C19" s="12">
        <v>118</v>
      </c>
      <c r="D19" s="8">
        <v>3.29</v>
      </c>
      <c r="E19" s="12">
        <v>54</v>
      </c>
      <c r="F19" s="8">
        <v>2.35</v>
      </c>
      <c r="G19" s="12">
        <v>55</v>
      </c>
      <c r="H19" s="8">
        <v>4.41</v>
      </c>
      <c r="I19" s="12">
        <v>7</v>
      </c>
    </row>
    <row r="20" spans="2:9" ht="15" customHeight="1" x14ac:dyDescent="0.2">
      <c r="B20" s="9" t="s">
        <v>226</v>
      </c>
      <c r="C20" s="12">
        <f>SUM(LTBL_06203[総数／事業所数])</f>
        <v>3585</v>
      </c>
      <c r="E20" s="12">
        <f>SUBTOTAL(109,LTBL_06203[個人／事業所数])</f>
        <v>2294</v>
      </c>
      <c r="G20" s="12">
        <f>SUBTOTAL(109,LTBL_06203[法人／事業所数])</f>
        <v>1248</v>
      </c>
      <c r="I20" s="12">
        <f>SUBTOTAL(109,LTBL_06203[法人以外の団体／事業所数])</f>
        <v>27</v>
      </c>
    </row>
    <row r="21" spans="2:9" ht="15" customHeight="1" x14ac:dyDescent="0.2">
      <c r="E21" s="11">
        <f>LTBL_06203[[#Totals],[個人／事業所数]]/LTBL_06203[[#Totals],[総数／事業所数]]</f>
        <v>0.63988842398884238</v>
      </c>
      <c r="G21" s="11">
        <f>LTBL_06203[[#Totals],[法人／事業所数]]/LTBL_06203[[#Totals],[総数／事業所数]]</f>
        <v>0.34811715481171546</v>
      </c>
      <c r="I21" s="11">
        <f>LTBL_06203[[#Totals],[法人以外の団体／事業所数]]/LTBL_06203[[#Totals],[総数／事業所数]]</f>
        <v>7.5313807531380752E-3</v>
      </c>
    </row>
    <row r="23" spans="2:9" ht="33" customHeight="1" x14ac:dyDescent="0.2">
      <c r="B23" t="s">
        <v>227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73</v>
      </c>
      <c r="C24" s="12">
        <v>536</v>
      </c>
      <c r="D24" s="8">
        <v>14.95</v>
      </c>
      <c r="E24" s="12">
        <v>490</v>
      </c>
      <c r="F24" s="8">
        <v>21.36</v>
      </c>
      <c r="G24" s="12">
        <v>46</v>
      </c>
      <c r="H24" s="8">
        <v>3.69</v>
      </c>
      <c r="I24" s="12">
        <v>0</v>
      </c>
    </row>
    <row r="25" spans="2:9" ht="15" customHeight="1" x14ac:dyDescent="0.2">
      <c r="B25" t="s">
        <v>72</v>
      </c>
      <c r="C25" s="12">
        <v>429</v>
      </c>
      <c r="D25" s="8">
        <v>11.97</v>
      </c>
      <c r="E25" s="12">
        <v>377</v>
      </c>
      <c r="F25" s="8">
        <v>16.43</v>
      </c>
      <c r="G25" s="12">
        <v>51</v>
      </c>
      <c r="H25" s="8">
        <v>4.09</v>
      </c>
      <c r="I25" s="12">
        <v>1</v>
      </c>
    </row>
    <row r="26" spans="2:9" ht="15" customHeight="1" x14ac:dyDescent="0.2">
      <c r="B26" t="s">
        <v>68</v>
      </c>
      <c r="C26" s="12">
        <v>270</v>
      </c>
      <c r="D26" s="8">
        <v>7.53</v>
      </c>
      <c r="E26" s="12">
        <v>154</v>
      </c>
      <c r="F26" s="8">
        <v>6.71</v>
      </c>
      <c r="G26" s="12">
        <v>115</v>
      </c>
      <c r="H26" s="8">
        <v>9.2100000000000009</v>
      </c>
      <c r="I26" s="12">
        <v>1</v>
      </c>
    </row>
    <row r="27" spans="2:9" ht="15" customHeight="1" x14ac:dyDescent="0.2">
      <c r="B27" t="s">
        <v>66</v>
      </c>
      <c r="C27" s="12">
        <v>264</v>
      </c>
      <c r="D27" s="8">
        <v>7.36</v>
      </c>
      <c r="E27" s="12">
        <v>212</v>
      </c>
      <c r="F27" s="8">
        <v>9.24</v>
      </c>
      <c r="G27" s="12">
        <v>49</v>
      </c>
      <c r="H27" s="8">
        <v>3.93</v>
      </c>
      <c r="I27" s="12">
        <v>3</v>
      </c>
    </row>
    <row r="28" spans="2:9" ht="15" customHeight="1" x14ac:dyDescent="0.2">
      <c r="B28" t="s">
        <v>60</v>
      </c>
      <c r="C28" s="12">
        <v>215</v>
      </c>
      <c r="D28" s="8">
        <v>6</v>
      </c>
      <c r="E28" s="12">
        <v>121</v>
      </c>
      <c r="F28" s="8">
        <v>5.27</v>
      </c>
      <c r="G28" s="12">
        <v>94</v>
      </c>
      <c r="H28" s="8">
        <v>7.53</v>
      </c>
      <c r="I28" s="12">
        <v>0</v>
      </c>
    </row>
    <row r="29" spans="2:9" ht="15" customHeight="1" x14ac:dyDescent="0.2">
      <c r="B29" t="s">
        <v>59</v>
      </c>
      <c r="C29" s="12">
        <v>191</v>
      </c>
      <c r="D29" s="8">
        <v>5.33</v>
      </c>
      <c r="E29" s="12">
        <v>92</v>
      </c>
      <c r="F29" s="8">
        <v>4.01</v>
      </c>
      <c r="G29" s="12">
        <v>99</v>
      </c>
      <c r="H29" s="8">
        <v>7.93</v>
      </c>
      <c r="I29" s="12">
        <v>0</v>
      </c>
    </row>
    <row r="30" spans="2:9" ht="15" customHeight="1" x14ac:dyDescent="0.2">
      <c r="B30" t="s">
        <v>67</v>
      </c>
      <c r="C30" s="12">
        <v>152</v>
      </c>
      <c r="D30" s="8">
        <v>4.24</v>
      </c>
      <c r="E30" s="12">
        <v>106</v>
      </c>
      <c r="F30" s="8">
        <v>4.62</v>
      </c>
      <c r="G30" s="12">
        <v>46</v>
      </c>
      <c r="H30" s="8">
        <v>3.69</v>
      </c>
      <c r="I30" s="12">
        <v>0</v>
      </c>
    </row>
    <row r="31" spans="2:9" ht="15" customHeight="1" x14ac:dyDescent="0.2">
      <c r="B31" t="s">
        <v>75</v>
      </c>
      <c r="C31" s="12">
        <v>125</v>
      </c>
      <c r="D31" s="8">
        <v>3.49</v>
      </c>
      <c r="E31" s="12">
        <v>94</v>
      </c>
      <c r="F31" s="8">
        <v>4.0999999999999996</v>
      </c>
      <c r="G31" s="12">
        <v>21</v>
      </c>
      <c r="H31" s="8">
        <v>1.68</v>
      </c>
      <c r="I31" s="12">
        <v>3</v>
      </c>
    </row>
    <row r="32" spans="2:9" ht="15" customHeight="1" x14ac:dyDescent="0.2">
      <c r="B32" t="s">
        <v>69</v>
      </c>
      <c r="C32" s="12">
        <v>111</v>
      </c>
      <c r="D32" s="8">
        <v>3.1</v>
      </c>
      <c r="E32" s="12">
        <v>51</v>
      </c>
      <c r="F32" s="8">
        <v>2.2200000000000002</v>
      </c>
      <c r="G32" s="12">
        <v>60</v>
      </c>
      <c r="H32" s="8">
        <v>4.8099999999999996</v>
      </c>
      <c r="I32" s="12">
        <v>0</v>
      </c>
    </row>
    <row r="33" spans="2:9" ht="15" customHeight="1" x14ac:dyDescent="0.2">
      <c r="B33" t="s">
        <v>65</v>
      </c>
      <c r="C33" s="12">
        <v>99</v>
      </c>
      <c r="D33" s="8">
        <v>2.76</v>
      </c>
      <c r="E33" s="12">
        <v>43</v>
      </c>
      <c r="F33" s="8">
        <v>1.87</v>
      </c>
      <c r="G33" s="12">
        <v>56</v>
      </c>
      <c r="H33" s="8">
        <v>4.49</v>
      </c>
      <c r="I33" s="12">
        <v>0</v>
      </c>
    </row>
    <row r="34" spans="2:9" ht="15" customHeight="1" x14ac:dyDescent="0.2">
      <c r="B34" t="s">
        <v>76</v>
      </c>
      <c r="C34" s="12">
        <v>85</v>
      </c>
      <c r="D34" s="8">
        <v>2.37</v>
      </c>
      <c r="E34" s="12">
        <v>78</v>
      </c>
      <c r="F34" s="8">
        <v>3.4</v>
      </c>
      <c r="G34" s="12">
        <v>7</v>
      </c>
      <c r="H34" s="8">
        <v>0.56000000000000005</v>
      </c>
      <c r="I34" s="12">
        <v>0</v>
      </c>
    </row>
    <row r="35" spans="2:9" ht="15" customHeight="1" x14ac:dyDescent="0.2">
      <c r="B35" t="s">
        <v>61</v>
      </c>
      <c r="C35" s="12">
        <v>82</v>
      </c>
      <c r="D35" s="8">
        <v>2.29</v>
      </c>
      <c r="E35" s="12">
        <v>31</v>
      </c>
      <c r="F35" s="8">
        <v>1.35</v>
      </c>
      <c r="G35" s="12">
        <v>51</v>
      </c>
      <c r="H35" s="8">
        <v>4.09</v>
      </c>
      <c r="I35" s="12">
        <v>0</v>
      </c>
    </row>
    <row r="36" spans="2:9" ht="15" customHeight="1" x14ac:dyDescent="0.2">
      <c r="B36" t="s">
        <v>71</v>
      </c>
      <c r="C36" s="12">
        <v>75</v>
      </c>
      <c r="D36" s="8">
        <v>2.09</v>
      </c>
      <c r="E36" s="12">
        <v>48</v>
      </c>
      <c r="F36" s="8">
        <v>2.09</v>
      </c>
      <c r="G36" s="12">
        <v>25</v>
      </c>
      <c r="H36" s="8">
        <v>2</v>
      </c>
      <c r="I36" s="12">
        <v>0</v>
      </c>
    </row>
    <row r="37" spans="2:9" ht="15" customHeight="1" x14ac:dyDescent="0.2">
      <c r="B37" t="s">
        <v>70</v>
      </c>
      <c r="C37" s="12">
        <v>72</v>
      </c>
      <c r="D37" s="8">
        <v>2.0099999999999998</v>
      </c>
      <c r="E37" s="12">
        <v>52</v>
      </c>
      <c r="F37" s="8">
        <v>2.27</v>
      </c>
      <c r="G37" s="12">
        <v>19</v>
      </c>
      <c r="H37" s="8">
        <v>1.52</v>
      </c>
      <c r="I37" s="12">
        <v>1</v>
      </c>
    </row>
    <row r="38" spans="2:9" ht="15" customHeight="1" x14ac:dyDescent="0.2">
      <c r="B38" t="s">
        <v>82</v>
      </c>
      <c r="C38" s="12">
        <v>56</v>
      </c>
      <c r="D38" s="8">
        <v>1.56</v>
      </c>
      <c r="E38" s="12">
        <v>46</v>
      </c>
      <c r="F38" s="8">
        <v>2.0099999999999998</v>
      </c>
      <c r="G38" s="12">
        <v>10</v>
      </c>
      <c r="H38" s="8">
        <v>0.8</v>
      </c>
      <c r="I38" s="12">
        <v>0</v>
      </c>
    </row>
    <row r="39" spans="2:9" ht="15" customHeight="1" x14ac:dyDescent="0.2">
      <c r="B39" t="s">
        <v>77</v>
      </c>
      <c r="C39" s="12">
        <v>56</v>
      </c>
      <c r="D39" s="8">
        <v>1.56</v>
      </c>
      <c r="E39" s="12">
        <v>1</v>
      </c>
      <c r="F39" s="8">
        <v>0.04</v>
      </c>
      <c r="G39" s="12">
        <v>49</v>
      </c>
      <c r="H39" s="8">
        <v>3.93</v>
      </c>
      <c r="I39" s="12">
        <v>6</v>
      </c>
    </row>
    <row r="40" spans="2:9" ht="15" customHeight="1" x14ac:dyDescent="0.2">
      <c r="B40" t="s">
        <v>62</v>
      </c>
      <c r="C40" s="12">
        <v>49</v>
      </c>
      <c r="D40" s="8">
        <v>1.37</v>
      </c>
      <c r="E40" s="12">
        <v>29</v>
      </c>
      <c r="F40" s="8">
        <v>1.26</v>
      </c>
      <c r="G40" s="12">
        <v>19</v>
      </c>
      <c r="H40" s="8">
        <v>1.52</v>
      </c>
      <c r="I40" s="12">
        <v>1</v>
      </c>
    </row>
    <row r="41" spans="2:9" ht="15" customHeight="1" x14ac:dyDescent="0.2">
      <c r="B41" t="s">
        <v>74</v>
      </c>
      <c r="C41" s="12">
        <v>47</v>
      </c>
      <c r="D41" s="8">
        <v>1.31</v>
      </c>
      <c r="E41" s="12">
        <v>22</v>
      </c>
      <c r="F41" s="8">
        <v>0.96</v>
      </c>
      <c r="G41" s="12">
        <v>25</v>
      </c>
      <c r="H41" s="8">
        <v>2</v>
      </c>
      <c r="I41" s="12">
        <v>0</v>
      </c>
    </row>
    <row r="42" spans="2:9" ht="15" customHeight="1" x14ac:dyDescent="0.2">
      <c r="B42" t="s">
        <v>64</v>
      </c>
      <c r="C42" s="12">
        <v>46</v>
      </c>
      <c r="D42" s="8">
        <v>1.28</v>
      </c>
      <c r="E42" s="12">
        <v>5</v>
      </c>
      <c r="F42" s="8">
        <v>0.22</v>
      </c>
      <c r="G42" s="12">
        <v>41</v>
      </c>
      <c r="H42" s="8">
        <v>3.29</v>
      </c>
      <c r="I42" s="12">
        <v>0</v>
      </c>
    </row>
    <row r="43" spans="2:9" ht="15" customHeight="1" x14ac:dyDescent="0.2">
      <c r="B43" t="s">
        <v>78</v>
      </c>
      <c r="C43" s="12">
        <v>45</v>
      </c>
      <c r="D43" s="8">
        <v>1.26</v>
      </c>
      <c r="E43" s="12">
        <v>33</v>
      </c>
      <c r="F43" s="8">
        <v>1.44</v>
      </c>
      <c r="G43" s="12">
        <v>12</v>
      </c>
      <c r="H43" s="8">
        <v>0.96</v>
      </c>
      <c r="I43" s="12">
        <v>0</v>
      </c>
    </row>
    <row r="46" spans="2:9" ht="33" customHeight="1" x14ac:dyDescent="0.2">
      <c r="B46" t="s">
        <v>228</v>
      </c>
      <c r="C46" s="10" t="s">
        <v>52</v>
      </c>
      <c r="D46" s="10" t="s">
        <v>53</v>
      </c>
      <c r="E46" s="10" t="s">
        <v>54</v>
      </c>
      <c r="F46" s="10" t="s">
        <v>55</v>
      </c>
      <c r="G46" s="10" t="s">
        <v>56</v>
      </c>
      <c r="H46" s="10" t="s">
        <v>57</v>
      </c>
      <c r="I46" s="10" t="s">
        <v>58</v>
      </c>
    </row>
    <row r="47" spans="2:9" ht="15" customHeight="1" x14ac:dyDescent="0.2">
      <c r="B47" t="s">
        <v>137</v>
      </c>
      <c r="C47" s="12">
        <v>259</v>
      </c>
      <c r="D47" s="8">
        <v>7.22</v>
      </c>
      <c r="E47" s="12">
        <v>243</v>
      </c>
      <c r="F47" s="8">
        <v>10.59</v>
      </c>
      <c r="G47" s="12">
        <v>16</v>
      </c>
      <c r="H47" s="8">
        <v>1.28</v>
      </c>
      <c r="I47" s="12">
        <v>0</v>
      </c>
    </row>
    <row r="48" spans="2:9" ht="15" customHeight="1" x14ac:dyDescent="0.2">
      <c r="B48" t="s">
        <v>136</v>
      </c>
      <c r="C48" s="12">
        <v>208</v>
      </c>
      <c r="D48" s="8">
        <v>5.8</v>
      </c>
      <c r="E48" s="12">
        <v>204</v>
      </c>
      <c r="F48" s="8">
        <v>8.89</v>
      </c>
      <c r="G48" s="12">
        <v>4</v>
      </c>
      <c r="H48" s="8">
        <v>0.32</v>
      </c>
      <c r="I48" s="12">
        <v>0</v>
      </c>
    </row>
    <row r="49" spans="2:9" ht="15" customHeight="1" x14ac:dyDescent="0.2">
      <c r="B49" t="s">
        <v>133</v>
      </c>
      <c r="C49" s="12">
        <v>111</v>
      </c>
      <c r="D49" s="8">
        <v>3.1</v>
      </c>
      <c r="E49" s="12">
        <v>94</v>
      </c>
      <c r="F49" s="8">
        <v>4.0999999999999996</v>
      </c>
      <c r="G49" s="12">
        <v>17</v>
      </c>
      <c r="H49" s="8">
        <v>1.36</v>
      </c>
      <c r="I49" s="12">
        <v>0</v>
      </c>
    </row>
    <row r="50" spans="2:9" ht="15" customHeight="1" x14ac:dyDescent="0.2">
      <c r="B50" t="s">
        <v>134</v>
      </c>
      <c r="C50" s="12">
        <v>106</v>
      </c>
      <c r="D50" s="8">
        <v>2.96</v>
      </c>
      <c r="E50" s="12">
        <v>96</v>
      </c>
      <c r="F50" s="8">
        <v>4.18</v>
      </c>
      <c r="G50" s="12">
        <v>10</v>
      </c>
      <c r="H50" s="8">
        <v>0.8</v>
      </c>
      <c r="I50" s="12">
        <v>0</v>
      </c>
    </row>
    <row r="51" spans="2:9" ht="15" customHeight="1" x14ac:dyDescent="0.2">
      <c r="B51" t="s">
        <v>135</v>
      </c>
      <c r="C51" s="12">
        <v>94</v>
      </c>
      <c r="D51" s="8">
        <v>2.62</v>
      </c>
      <c r="E51" s="12">
        <v>88</v>
      </c>
      <c r="F51" s="8">
        <v>3.84</v>
      </c>
      <c r="G51" s="12">
        <v>6</v>
      </c>
      <c r="H51" s="8">
        <v>0.48</v>
      </c>
      <c r="I51" s="12">
        <v>0</v>
      </c>
    </row>
    <row r="52" spans="2:9" ht="15" customHeight="1" x14ac:dyDescent="0.2">
      <c r="B52" t="s">
        <v>123</v>
      </c>
      <c r="C52" s="12">
        <v>89</v>
      </c>
      <c r="D52" s="8">
        <v>2.48</v>
      </c>
      <c r="E52" s="12">
        <v>54</v>
      </c>
      <c r="F52" s="8">
        <v>2.35</v>
      </c>
      <c r="G52" s="12">
        <v>35</v>
      </c>
      <c r="H52" s="8">
        <v>2.8</v>
      </c>
      <c r="I52" s="12">
        <v>0</v>
      </c>
    </row>
    <row r="53" spans="2:9" ht="15" customHeight="1" x14ac:dyDescent="0.2">
      <c r="B53" t="s">
        <v>127</v>
      </c>
      <c r="C53" s="12">
        <v>79</v>
      </c>
      <c r="D53" s="8">
        <v>2.2000000000000002</v>
      </c>
      <c r="E53" s="12">
        <v>59</v>
      </c>
      <c r="F53" s="8">
        <v>2.57</v>
      </c>
      <c r="G53" s="12">
        <v>19</v>
      </c>
      <c r="H53" s="8">
        <v>1.52</v>
      </c>
      <c r="I53" s="12">
        <v>1</v>
      </c>
    </row>
    <row r="54" spans="2:9" ht="15" customHeight="1" x14ac:dyDescent="0.2">
      <c r="B54" t="s">
        <v>138</v>
      </c>
      <c r="C54" s="12">
        <v>76</v>
      </c>
      <c r="D54" s="8">
        <v>2.12</v>
      </c>
      <c r="E54" s="12">
        <v>64</v>
      </c>
      <c r="F54" s="8">
        <v>2.79</v>
      </c>
      <c r="G54" s="12">
        <v>11</v>
      </c>
      <c r="H54" s="8">
        <v>0.88</v>
      </c>
      <c r="I54" s="12">
        <v>1</v>
      </c>
    </row>
    <row r="55" spans="2:9" ht="15" customHeight="1" x14ac:dyDescent="0.2">
      <c r="B55" t="s">
        <v>128</v>
      </c>
      <c r="C55" s="12">
        <v>73</v>
      </c>
      <c r="D55" s="8">
        <v>2.04</v>
      </c>
      <c r="E55" s="12">
        <v>44</v>
      </c>
      <c r="F55" s="8">
        <v>1.92</v>
      </c>
      <c r="G55" s="12">
        <v>29</v>
      </c>
      <c r="H55" s="8">
        <v>2.3199999999999998</v>
      </c>
      <c r="I55" s="12">
        <v>0</v>
      </c>
    </row>
    <row r="56" spans="2:9" ht="15" customHeight="1" x14ac:dyDescent="0.2">
      <c r="B56" t="s">
        <v>139</v>
      </c>
      <c r="C56" s="12">
        <v>67</v>
      </c>
      <c r="D56" s="8">
        <v>1.87</v>
      </c>
      <c r="E56" s="12">
        <v>63</v>
      </c>
      <c r="F56" s="8">
        <v>2.75</v>
      </c>
      <c r="G56" s="12">
        <v>4</v>
      </c>
      <c r="H56" s="8">
        <v>0.32</v>
      </c>
      <c r="I56" s="12">
        <v>0</v>
      </c>
    </row>
    <row r="57" spans="2:9" ht="15" customHeight="1" x14ac:dyDescent="0.2">
      <c r="B57" t="s">
        <v>130</v>
      </c>
      <c r="C57" s="12">
        <v>65</v>
      </c>
      <c r="D57" s="8">
        <v>1.81</v>
      </c>
      <c r="E57" s="12">
        <v>44</v>
      </c>
      <c r="F57" s="8">
        <v>1.92</v>
      </c>
      <c r="G57" s="12">
        <v>21</v>
      </c>
      <c r="H57" s="8">
        <v>1.68</v>
      </c>
      <c r="I57" s="12">
        <v>0</v>
      </c>
    </row>
    <row r="58" spans="2:9" ht="15" customHeight="1" x14ac:dyDescent="0.2">
      <c r="B58" t="s">
        <v>125</v>
      </c>
      <c r="C58" s="12">
        <v>56</v>
      </c>
      <c r="D58" s="8">
        <v>1.56</v>
      </c>
      <c r="E58" s="12">
        <v>52</v>
      </c>
      <c r="F58" s="8">
        <v>2.27</v>
      </c>
      <c r="G58" s="12">
        <v>4</v>
      </c>
      <c r="H58" s="8">
        <v>0.32</v>
      </c>
      <c r="I58" s="12">
        <v>0</v>
      </c>
    </row>
    <row r="59" spans="2:9" ht="15" customHeight="1" x14ac:dyDescent="0.2">
      <c r="B59" t="s">
        <v>145</v>
      </c>
      <c r="C59" s="12">
        <v>56</v>
      </c>
      <c r="D59" s="8">
        <v>1.56</v>
      </c>
      <c r="E59" s="12">
        <v>39</v>
      </c>
      <c r="F59" s="8">
        <v>1.7</v>
      </c>
      <c r="G59" s="12">
        <v>17</v>
      </c>
      <c r="H59" s="8">
        <v>1.36</v>
      </c>
      <c r="I59" s="12">
        <v>0</v>
      </c>
    </row>
    <row r="60" spans="2:9" ht="15" customHeight="1" x14ac:dyDescent="0.2">
      <c r="B60" t="s">
        <v>126</v>
      </c>
      <c r="C60" s="12">
        <v>55</v>
      </c>
      <c r="D60" s="8">
        <v>1.53</v>
      </c>
      <c r="E60" s="12">
        <v>37</v>
      </c>
      <c r="F60" s="8">
        <v>1.61</v>
      </c>
      <c r="G60" s="12">
        <v>16</v>
      </c>
      <c r="H60" s="8">
        <v>1.28</v>
      </c>
      <c r="I60" s="12">
        <v>2</v>
      </c>
    </row>
    <row r="61" spans="2:9" ht="15" customHeight="1" x14ac:dyDescent="0.2">
      <c r="B61" t="s">
        <v>131</v>
      </c>
      <c r="C61" s="12">
        <v>55</v>
      </c>
      <c r="D61" s="8">
        <v>1.53</v>
      </c>
      <c r="E61" s="12">
        <v>27</v>
      </c>
      <c r="F61" s="8">
        <v>1.18</v>
      </c>
      <c r="G61" s="12">
        <v>28</v>
      </c>
      <c r="H61" s="8">
        <v>2.2400000000000002</v>
      </c>
      <c r="I61" s="12">
        <v>0</v>
      </c>
    </row>
    <row r="62" spans="2:9" ht="15" customHeight="1" x14ac:dyDescent="0.2">
      <c r="B62" t="s">
        <v>147</v>
      </c>
      <c r="C62" s="12">
        <v>50</v>
      </c>
      <c r="D62" s="8">
        <v>1.39</v>
      </c>
      <c r="E62" s="12">
        <v>28</v>
      </c>
      <c r="F62" s="8">
        <v>1.22</v>
      </c>
      <c r="G62" s="12">
        <v>22</v>
      </c>
      <c r="H62" s="8">
        <v>1.76</v>
      </c>
      <c r="I62" s="12">
        <v>0</v>
      </c>
    </row>
    <row r="63" spans="2:9" ht="15" customHeight="1" x14ac:dyDescent="0.2">
      <c r="B63" t="s">
        <v>148</v>
      </c>
      <c r="C63" s="12">
        <v>49</v>
      </c>
      <c r="D63" s="8">
        <v>1.37</v>
      </c>
      <c r="E63" s="12">
        <v>28</v>
      </c>
      <c r="F63" s="8">
        <v>1.22</v>
      </c>
      <c r="G63" s="12">
        <v>21</v>
      </c>
      <c r="H63" s="8">
        <v>1.68</v>
      </c>
      <c r="I63" s="12">
        <v>0</v>
      </c>
    </row>
    <row r="64" spans="2:9" ht="15" customHeight="1" x14ac:dyDescent="0.2">
      <c r="B64" t="s">
        <v>129</v>
      </c>
      <c r="C64" s="12">
        <v>49</v>
      </c>
      <c r="D64" s="8">
        <v>1.37</v>
      </c>
      <c r="E64" s="12">
        <v>24</v>
      </c>
      <c r="F64" s="8">
        <v>1.05</v>
      </c>
      <c r="G64" s="12">
        <v>25</v>
      </c>
      <c r="H64" s="8">
        <v>2</v>
      </c>
      <c r="I64" s="12">
        <v>0</v>
      </c>
    </row>
    <row r="65" spans="2:9" ht="15" customHeight="1" x14ac:dyDescent="0.2">
      <c r="B65" t="s">
        <v>146</v>
      </c>
      <c r="C65" s="12">
        <v>49</v>
      </c>
      <c r="D65" s="8">
        <v>1.37</v>
      </c>
      <c r="E65" s="12">
        <v>44</v>
      </c>
      <c r="F65" s="8">
        <v>1.92</v>
      </c>
      <c r="G65" s="12">
        <v>5</v>
      </c>
      <c r="H65" s="8">
        <v>0.4</v>
      </c>
      <c r="I65" s="12">
        <v>0</v>
      </c>
    </row>
    <row r="66" spans="2:9" ht="15" customHeight="1" x14ac:dyDescent="0.2">
      <c r="B66" t="s">
        <v>141</v>
      </c>
      <c r="C66" s="12">
        <v>47</v>
      </c>
      <c r="D66" s="8">
        <v>1.31</v>
      </c>
      <c r="E66" s="12">
        <v>22</v>
      </c>
      <c r="F66" s="8">
        <v>0.96</v>
      </c>
      <c r="G66" s="12">
        <v>25</v>
      </c>
      <c r="H66" s="8">
        <v>2</v>
      </c>
      <c r="I66" s="12">
        <v>0</v>
      </c>
    </row>
    <row r="68" spans="2:9" ht="15" customHeight="1" x14ac:dyDescent="0.2">
      <c r="B68" t="s">
        <v>229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787A9-4768-456F-B4D6-E7975D90BA1A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233</v>
      </c>
    </row>
    <row r="4" spans="2:9" ht="33" customHeight="1" x14ac:dyDescent="0.2">
      <c r="B4" t="s">
        <v>225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1</v>
      </c>
      <c r="D5" s="8">
        <v>0.03</v>
      </c>
      <c r="E5" s="12">
        <v>0</v>
      </c>
      <c r="F5" s="8">
        <v>0</v>
      </c>
      <c r="G5" s="12">
        <v>1</v>
      </c>
      <c r="H5" s="8">
        <v>0.08</v>
      </c>
      <c r="I5" s="12">
        <v>0</v>
      </c>
    </row>
    <row r="6" spans="2:9" ht="15" customHeight="1" x14ac:dyDescent="0.2">
      <c r="B6" t="s">
        <v>37</v>
      </c>
      <c r="C6" s="12">
        <v>429</v>
      </c>
      <c r="D6" s="8">
        <v>13.81</v>
      </c>
      <c r="E6" s="12">
        <v>171</v>
      </c>
      <c r="F6" s="8">
        <v>9.59</v>
      </c>
      <c r="G6" s="12">
        <v>257</v>
      </c>
      <c r="H6" s="8">
        <v>19.809999999999999</v>
      </c>
      <c r="I6" s="12">
        <v>1</v>
      </c>
    </row>
    <row r="7" spans="2:9" ht="15" customHeight="1" x14ac:dyDescent="0.2">
      <c r="B7" t="s">
        <v>38</v>
      </c>
      <c r="C7" s="12">
        <v>181</v>
      </c>
      <c r="D7" s="8">
        <v>5.83</v>
      </c>
      <c r="E7" s="12">
        <v>78</v>
      </c>
      <c r="F7" s="8">
        <v>4.37</v>
      </c>
      <c r="G7" s="12">
        <v>102</v>
      </c>
      <c r="H7" s="8">
        <v>7.86</v>
      </c>
      <c r="I7" s="12">
        <v>1</v>
      </c>
    </row>
    <row r="8" spans="2:9" ht="15" customHeight="1" x14ac:dyDescent="0.2">
      <c r="B8" t="s">
        <v>39</v>
      </c>
      <c r="C8" s="12">
        <v>7</v>
      </c>
      <c r="D8" s="8">
        <v>0.23</v>
      </c>
      <c r="E8" s="12">
        <v>0</v>
      </c>
      <c r="F8" s="8">
        <v>0</v>
      </c>
      <c r="G8" s="12">
        <v>7</v>
      </c>
      <c r="H8" s="8">
        <v>0.54</v>
      </c>
      <c r="I8" s="12">
        <v>0</v>
      </c>
    </row>
    <row r="9" spans="2:9" ht="15" customHeight="1" x14ac:dyDescent="0.2">
      <c r="B9" t="s">
        <v>40</v>
      </c>
      <c r="C9" s="12">
        <v>23</v>
      </c>
      <c r="D9" s="8">
        <v>0.74</v>
      </c>
      <c r="E9" s="12">
        <v>1</v>
      </c>
      <c r="F9" s="8">
        <v>0.06</v>
      </c>
      <c r="G9" s="12">
        <v>22</v>
      </c>
      <c r="H9" s="8">
        <v>1.7</v>
      </c>
      <c r="I9" s="12">
        <v>0</v>
      </c>
    </row>
    <row r="10" spans="2:9" ht="15" customHeight="1" x14ac:dyDescent="0.2">
      <c r="B10" t="s">
        <v>41</v>
      </c>
      <c r="C10" s="12">
        <v>20</v>
      </c>
      <c r="D10" s="8">
        <v>0.64</v>
      </c>
      <c r="E10" s="12">
        <v>3</v>
      </c>
      <c r="F10" s="8">
        <v>0.17</v>
      </c>
      <c r="G10" s="12">
        <v>16</v>
      </c>
      <c r="H10" s="8">
        <v>1.23</v>
      </c>
      <c r="I10" s="12">
        <v>0</v>
      </c>
    </row>
    <row r="11" spans="2:9" ht="15" customHeight="1" x14ac:dyDescent="0.2">
      <c r="B11" t="s">
        <v>42</v>
      </c>
      <c r="C11" s="12">
        <v>830</v>
      </c>
      <c r="D11" s="8">
        <v>26.71</v>
      </c>
      <c r="E11" s="12">
        <v>404</v>
      </c>
      <c r="F11" s="8">
        <v>22.66</v>
      </c>
      <c r="G11" s="12">
        <v>419</v>
      </c>
      <c r="H11" s="8">
        <v>32.31</v>
      </c>
      <c r="I11" s="12">
        <v>6</v>
      </c>
    </row>
    <row r="12" spans="2:9" ht="15" customHeight="1" x14ac:dyDescent="0.2">
      <c r="B12" t="s">
        <v>43</v>
      </c>
      <c r="C12" s="12">
        <v>31</v>
      </c>
      <c r="D12" s="8">
        <v>1</v>
      </c>
      <c r="E12" s="12">
        <v>5</v>
      </c>
      <c r="F12" s="8">
        <v>0.28000000000000003</v>
      </c>
      <c r="G12" s="12">
        <v>26</v>
      </c>
      <c r="H12" s="8">
        <v>2</v>
      </c>
      <c r="I12" s="12">
        <v>0</v>
      </c>
    </row>
    <row r="13" spans="2:9" ht="15" customHeight="1" x14ac:dyDescent="0.2">
      <c r="B13" t="s">
        <v>44</v>
      </c>
      <c r="C13" s="12">
        <v>158</v>
      </c>
      <c r="D13" s="8">
        <v>5.09</v>
      </c>
      <c r="E13" s="12">
        <v>56</v>
      </c>
      <c r="F13" s="8">
        <v>3.14</v>
      </c>
      <c r="G13" s="12">
        <v>102</v>
      </c>
      <c r="H13" s="8">
        <v>7.86</v>
      </c>
      <c r="I13" s="12">
        <v>0</v>
      </c>
    </row>
    <row r="14" spans="2:9" ht="15" customHeight="1" x14ac:dyDescent="0.2">
      <c r="B14" t="s">
        <v>45</v>
      </c>
      <c r="C14" s="12">
        <v>142</v>
      </c>
      <c r="D14" s="8">
        <v>4.57</v>
      </c>
      <c r="E14" s="12">
        <v>91</v>
      </c>
      <c r="F14" s="8">
        <v>5.0999999999999996</v>
      </c>
      <c r="G14" s="12">
        <v>48</v>
      </c>
      <c r="H14" s="8">
        <v>3.7</v>
      </c>
      <c r="I14" s="12">
        <v>1</v>
      </c>
    </row>
    <row r="15" spans="2:9" ht="15" customHeight="1" x14ac:dyDescent="0.2">
      <c r="B15" t="s">
        <v>46</v>
      </c>
      <c r="C15" s="12">
        <v>437</v>
      </c>
      <c r="D15" s="8">
        <v>14.07</v>
      </c>
      <c r="E15" s="12">
        <v>340</v>
      </c>
      <c r="F15" s="8">
        <v>19.07</v>
      </c>
      <c r="G15" s="12">
        <v>97</v>
      </c>
      <c r="H15" s="8">
        <v>7.48</v>
      </c>
      <c r="I15" s="12">
        <v>0</v>
      </c>
    </row>
    <row r="16" spans="2:9" ht="15" customHeight="1" x14ac:dyDescent="0.2">
      <c r="B16" t="s">
        <v>47</v>
      </c>
      <c r="C16" s="12">
        <v>478</v>
      </c>
      <c r="D16" s="8">
        <v>15.38</v>
      </c>
      <c r="E16" s="12">
        <v>411</v>
      </c>
      <c r="F16" s="8">
        <v>23.05</v>
      </c>
      <c r="G16" s="12">
        <v>65</v>
      </c>
      <c r="H16" s="8">
        <v>5.01</v>
      </c>
      <c r="I16" s="12">
        <v>1</v>
      </c>
    </row>
    <row r="17" spans="2:9" ht="15" customHeight="1" x14ac:dyDescent="0.2">
      <c r="B17" t="s">
        <v>48</v>
      </c>
      <c r="C17" s="12">
        <v>91</v>
      </c>
      <c r="D17" s="8">
        <v>2.93</v>
      </c>
      <c r="E17" s="12">
        <v>74</v>
      </c>
      <c r="F17" s="8">
        <v>4.1500000000000004</v>
      </c>
      <c r="G17" s="12">
        <v>13</v>
      </c>
      <c r="H17" s="8">
        <v>1</v>
      </c>
      <c r="I17" s="12">
        <v>0</v>
      </c>
    </row>
    <row r="18" spans="2:9" ht="15" customHeight="1" x14ac:dyDescent="0.2">
      <c r="B18" t="s">
        <v>49</v>
      </c>
      <c r="C18" s="12">
        <v>152</v>
      </c>
      <c r="D18" s="8">
        <v>4.8899999999999997</v>
      </c>
      <c r="E18" s="12">
        <v>89</v>
      </c>
      <c r="F18" s="8">
        <v>4.99</v>
      </c>
      <c r="G18" s="12">
        <v>59</v>
      </c>
      <c r="H18" s="8">
        <v>4.55</v>
      </c>
      <c r="I18" s="12">
        <v>0</v>
      </c>
    </row>
    <row r="19" spans="2:9" ht="15" customHeight="1" x14ac:dyDescent="0.2">
      <c r="B19" t="s">
        <v>50</v>
      </c>
      <c r="C19" s="12">
        <v>127</v>
      </c>
      <c r="D19" s="8">
        <v>4.09</v>
      </c>
      <c r="E19" s="12">
        <v>60</v>
      </c>
      <c r="F19" s="8">
        <v>3.37</v>
      </c>
      <c r="G19" s="12">
        <v>63</v>
      </c>
      <c r="H19" s="8">
        <v>4.8600000000000003</v>
      </c>
      <c r="I19" s="12">
        <v>0</v>
      </c>
    </row>
    <row r="20" spans="2:9" ht="15" customHeight="1" x14ac:dyDescent="0.2">
      <c r="B20" s="9" t="s">
        <v>226</v>
      </c>
      <c r="C20" s="12">
        <f>SUM(LTBL_06204[総数／事業所数])</f>
        <v>3107</v>
      </c>
      <c r="E20" s="12">
        <f>SUBTOTAL(109,LTBL_06204[個人／事業所数])</f>
        <v>1783</v>
      </c>
      <c r="G20" s="12">
        <f>SUBTOTAL(109,LTBL_06204[法人／事業所数])</f>
        <v>1297</v>
      </c>
      <c r="I20" s="12">
        <f>SUBTOTAL(109,LTBL_06204[法人以外の団体／事業所数])</f>
        <v>10</v>
      </c>
    </row>
    <row r="21" spans="2:9" ht="15" customHeight="1" x14ac:dyDescent="0.2">
      <c r="E21" s="11">
        <f>LTBL_06204[[#Totals],[個人／事業所数]]/LTBL_06204[[#Totals],[総数／事業所数]]</f>
        <v>0.57386546507885416</v>
      </c>
      <c r="G21" s="11">
        <f>LTBL_06204[[#Totals],[法人／事業所数]]/LTBL_06204[[#Totals],[総数／事業所数]]</f>
        <v>0.41744448020598646</v>
      </c>
      <c r="I21" s="11">
        <f>LTBL_06204[[#Totals],[法人以外の団体／事業所数]]/LTBL_06204[[#Totals],[総数／事業所数]]</f>
        <v>3.2185387833923397E-3</v>
      </c>
    </row>
    <row r="23" spans="2:9" ht="33" customHeight="1" x14ac:dyDescent="0.2">
      <c r="B23" t="s">
        <v>227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73</v>
      </c>
      <c r="C24" s="12">
        <v>434</v>
      </c>
      <c r="D24" s="8">
        <v>13.97</v>
      </c>
      <c r="E24" s="12">
        <v>394</v>
      </c>
      <c r="F24" s="8">
        <v>22.1</v>
      </c>
      <c r="G24" s="12">
        <v>39</v>
      </c>
      <c r="H24" s="8">
        <v>3.01</v>
      </c>
      <c r="I24" s="12">
        <v>1</v>
      </c>
    </row>
    <row r="25" spans="2:9" ht="15" customHeight="1" x14ac:dyDescent="0.2">
      <c r="B25" t="s">
        <v>72</v>
      </c>
      <c r="C25" s="12">
        <v>389</v>
      </c>
      <c r="D25" s="8">
        <v>12.52</v>
      </c>
      <c r="E25" s="12">
        <v>318</v>
      </c>
      <c r="F25" s="8">
        <v>17.84</v>
      </c>
      <c r="G25" s="12">
        <v>71</v>
      </c>
      <c r="H25" s="8">
        <v>5.47</v>
      </c>
      <c r="I25" s="12">
        <v>0</v>
      </c>
    </row>
    <row r="26" spans="2:9" ht="15" customHeight="1" x14ac:dyDescent="0.2">
      <c r="B26" t="s">
        <v>68</v>
      </c>
      <c r="C26" s="12">
        <v>248</v>
      </c>
      <c r="D26" s="8">
        <v>7.98</v>
      </c>
      <c r="E26" s="12">
        <v>118</v>
      </c>
      <c r="F26" s="8">
        <v>6.62</v>
      </c>
      <c r="G26" s="12">
        <v>130</v>
      </c>
      <c r="H26" s="8">
        <v>10.02</v>
      </c>
      <c r="I26" s="12">
        <v>0</v>
      </c>
    </row>
    <row r="27" spans="2:9" ht="15" customHeight="1" x14ac:dyDescent="0.2">
      <c r="B27" t="s">
        <v>66</v>
      </c>
      <c r="C27" s="12">
        <v>181</v>
      </c>
      <c r="D27" s="8">
        <v>5.83</v>
      </c>
      <c r="E27" s="12">
        <v>128</v>
      </c>
      <c r="F27" s="8">
        <v>7.18</v>
      </c>
      <c r="G27" s="12">
        <v>47</v>
      </c>
      <c r="H27" s="8">
        <v>3.62</v>
      </c>
      <c r="I27" s="12">
        <v>5</v>
      </c>
    </row>
    <row r="28" spans="2:9" ht="15" customHeight="1" x14ac:dyDescent="0.2">
      <c r="B28" t="s">
        <v>60</v>
      </c>
      <c r="C28" s="12">
        <v>159</v>
      </c>
      <c r="D28" s="8">
        <v>5.12</v>
      </c>
      <c r="E28" s="12">
        <v>87</v>
      </c>
      <c r="F28" s="8">
        <v>4.88</v>
      </c>
      <c r="G28" s="12">
        <v>72</v>
      </c>
      <c r="H28" s="8">
        <v>5.55</v>
      </c>
      <c r="I28" s="12">
        <v>0</v>
      </c>
    </row>
    <row r="29" spans="2:9" ht="15" customHeight="1" x14ac:dyDescent="0.2">
      <c r="B29" t="s">
        <v>59</v>
      </c>
      <c r="C29" s="12">
        <v>153</v>
      </c>
      <c r="D29" s="8">
        <v>4.92</v>
      </c>
      <c r="E29" s="12">
        <v>57</v>
      </c>
      <c r="F29" s="8">
        <v>3.2</v>
      </c>
      <c r="G29" s="12">
        <v>95</v>
      </c>
      <c r="H29" s="8">
        <v>7.32</v>
      </c>
      <c r="I29" s="12">
        <v>1</v>
      </c>
    </row>
    <row r="30" spans="2:9" ht="15" customHeight="1" x14ac:dyDescent="0.2">
      <c r="B30" t="s">
        <v>67</v>
      </c>
      <c r="C30" s="12">
        <v>120</v>
      </c>
      <c r="D30" s="8">
        <v>3.86</v>
      </c>
      <c r="E30" s="12">
        <v>72</v>
      </c>
      <c r="F30" s="8">
        <v>4.04</v>
      </c>
      <c r="G30" s="12">
        <v>48</v>
      </c>
      <c r="H30" s="8">
        <v>3.7</v>
      </c>
      <c r="I30" s="12">
        <v>0</v>
      </c>
    </row>
    <row r="31" spans="2:9" ht="15" customHeight="1" x14ac:dyDescent="0.2">
      <c r="B31" t="s">
        <v>61</v>
      </c>
      <c r="C31" s="12">
        <v>117</v>
      </c>
      <c r="D31" s="8">
        <v>3.77</v>
      </c>
      <c r="E31" s="12">
        <v>27</v>
      </c>
      <c r="F31" s="8">
        <v>1.51</v>
      </c>
      <c r="G31" s="12">
        <v>90</v>
      </c>
      <c r="H31" s="8">
        <v>6.94</v>
      </c>
      <c r="I31" s="12">
        <v>0</v>
      </c>
    </row>
    <row r="32" spans="2:9" ht="15" customHeight="1" x14ac:dyDescent="0.2">
      <c r="B32" t="s">
        <v>69</v>
      </c>
      <c r="C32" s="12">
        <v>114</v>
      </c>
      <c r="D32" s="8">
        <v>3.67</v>
      </c>
      <c r="E32" s="12">
        <v>48</v>
      </c>
      <c r="F32" s="8">
        <v>2.69</v>
      </c>
      <c r="G32" s="12">
        <v>66</v>
      </c>
      <c r="H32" s="8">
        <v>5.09</v>
      </c>
      <c r="I32" s="12">
        <v>0</v>
      </c>
    </row>
    <row r="33" spans="2:9" ht="15" customHeight="1" x14ac:dyDescent="0.2">
      <c r="B33" t="s">
        <v>76</v>
      </c>
      <c r="C33" s="12">
        <v>96</v>
      </c>
      <c r="D33" s="8">
        <v>3.09</v>
      </c>
      <c r="E33" s="12">
        <v>88</v>
      </c>
      <c r="F33" s="8">
        <v>4.9400000000000004</v>
      </c>
      <c r="G33" s="12">
        <v>8</v>
      </c>
      <c r="H33" s="8">
        <v>0.62</v>
      </c>
      <c r="I33" s="12">
        <v>0</v>
      </c>
    </row>
    <row r="34" spans="2:9" ht="15" customHeight="1" x14ac:dyDescent="0.2">
      <c r="B34" t="s">
        <v>75</v>
      </c>
      <c r="C34" s="12">
        <v>91</v>
      </c>
      <c r="D34" s="8">
        <v>2.93</v>
      </c>
      <c r="E34" s="12">
        <v>74</v>
      </c>
      <c r="F34" s="8">
        <v>4.1500000000000004</v>
      </c>
      <c r="G34" s="12">
        <v>13</v>
      </c>
      <c r="H34" s="8">
        <v>1</v>
      </c>
      <c r="I34" s="12">
        <v>0</v>
      </c>
    </row>
    <row r="35" spans="2:9" ht="15" customHeight="1" x14ac:dyDescent="0.2">
      <c r="B35" t="s">
        <v>70</v>
      </c>
      <c r="C35" s="12">
        <v>83</v>
      </c>
      <c r="D35" s="8">
        <v>2.67</v>
      </c>
      <c r="E35" s="12">
        <v>64</v>
      </c>
      <c r="F35" s="8">
        <v>3.59</v>
      </c>
      <c r="G35" s="12">
        <v>18</v>
      </c>
      <c r="H35" s="8">
        <v>1.39</v>
      </c>
      <c r="I35" s="12">
        <v>1</v>
      </c>
    </row>
    <row r="36" spans="2:9" ht="15" customHeight="1" x14ac:dyDescent="0.2">
      <c r="B36" t="s">
        <v>65</v>
      </c>
      <c r="C36" s="12">
        <v>71</v>
      </c>
      <c r="D36" s="8">
        <v>2.29</v>
      </c>
      <c r="E36" s="12">
        <v>30</v>
      </c>
      <c r="F36" s="8">
        <v>1.68</v>
      </c>
      <c r="G36" s="12">
        <v>41</v>
      </c>
      <c r="H36" s="8">
        <v>3.16</v>
      </c>
      <c r="I36" s="12">
        <v>0</v>
      </c>
    </row>
    <row r="37" spans="2:9" ht="15" customHeight="1" x14ac:dyDescent="0.2">
      <c r="B37" t="s">
        <v>77</v>
      </c>
      <c r="C37" s="12">
        <v>56</v>
      </c>
      <c r="D37" s="8">
        <v>1.8</v>
      </c>
      <c r="E37" s="12">
        <v>1</v>
      </c>
      <c r="F37" s="8">
        <v>0.06</v>
      </c>
      <c r="G37" s="12">
        <v>51</v>
      </c>
      <c r="H37" s="8">
        <v>3.93</v>
      </c>
      <c r="I37" s="12">
        <v>0</v>
      </c>
    </row>
    <row r="38" spans="2:9" ht="15" customHeight="1" x14ac:dyDescent="0.2">
      <c r="B38" t="s">
        <v>71</v>
      </c>
      <c r="C38" s="12">
        <v>55</v>
      </c>
      <c r="D38" s="8">
        <v>1.77</v>
      </c>
      <c r="E38" s="12">
        <v>27</v>
      </c>
      <c r="F38" s="8">
        <v>1.51</v>
      </c>
      <c r="G38" s="12">
        <v>27</v>
      </c>
      <c r="H38" s="8">
        <v>2.08</v>
      </c>
      <c r="I38" s="12">
        <v>0</v>
      </c>
    </row>
    <row r="39" spans="2:9" ht="15" customHeight="1" x14ac:dyDescent="0.2">
      <c r="B39" t="s">
        <v>63</v>
      </c>
      <c r="C39" s="12">
        <v>54</v>
      </c>
      <c r="D39" s="8">
        <v>1.74</v>
      </c>
      <c r="E39" s="12">
        <v>13</v>
      </c>
      <c r="F39" s="8">
        <v>0.73</v>
      </c>
      <c r="G39" s="12">
        <v>41</v>
      </c>
      <c r="H39" s="8">
        <v>3.16</v>
      </c>
      <c r="I39" s="12">
        <v>0</v>
      </c>
    </row>
    <row r="40" spans="2:9" ht="15" customHeight="1" x14ac:dyDescent="0.2">
      <c r="B40" t="s">
        <v>64</v>
      </c>
      <c r="C40" s="12">
        <v>50</v>
      </c>
      <c r="D40" s="8">
        <v>1.61</v>
      </c>
      <c r="E40" s="12">
        <v>11</v>
      </c>
      <c r="F40" s="8">
        <v>0.62</v>
      </c>
      <c r="G40" s="12">
        <v>39</v>
      </c>
      <c r="H40" s="8">
        <v>3.01</v>
      </c>
      <c r="I40" s="12">
        <v>0</v>
      </c>
    </row>
    <row r="41" spans="2:9" ht="15" customHeight="1" x14ac:dyDescent="0.2">
      <c r="B41" t="s">
        <v>78</v>
      </c>
      <c r="C41" s="12">
        <v>50</v>
      </c>
      <c r="D41" s="8">
        <v>1.61</v>
      </c>
      <c r="E41" s="12">
        <v>37</v>
      </c>
      <c r="F41" s="8">
        <v>2.08</v>
      </c>
      <c r="G41" s="12">
        <v>13</v>
      </c>
      <c r="H41" s="8">
        <v>1</v>
      </c>
      <c r="I41" s="12">
        <v>0</v>
      </c>
    </row>
    <row r="42" spans="2:9" ht="15" customHeight="1" x14ac:dyDescent="0.2">
      <c r="B42" t="s">
        <v>79</v>
      </c>
      <c r="C42" s="12">
        <v>39</v>
      </c>
      <c r="D42" s="8">
        <v>1.26</v>
      </c>
      <c r="E42" s="12">
        <v>13</v>
      </c>
      <c r="F42" s="8">
        <v>0.73</v>
      </c>
      <c r="G42" s="12">
        <v>26</v>
      </c>
      <c r="H42" s="8">
        <v>2</v>
      </c>
      <c r="I42" s="12">
        <v>0</v>
      </c>
    </row>
    <row r="43" spans="2:9" ht="15" customHeight="1" x14ac:dyDescent="0.2">
      <c r="B43" t="s">
        <v>74</v>
      </c>
      <c r="C43" s="12">
        <v>35</v>
      </c>
      <c r="D43" s="8">
        <v>1.1299999999999999</v>
      </c>
      <c r="E43" s="12">
        <v>15</v>
      </c>
      <c r="F43" s="8">
        <v>0.84</v>
      </c>
      <c r="G43" s="12">
        <v>20</v>
      </c>
      <c r="H43" s="8">
        <v>1.54</v>
      </c>
      <c r="I43" s="12">
        <v>0</v>
      </c>
    </row>
    <row r="46" spans="2:9" ht="33" customHeight="1" x14ac:dyDescent="0.2">
      <c r="B46" t="s">
        <v>228</v>
      </c>
      <c r="C46" s="10" t="s">
        <v>52</v>
      </c>
      <c r="D46" s="10" t="s">
        <v>53</v>
      </c>
      <c r="E46" s="10" t="s">
        <v>54</v>
      </c>
      <c r="F46" s="10" t="s">
        <v>55</v>
      </c>
      <c r="G46" s="10" t="s">
        <v>56</v>
      </c>
      <c r="H46" s="10" t="s">
        <v>57</v>
      </c>
      <c r="I46" s="10" t="s">
        <v>58</v>
      </c>
    </row>
    <row r="47" spans="2:9" ht="15" customHeight="1" x14ac:dyDescent="0.2">
      <c r="B47" t="s">
        <v>137</v>
      </c>
      <c r="C47" s="12">
        <v>209</v>
      </c>
      <c r="D47" s="8">
        <v>6.73</v>
      </c>
      <c r="E47" s="12">
        <v>200</v>
      </c>
      <c r="F47" s="8">
        <v>11.22</v>
      </c>
      <c r="G47" s="12">
        <v>9</v>
      </c>
      <c r="H47" s="8">
        <v>0.69</v>
      </c>
      <c r="I47" s="12">
        <v>0</v>
      </c>
    </row>
    <row r="48" spans="2:9" ht="15" customHeight="1" x14ac:dyDescent="0.2">
      <c r="B48" t="s">
        <v>136</v>
      </c>
      <c r="C48" s="12">
        <v>163</v>
      </c>
      <c r="D48" s="8">
        <v>5.25</v>
      </c>
      <c r="E48" s="12">
        <v>157</v>
      </c>
      <c r="F48" s="8">
        <v>8.81</v>
      </c>
      <c r="G48" s="12">
        <v>5</v>
      </c>
      <c r="H48" s="8">
        <v>0.39</v>
      </c>
      <c r="I48" s="12">
        <v>1</v>
      </c>
    </row>
    <row r="49" spans="2:9" ht="15" customHeight="1" x14ac:dyDescent="0.2">
      <c r="B49" t="s">
        <v>134</v>
      </c>
      <c r="C49" s="12">
        <v>105</v>
      </c>
      <c r="D49" s="8">
        <v>3.38</v>
      </c>
      <c r="E49" s="12">
        <v>93</v>
      </c>
      <c r="F49" s="8">
        <v>5.22</v>
      </c>
      <c r="G49" s="12">
        <v>12</v>
      </c>
      <c r="H49" s="8">
        <v>0.93</v>
      </c>
      <c r="I49" s="12">
        <v>0</v>
      </c>
    </row>
    <row r="50" spans="2:9" ht="15" customHeight="1" x14ac:dyDescent="0.2">
      <c r="B50" t="s">
        <v>135</v>
      </c>
      <c r="C50" s="12">
        <v>97</v>
      </c>
      <c r="D50" s="8">
        <v>3.12</v>
      </c>
      <c r="E50" s="12">
        <v>86</v>
      </c>
      <c r="F50" s="8">
        <v>4.82</v>
      </c>
      <c r="G50" s="12">
        <v>11</v>
      </c>
      <c r="H50" s="8">
        <v>0.85</v>
      </c>
      <c r="I50" s="12">
        <v>0</v>
      </c>
    </row>
    <row r="51" spans="2:9" ht="15" customHeight="1" x14ac:dyDescent="0.2">
      <c r="B51" t="s">
        <v>133</v>
      </c>
      <c r="C51" s="12">
        <v>92</v>
      </c>
      <c r="D51" s="8">
        <v>2.96</v>
      </c>
      <c r="E51" s="12">
        <v>69</v>
      </c>
      <c r="F51" s="8">
        <v>3.87</v>
      </c>
      <c r="G51" s="12">
        <v>23</v>
      </c>
      <c r="H51" s="8">
        <v>1.77</v>
      </c>
      <c r="I51" s="12">
        <v>0</v>
      </c>
    </row>
    <row r="52" spans="2:9" ht="15" customHeight="1" x14ac:dyDescent="0.2">
      <c r="B52" t="s">
        <v>139</v>
      </c>
      <c r="C52" s="12">
        <v>72</v>
      </c>
      <c r="D52" s="8">
        <v>2.3199999999999998</v>
      </c>
      <c r="E52" s="12">
        <v>68</v>
      </c>
      <c r="F52" s="8">
        <v>3.81</v>
      </c>
      <c r="G52" s="12">
        <v>4</v>
      </c>
      <c r="H52" s="8">
        <v>0.31</v>
      </c>
      <c r="I52" s="12">
        <v>0</v>
      </c>
    </row>
    <row r="53" spans="2:9" ht="15" customHeight="1" x14ac:dyDescent="0.2">
      <c r="B53" t="s">
        <v>128</v>
      </c>
      <c r="C53" s="12">
        <v>71</v>
      </c>
      <c r="D53" s="8">
        <v>2.29</v>
      </c>
      <c r="E53" s="12">
        <v>42</v>
      </c>
      <c r="F53" s="8">
        <v>2.36</v>
      </c>
      <c r="G53" s="12">
        <v>29</v>
      </c>
      <c r="H53" s="8">
        <v>2.2400000000000002</v>
      </c>
      <c r="I53" s="12">
        <v>0</v>
      </c>
    </row>
    <row r="54" spans="2:9" ht="15" customHeight="1" x14ac:dyDescent="0.2">
      <c r="B54" t="s">
        <v>123</v>
      </c>
      <c r="C54" s="12">
        <v>65</v>
      </c>
      <c r="D54" s="8">
        <v>2.09</v>
      </c>
      <c r="E54" s="12">
        <v>34</v>
      </c>
      <c r="F54" s="8">
        <v>1.91</v>
      </c>
      <c r="G54" s="12">
        <v>31</v>
      </c>
      <c r="H54" s="8">
        <v>2.39</v>
      </c>
      <c r="I54" s="12">
        <v>0</v>
      </c>
    </row>
    <row r="55" spans="2:9" ht="15" customHeight="1" x14ac:dyDescent="0.2">
      <c r="B55" t="s">
        <v>138</v>
      </c>
      <c r="C55" s="12">
        <v>60</v>
      </c>
      <c r="D55" s="8">
        <v>1.93</v>
      </c>
      <c r="E55" s="12">
        <v>53</v>
      </c>
      <c r="F55" s="8">
        <v>2.97</v>
      </c>
      <c r="G55" s="12">
        <v>7</v>
      </c>
      <c r="H55" s="8">
        <v>0.54</v>
      </c>
      <c r="I55" s="12">
        <v>0</v>
      </c>
    </row>
    <row r="56" spans="2:9" ht="15" customHeight="1" x14ac:dyDescent="0.2">
      <c r="B56" t="s">
        <v>129</v>
      </c>
      <c r="C56" s="12">
        <v>55</v>
      </c>
      <c r="D56" s="8">
        <v>1.77</v>
      </c>
      <c r="E56" s="12">
        <v>25</v>
      </c>
      <c r="F56" s="8">
        <v>1.4</v>
      </c>
      <c r="G56" s="12">
        <v>30</v>
      </c>
      <c r="H56" s="8">
        <v>2.31</v>
      </c>
      <c r="I56" s="12">
        <v>0</v>
      </c>
    </row>
    <row r="57" spans="2:9" ht="15" customHeight="1" x14ac:dyDescent="0.2">
      <c r="B57" t="s">
        <v>130</v>
      </c>
      <c r="C57" s="12">
        <v>53</v>
      </c>
      <c r="D57" s="8">
        <v>1.71</v>
      </c>
      <c r="E57" s="12">
        <v>32</v>
      </c>
      <c r="F57" s="8">
        <v>1.79</v>
      </c>
      <c r="G57" s="12">
        <v>21</v>
      </c>
      <c r="H57" s="8">
        <v>1.62</v>
      </c>
      <c r="I57" s="12">
        <v>0</v>
      </c>
    </row>
    <row r="58" spans="2:9" ht="15" customHeight="1" x14ac:dyDescent="0.2">
      <c r="B58" t="s">
        <v>140</v>
      </c>
      <c r="C58" s="12">
        <v>50</v>
      </c>
      <c r="D58" s="8">
        <v>1.61</v>
      </c>
      <c r="E58" s="12">
        <v>37</v>
      </c>
      <c r="F58" s="8">
        <v>2.08</v>
      </c>
      <c r="G58" s="12">
        <v>13</v>
      </c>
      <c r="H58" s="8">
        <v>1</v>
      </c>
      <c r="I58" s="12">
        <v>0</v>
      </c>
    </row>
    <row r="59" spans="2:9" ht="15" customHeight="1" x14ac:dyDescent="0.2">
      <c r="B59" t="s">
        <v>127</v>
      </c>
      <c r="C59" s="12">
        <v>48</v>
      </c>
      <c r="D59" s="8">
        <v>1.54</v>
      </c>
      <c r="E59" s="12">
        <v>32</v>
      </c>
      <c r="F59" s="8">
        <v>1.79</v>
      </c>
      <c r="G59" s="12">
        <v>13</v>
      </c>
      <c r="H59" s="8">
        <v>1</v>
      </c>
      <c r="I59" s="12">
        <v>3</v>
      </c>
    </row>
    <row r="60" spans="2:9" ht="15" customHeight="1" x14ac:dyDescent="0.2">
      <c r="B60" t="s">
        <v>124</v>
      </c>
      <c r="C60" s="12">
        <v>47</v>
      </c>
      <c r="D60" s="8">
        <v>1.51</v>
      </c>
      <c r="E60" s="12">
        <v>11</v>
      </c>
      <c r="F60" s="8">
        <v>0.62</v>
      </c>
      <c r="G60" s="12">
        <v>36</v>
      </c>
      <c r="H60" s="8">
        <v>2.78</v>
      </c>
      <c r="I60" s="12">
        <v>0</v>
      </c>
    </row>
    <row r="61" spans="2:9" ht="15" customHeight="1" x14ac:dyDescent="0.2">
      <c r="B61" t="s">
        <v>131</v>
      </c>
      <c r="C61" s="12">
        <v>45</v>
      </c>
      <c r="D61" s="8">
        <v>1.45</v>
      </c>
      <c r="E61" s="12">
        <v>12</v>
      </c>
      <c r="F61" s="8">
        <v>0.67</v>
      </c>
      <c r="G61" s="12">
        <v>33</v>
      </c>
      <c r="H61" s="8">
        <v>2.54</v>
      </c>
      <c r="I61" s="12">
        <v>0</v>
      </c>
    </row>
    <row r="62" spans="2:9" ht="15" customHeight="1" x14ac:dyDescent="0.2">
      <c r="B62" t="s">
        <v>147</v>
      </c>
      <c r="C62" s="12">
        <v>44</v>
      </c>
      <c r="D62" s="8">
        <v>1.42</v>
      </c>
      <c r="E62" s="12">
        <v>25</v>
      </c>
      <c r="F62" s="8">
        <v>1.4</v>
      </c>
      <c r="G62" s="12">
        <v>19</v>
      </c>
      <c r="H62" s="8">
        <v>1.46</v>
      </c>
      <c r="I62" s="12">
        <v>0</v>
      </c>
    </row>
    <row r="63" spans="2:9" ht="15" customHeight="1" x14ac:dyDescent="0.2">
      <c r="B63" t="s">
        <v>149</v>
      </c>
      <c r="C63" s="12">
        <v>42</v>
      </c>
      <c r="D63" s="8">
        <v>1.35</v>
      </c>
      <c r="E63" s="12">
        <v>13</v>
      </c>
      <c r="F63" s="8">
        <v>0.73</v>
      </c>
      <c r="G63" s="12">
        <v>29</v>
      </c>
      <c r="H63" s="8">
        <v>2.2400000000000002</v>
      </c>
      <c r="I63" s="12">
        <v>0</v>
      </c>
    </row>
    <row r="64" spans="2:9" ht="15" customHeight="1" x14ac:dyDescent="0.2">
      <c r="B64" t="s">
        <v>143</v>
      </c>
      <c r="C64" s="12">
        <v>42</v>
      </c>
      <c r="D64" s="8">
        <v>1.35</v>
      </c>
      <c r="E64" s="12">
        <v>33</v>
      </c>
      <c r="F64" s="8">
        <v>1.85</v>
      </c>
      <c r="G64" s="12">
        <v>9</v>
      </c>
      <c r="H64" s="8">
        <v>0.69</v>
      </c>
      <c r="I64" s="12">
        <v>0</v>
      </c>
    </row>
    <row r="65" spans="2:9" ht="15" customHeight="1" x14ac:dyDescent="0.2">
      <c r="B65" t="s">
        <v>126</v>
      </c>
      <c r="C65" s="12">
        <v>41</v>
      </c>
      <c r="D65" s="8">
        <v>1.32</v>
      </c>
      <c r="E65" s="12">
        <v>27</v>
      </c>
      <c r="F65" s="8">
        <v>1.51</v>
      </c>
      <c r="G65" s="12">
        <v>13</v>
      </c>
      <c r="H65" s="8">
        <v>1</v>
      </c>
      <c r="I65" s="12">
        <v>1</v>
      </c>
    </row>
    <row r="66" spans="2:9" ht="15" customHeight="1" x14ac:dyDescent="0.2">
      <c r="B66" t="s">
        <v>125</v>
      </c>
      <c r="C66" s="12">
        <v>40</v>
      </c>
      <c r="D66" s="8">
        <v>1.29</v>
      </c>
      <c r="E66" s="12">
        <v>30</v>
      </c>
      <c r="F66" s="8">
        <v>1.68</v>
      </c>
      <c r="G66" s="12">
        <v>10</v>
      </c>
      <c r="H66" s="8">
        <v>0.77</v>
      </c>
      <c r="I66" s="12">
        <v>0</v>
      </c>
    </row>
    <row r="68" spans="2:9" ht="15" customHeight="1" x14ac:dyDescent="0.2">
      <c r="B68" t="s">
        <v>229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40</vt:i4>
      </vt:variant>
      <vt:variant>
        <vt:lpstr>名前付き一覧</vt:lpstr>
      </vt:variant>
      <vt:variant>
        <vt:i4>3</vt:i4>
      </vt:variant>
    </vt:vector>
  </HeadingPairs>
  <TitlesOfParts>
    <vt:vector size="43" baseType="lpstr">
      <vt:lpstr>目次</vt:lpstr>
      <vt:lpstr>産業大分類</vt:lpstr>
      <vt:lpstr>産業中分類</vt:lpstr>
      <vt:lpstr>産業小分類</vt:lpstr>
      <vt:lpstr>山形県</vt:lpstr>
      <vt:lpstr>山形市</vt:lpstr>
      <vt:lpstr>米沢市</vt:lpstr>
      <vt:lpstr>鶴岡市</vt:lpstr>
      <vt:lpstr>酒田市</vt:lpstr>
      <vt:lpstr>新庄市</vt:lpstr>
      <vt:lpstr>寒河江市</vt:lpstr>
      <vt:lpstr>上山市</vt:lpstr>
      <vt:lpstr>村山市</vt:lpstr>
      <vt:lpstr>長井市</vt:lpstr>
      <vt:lpstr>天童市</vt:lpstr>
      <vt:lpstr>東根市</vt:lpstr>
      <vt:lpstr>尾花沢市</vt:lpstr>
      <vt:lpstr>南陽市</vt:lpstr>
      <vt:lpstr>東村山郡山辺町</vt:lpstr>
      <vt:lpstr>東村山郡中山町</vt:lpstr>
      <vt:lpstr>西村山郡河北町</vt:lpstr>
      <vt:lpstr>西村山郡西川町</vt:lpstr>
      <vt:lpstr>西村山郡朝日町</vt:lpstr>
      <vt:lpstr>西村山郡大江町</vt:lpstr>
      <vt:lpstr>北村山郡大石田町</vt:lpstr>
      <vt:lpstr>最上郡金山町</vt:lpstr>
      <vt:lpstr>最上郡最上町</vt:lpstr>
      <vt:lpstr>最上郡舟形町</vt:lpstr>
      <vt:lpstr>最上郡真室川町</vt:lpstr>
      <vt:lpstr>最上郡大蔵村</vt:lpstr>
      <vt:lpstr>最上郡鮭川村</vt:lpstr>
      <vt:lpstr>最上郡戸沢村</vt:lpstr>
      <vt:lpstr>東置賜郡高畠町</vt:lpstr>
      <vt:lpstr>東置賜郡川西町</vt:lpstr>
      <vt:lpstr>西置賜郡小国町</vt:lpstr>
      <vt:lpstr>西置賜郡白鷹町</vt:lpstr>
      <vt:lpstr>西置賜郡飯豊町</vt:lpstr>
      <vt:lpstr>東田川郡三川町</vt:lpstr>
      <vt:lpstr>東田川郡庄内町</vt:lpstr>
      <vt:lpstr>飽海郡遊佐町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2023-08-17T02:22:07Z</dcterms:created>
  <dcterms:modified xsi:type="dcterms:W3CDTF">2023-08-17T02:22:07Z</dcterms:modified>
</cp:coreProperties>
</file>