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5B019206-FD72-4DD9-9471-A00C29703078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34" r:id="rId1"/>
    <sheet name="産業大分類" sheetId="5" r:id="rId2"/>
    <sheet name="産業中分類" sheetId="6" r:id="rId3"/>
    <sheet name="産業小分類" sheetId="7" r:id="rId4"/>
    <sheet name="秋田県" sheetId="8" r:id="rId5"/>
    <sheet name="秋田市" sheetId="9" r:id="rId6"/>
    <sheet name="能代市" sheetId="10" r:id="rId7"/>
    <sheet name="横手市" sheetId="11" r:id="rId8"/>
    <sheet name="大館市" sheetId="12" r:id="rId9"/>
    <sheet name="男鹿市" sheetId="13" r:id="rId10"/>
    <sheet name="湯沢市" sheetId="14" r:id="rId11"/>
    <sheet name="鹿角市" sheetId="15" r:id="rId12"/>
    <sheet name="由利本荘市" sheetId="16" r:id="rId13"/>
    <sheet name="潟上市" sheetId="17" r:id="rId14"/>
    <sheet name="大仙市" sheetId="18" r:id="rId15"/>
    <sheet name="北秋田市" sheetId="19" r:id="rId16"/>
    <sheet name="にかほ市" sheetId="20" r:id="rId17"/>
    <sheet name="仙北市" sheetId="21" r:id="rId18"/>
    <sheet name="鹿角郡小坂町" sheetId="22" r:id="rId19"/>
    <sheet name="北秋田郡上小阿仁村" sheetId="23" r:id="rId20"/>
    <sheet name="山本郡藤里町" sheetId="24" r:id="rId21"/>
    <sheet name="山本郡三種町" sheetId="25" r:id="rId22"/>
    <sheet name="山本郡八峰町" sheetId="26" r:id="rId23"/>
    <sheet name="南秋田郡五城目町" sheetId="27" r:id="rId24"/>
    <sheet name="南秋田郡八郎潟町" sheetId="28" r:id="rId25"/>
    <sheet name="南秋田郡井川町" sheetId="29" r:id="rId26"/>
    <sheet name="南秋田郡大潟村" sheetId="30" r:id="rId27"/>
    <sheet name="仙北郡美郷町" sheetId="31" r:id="rId28"/>
    <sheet name="雄勝郡羽後町" sheetId="32" r:id="rId29"/>
    <sheet name="雄勝郡東成瀬村" sheetId="33" r:id="rId3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40" r:id="rId31"/>
    <pivotCache cacheId="2141" r:id="rId32"/>
    <pivotCache cacheId="2142" r:id="rId3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3" l="1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<sst xmlns="http://schemas.openxmlformats.org/spreadsheetml/2006/main" count="4008" uniqueCount="264">
  <si>
    <t>05000 秋田県</t>
  </si>
  <si>
    <t>05201 秋田市</t>
  </si>
  <si>
    <t>05202 能代市</t>
  </si>
  <si>
    <t>05203 横手市</t>
  </si>
  <si>
    <t>05204 大館市</t>
  </si>
  <si>
    <t>05206 男鹿市</t>
  </si>
  <si>
    <t>05207 湯沢市</t>
  </si>
  <si>
    <t>05209 鹿角市</t>
  </si>
  <si>
    <t>05210 由利本荘市</t>
  </si>
  <si>
    <t>05211 潟上市</t>
  </si>
  <si>
    <t>05212 大仙市</t>
  </si>
  <si>
    <t>05213 北秋田市</t>
  </si>
  <si>
    <t>05214 にかほ市</t>
  </si>
  <si>
    <t>05215 仙北市</t>
  </si>
  <si>
    <t>05303 鹿角郡小坂町</t>
  </si>
  <si>
    <t>05327 北秋田郡上小阿仁村</t>
  </si>
  <si>
    <t>05346 山本郡藤里町</t>
  </si>
  <si>
    <t>05348 山本郡三種町</t>
  </si>
  <si>
    <t>05349 山本郡八峰町</t>
  </si>
  <si>
    <t>05361 南秋田郡五城目町</t>
  </si>
  <si>
    <t>05363 南秋田郡八郎潟町</t>
  </si>
  <si>
    <t>05366 南秋田郡井川町</t>
  </si>
  <si>
    <t>05368 南秋田郡大潟村</t>
  </si>
  <si>
    <t>05434 仙北郡美郷町</t>
  </si>
  <si>
    <t>05463 雄勝郡羽後町</t>
  </si>
  <si>
    <t>05464 雄勝郡東成瀬村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</si>
  <si>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</si>
  <si>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</si>
  <si>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</si>
  <si>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</si>
  <si>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</si>
  <si>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</si>
  <si>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</si>
  <si>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</si>
  <si>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</si>
  <si>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</si>
  <si>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</si>
  <si>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</si>
  <si>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</si>
  <si>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</si>
  <si>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</si>
  <si>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</si>
  <si>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</si>
  <si>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</si>
  <si>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</si>
  <si>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</si>
  <si>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</si>
  <si>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</si>
  <si>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</si>
  <si>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</si>
  <si>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</si>
  <si>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</si>
  <si>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</si>
  <si>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</si>
  <si>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</si>
  <si>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</si>
  <si>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</si>
  <si>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</si>
  <si>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</si>
  <si>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</si>
  <si>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</si>
  <si>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</si>
  <si>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</si>
  <si>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</si>
  <si>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</si>
  <si>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</si>
  <si>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</si>
  <si>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</si>
  <si>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</si>
  <si>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55 その他の卸売業</t>
  </si>
  <si>
    <t>68 不動産取引業</t>
  </si>
  <si>
    <t>12 木材・木製品製造業（家具を除く）</t>
  </si>
  <si>
    <t>67 保険業（保険媒介代理業，保険サービス業を含む）</t>
  </si>
  <si>
    <t>11 繊維工業</t>
  </si>
  <si>
    <t>52 飲食料品卸売業</t>
  </si>
  <si>
    <t>33 電気業</t>
  </si>
  <si>
    <t>75 宿泊業</t>
  </si>
  <si>
    <t>77 持ち帰り・配達飲食サービス業</t>
  </si>
  <si>
    <t>80 娯楽業</t>
  </si>
  <si>
    <t>20 なめし革・同製品・毛皮製造業</t>
  </si>
  <si>
    <t>32 その他の製造業</t>
  </si>
  <si>
    <t>26 生産用機械器具製造業</t>
  </si>
  <si>
    <t>88 廃棄物処理業</t>
  </si>
  <si>
    <t>61 無店舗小売業</t>
  </si>
  <si>
    <t>92 その他の事業サービス業</t>
  </si>
  <si>
    <t>24 金属製品製造業</t>
  </si>
  <si>
    <t>25 はん用機械器具製造業</t>
  </si>
  <si>
    <t>70 物品賃貸業</t>
  </si>
  <si>
    <t>13 家具・装備品製造業</t>
  </si>
  <si>
    <t>95 その他のサービス業</t>
  </si>
  <si>
    <t>15 印刷・同関連業</t>
  </si>
  <si>
    <t>21 窯業・土石製品製造業</t>
  </si>
  <si>
    <t>22 鉄鋼業</t>
  </si>
  <si>
    <t>36 水道業</t>
  </si>
  <si>
    <t>90 機械等修理業（別掲を除く）</t>
  </si>
  <si>
    <t>17 石油製品・石炭製品製造業</t>
  </si>
  <si>
    <t>37 通信業</t>
  </si>
  <si>
    <t>40 インターネット附随サービス業</t>
  </si>
  <si>
    <t>48 運輸に附帯するサービス業</t>
  </si>
  <si>
    <t>10 飲料・たばこ・飼料製造業</t>
  </si>
  <si>
    <t>44 道路貨物運送業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</si>
  <si>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</si>
  <si>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</si>
  <si>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</si>
  <si>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</si>
  <si>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</si>
  <si>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573 婦人・子供服小売業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</si>
  <si>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</si>
  <si>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</si>
  <si>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</si>
  <si>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</si>
  <si>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</si>
  <si>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</si>
  <si>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</si>
  <si>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</si>
  <si>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</si>
  <si>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</si>
  <si>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</si>
  <si>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</si>
  <si>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</si>
  <si>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</si>
  <si>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</si>
  <si>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</si>
  <si>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083 管工事業（さく井工事業を除く）</t>
  </si>
  <si>
    <t>691 不動産賃貸業（貸家業，貸間業を除く）</t>
  </si>
  <si>
    <t>742 土木建築サービス業</t>
  </si>
  <si>
    <t>781 洗濯業</t>
  </si>
  <si>
    <t>823 学習塾</t>
  </si>
  <si>
    <t>122 造作材・合板・建築用組立材料製造業</t>
  </si>
  <si>
    <t>593 機械器具小売業（自動車，自転車を除く）</t>
  </si>
  <si>
    <t>605 燃料小売業</t>
  </si>
  <si>
    <t>674 保険媒介代理業</t>
  </si>
  <si>
    <t>854 老人福祉・介護事業</t>
  </si>
  <si>
    <t>076 板金・金物工事業</t>
  </si>
  <si>
    <t>064 建築工事業（木造建築工事業を除く）</t>
  </si>
  <si>
    <t>559 他に分類されない卸売業</t>
  </si>
  <si>
    <t>077 塗装工事業</t>
  </si>
  <si>
    <t>521 農畜産物・水産物卸売業</t>
  </si>
  <si>
    <t>772 配達飲食サービス業</t>
  </si>
  <si>
    <t>821 社会教育</t>
  </si>
  <si>
    <t>099 その他の食料品製造業</t>
  </si>
  <si>
    <t>327 漆器製造業</t>
  </si>
  <si>
    <t>071 大工工事業</t>
  </si>
  <si>
    <t>853 児童福祉事業</t>
  </si>
  <si>
    <t>611 通信販売・訪問販売小売業</t>
  </si>
  <si>
    <t>116 外衣・シャツ製造業（和式を除く）</t>
  </si>
  <si>
    <t>929 他に分類されない事業サービス業</t>
  </si>
  <si>
    <t>266 金属加工機械製造業</t>
  </si>
  <si>
    <t>269 その他の生産用機械・同部分品製造業</t>
  </si>
  <si>
    <t>584 鮮魚小売業</t>
  </si>
  <si>
    <t>751 旅館，ホテル</t>
  </si>
  <si>
    <t>767 喫茶店</t>
  </si>
  <si>
    <t>129 その他の木製品製造業（竹，とうを含む）</t>
  </si>
  <si>
    <t>763 そば・うどん店</t>
  </si>
  <si>
    <t>066 建築リフォーム工事業</t>
  </si>
  <si>
    <t>072 とび・土工・コンクリート工事業</t>
  </si>
  <si>
    <t>131 家具製造業</t>
  </si>
  <si>
    <t>571 呉服・服地・寝具小売業</t>
  </si>
  <si>
    <t>581 各種食料品小売業</t>
  </si>
  <si>
    <t>063 舗装工事業</t>
  </si>
  <si>
    <t>075 左官工事業</t>
  </si>
  <si>
    <t>078 床・内装工事業</t>
  </si>
  <si>
    <t>097 パン・菓子製造業</t>
  </si>
  <si>
    <t>243 暖房・調理等装置，配管工事用附属品製造業</t>
  </si>
  <si>
    <t>331 電気業</t>
  </si>
  <si>
    <t>602 じゅう器小売業</t>
  </si>
  <si>
    <t>604 農耕用品小売業</t>
  </si>
  <si>
    <t>606 書籍・文房具小売業</t>
  </si>
  <si>
    <t>804 スポーツ施設提供業</t>
  </si>
  <si>
    <t>833 歯科診療所</t>
  </si>
  <si>
    <t>922 建物サービス業</t>
  </si>
  <si>
    <t>951 集会場</t>
  </si>
  <si>
    <t>079 その他の職別工事業</t>
  </si>
  <si>
    <t>764 すし店</t>
  </si>
  <si>
    <t>093 野菜缶詰・果実缶詰・農産保存食料品製造業</t>
  </si>
  <si>
    <t>855 障害者福祉事業</t>
  </si>
  <si>
    <t>881 一般廃棄物処理業</t>
  </si>
  <si>
    <t>799 他に分類されない生活関連サービス業</t>
  </si>
  <si>
    <t>579 その他の織物・衣服・身の回り品小売業</t>
  </si>
  <si>
    <t>608 写真機・時計・眼鏡小売業</t>
  </si>
  <si>
    <t>601 家具・建具・畳小売業</t>
  </si>
  <si>
    <t>607 スポーツ用品・がん具・娯楽用品・楽器小売業</t>
  </si>
  <si>
    <t>531 建築材料卸売業</t>
  </si>
  <si>
    <t>836 医療に附帯するサービス業</t>
  </si>
  <si>
    <t>106 飼料・有機質肥料製造業</t>
  </si>
  <si>
    <t>174 舗装材料製造業</t>
  </si>
  <si>
    <t>360 管理，補助的経済活動を行う事業所</t>
  </si>
  <si>
    <t>361 上水道業</t>
  </si>
  <si>
    <t>371 固定電気通信業</t>
  </si>
  <si>
    <t>522 食料・飲料卸売業</t>
  </si>
  <si>
    <t>723 行政書士事務所</t>
  </si>
  <si>
    <t>749 その他の技術サービス業</t>
  </si>
  <si>
    <t>582 野菜・果実小売業</t>
  </si>
  <si>
    <t>091 畜産食料品製造業</t>
  </si>
  <si>
    <t>094 調味料製造業</t>
  </si>
  <si>
    <t>119 その他の繊維製品製造業</t>
  </si>
  <si>
    <t>132 宗教用具製造業</t>
  </si>
  <si>
    <t>203 革製履物用材料・同附属品製造業</t>
  </si>
  <si>
    <t>218 骨材・石工品等製造業</t>
  </si>
  <si>
    <t>244 建設用・建築用金属製品製造業（製缶板金業を含む）</t>
  </si>
  <si>
    <t>441 一般貨物自動車運送業</t>
  </si>
  <si>
    <t>489 その他の運輸に附帯するサービス業</t>
  </si>
  <si>
    <t>702 産業用機械器具賃貸業</t>
  </si>
  <si>
    <t>704 自動車賃貸業</t>
  </si>
  <si>
    <t>759 その他の宿泊業</t>
  </si>
  <si>
    <t>産業小分類</t>
  </si>
  <si>
    <t>05000　秋田県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</si>
  <si>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</si>
  <si>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</si>
  <si>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</si>
  <si>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</si>
  <si>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</si>
  <si>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05201　秋田市</t>
  </si>
  <si>
    <t>05202　能代市</t>
  </si>
  <si>
    <t>05203　横手市</t>
  </si>
  <si>
    <t>05204　大館市</t>
  </si>
  <si>
    <t>05206　男鹿市</t>
  </si>
  <si>
    <t>05207　湯沢市</t>
  </si>
  <si>
    <t>05209　鹿角市</t>
  </si>
  <si>
    <t>05210　由利本荘市</t>
  </si>
  <si>
    <t>05211　潟上市</t>
  </si>
  <si>
    <t>05212　大仙市</t>
  </si>
  <si>
    <t>05213　北秋田市</t>
  </si>
  <si>
    <t>05214　にかほ市</t>
  </si>
  <si>
    <t>05215　仙北市</t>
  </si>
  <si>
    <t>05303　鹿角郡小坂町</t>
  </si>
  <si>
    <t>05327　北秋田郡上小阿仁村</t>
  </si>
  <si>
    <t>05346　山本郡藤里町</t>
  </si>
  <si>
    <t>05348　山本郡三種町</t>
  </si>
  <si>
    <t>05349　山本郡八峰町</t>
  </si>
  <si>
    <t>05361　南秋田郡五城目町</t>
  </si>
  <si>
    <t>05363　南秋田郡八郎潟町</t>
  </si>
  <si>
    <t>05366　南秋田郡井川町</t>
  </si>
  <si>
    <t>05368　南秋田郡大潟村</t>
  </si>
  <si>
    <t>05434　仙北郡美郷町</t>
  </si>
  <si>
    <t>05463　雄勝郡羽後町</t>
  </si>
  <si>
    <t>05464　雄勝郡東成瀬村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</si>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</sst>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1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392164352" createdVersion="5" refreshedVersion="8" minRefreshableVersion="3" recordCount="390" xr:uid="{3335414E-0720-4AEB-80AC-13E282DE4614}">
  <cacheSource type="external" connectionId="1"/>
  <cacheFields count="11">
    <cacheField name="都道府県" numFmtId="0" sqlType="-9">
      <sharedItems count="1">
        <s v="05 秋田県"/>
      </sharedItems>
    </cacheField>
    <cacheField name="自治体名" numFmtId="0" sqlType="-9">
      <sharedItems count="26">
        <s v="秋田県"/>
        <s v="秋田市"/>
        <s v="能代市"/>
        <s v="横手市"/>
        <s v="大館市"/>
        <s v="男鹿市"/>
        <s v="湯沢市"/>
        <s v="鹿角市"/>
        <s v="由利本荘市"/>
        <s v="潟上市"/>
        <s v="大仙市"/>
        <s v="北秋田市"/>
        <s v="にかほ市"/>
        <s v="仙北市"/>
        <s v="鹿角郡小坂町"/>
        <s v="北秋田郡上小阿仁村"/>
        <s v="山本郡藤里町"/>
        <s v="山本郡三種町"/>
        <s v="山本郡八峰町"/>
        <s v="南秋田郡五城目町"/>
        <s v="南秋田郡八郎潟町"/>
        <s v="南秋田郡井川町"/>
        <s v="南秋田郡大潟村"/>
        <s v="仙北郡美郷町"/>
        <s v="雄勝郡羽後町"/>
        <s v="雄勝郡東成瀬村"/>
      </sharedItems>
    </cacheField>
    <cacheField name="自治体" numFmtId="0" sqlType="-9">
      <sharedItems count="26">
        <s v="05000 秋田県"/>
        <s v="05201 秋田市"/>
        <s v="05202 能代市"/>
        <s v="05203 横手市"/>
        <s v="05204 大館市"/>
        <s v="05206 男鹿市"/>
        <s v="05207 湯沢市"/>
        <s v="05209 鹿角市"/>
        <s v="05210 由利本荘市"/>
        <s v="05211 潟上市"/>
        <s v="05212 大仙市"/>
        <s v="05213 北秋田市"/>
        <s v="05214 にかほ市"/>
        <s v="05215 仙北市"/>
        <s v="05303 鹿角郡小坂町"/>
        <s v="05327 北秋田郡上小阿仁村"/>
        <s v="05346 山本郡藤里町"/>
        <s v="05348 山本郡三種町"/>
        <s v="05349 山本郡八峰町"/>
        <s v="05361 南秋田郡五城目町"/>
        <s v="05363 南秋田郡八郎潟町"/>
        <s v="05366 南秋田郡井川町"/>
        <s v="05368 南秋田郡大潟村"/>
        <s v="05434 仙北郡美郷町"/>
        <s v="05463 雄勝郡羽後町"/>
        <s v="05464 雄勝郡東成瀬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6695"/>
    </cacheField>
    <cacheField name="構成比" numFmtId="0" sqlType="3">
      <sharedItems containsSemiMixedTypes="0" containsString="0" containsNumber="1" minValue="0" maxValue="31.25"/>
    </cacheField>
    <cacheField name="総数（個人）" numFmtId="0" sqlType="4">
      <sharedItems containsSemiMixedTypes="0" containsString="0" containsNumber="1" containsInteger="1" minValue="0" maxValue="3976"/>
    </cacheField>
    <cacheField name="構成比（個人）" numFmtId="0" sqlType="3">
      <sharedItems containsSemiMixedTypes="0" containsString="0" containsNumber="1" minValue="0" maxValue="34.25"/>
    </cacheField>
    <cacheField name="総数（法人）" numFmtId="0" sqlType="4">
      <sharedItems containsSemiMixedTypes="0" containsString="0" containsNumber="1" containsInteger="1" minValue="0" maxValue="3126"/>
    </cacheField>
    <cacheField name="構成比（法人）" numFmtId="0" sqlType="3">
      <sharedItems containsSemiMixedTypes="0" containsString="0" containsNumber="1" minValue="0" maxValue="50"/>
    </cacheField>
    <cacheField name="総数（法人以外の団体）" numFmtId="0" sqlType="4">
      <sharedItems containsSemiMixedTypes="0" containsString="0" containsNumber="1" containsInteger="1" minValue="0" maxValue="15" count="11">
        <n v="0"/>
        <n v="6"/>
        <n v="3"/>
        <n v="2"/>
        <n v="14"/>
        <n v="5"/>
        <n v="4"/>
        <n v="8"/>
        <n v="11"/>
        <n v="15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4041782408" createdVersion="5" refreshedVersion="8" minRefreshableVersion="3" recordCount="572" xr:uid="{9C5B3217-5DA2-4914-A203-7EA766AAC426}">
  <cacheSource type="external" connectionId="2"/>
  <cacheFields count="14">
    <cacheField name="都道府県" numFmtId="0" sqlType="-9">
      <sharedItems count="1">
        <s v="05 秋田県"/>
      </sharedItems>
    </cacheField>
    <cacheField name="自治体名" numFmtId="0" sqlType="-9">
      <sharedItems count="26">
        <s v="秋田県"/>
        <s v="秋田市"/>
        <s v="能代市"/>
        <s v="横手市"/>
        <s v="大館市"/>
        <s v="男鹿市"/>
        <s v="湯沢市"/>
        <s v="鹿角市"/>
        <s v="由利本荘市"/>
        <s v="潟上市"/>
        <s v="大仙市"/>
        <s v="北秋田市"/>
        <s v="にかほ市"/>
        <s v="仙北市"/>
        <s v="鹿角郡小坂町"/>
        <s v="北秋田郡上小阿仁村"/>
        <s v="山本郡藤里町"/>
        <s v="山本郡三種町"/>
        <s v="山本郡八峰町"/>
        <s v="南秋田郡五城目町"/>
        <s v="南秋田郡八郎潟町"/>
        <s v="南秋田郡井川町"/>
        <s v="南秋田郡大潟村"/>
        <s v="仙北郡美郷町"/>
        <s v="雄勝郡羽後町"/>
        <s v="雄勝郡東成瀬村"/>
      </sharedItems>
    </cacheField>
    <cacheField name="自治体" numFmtId="0" sqlType="-9">
      <sharedItems count="26">
        <s v="05000 秋田県"/>
        <s v="05201 秋田市"/>
        <s v="05202 能代市"/>
        <s v="05203 横手市"/>
        <s v="05204 大館市"/>
        <s v="05206 男鹿市"/>
        <s v="05207 湯沢市"/>
        <s v="05209 鹿角市"/>
        <s v="05210 由利本荘市"/>
        <s v="05211 潟上市"/>
        <s v="05212 大仙市"/>
        <s v="05213 北秋田市"/>
        <s v="05214 にかほ市"/>
        <s v="05215 仙北市"/>
        <s v="05303 鹿角郡小坂町"/>
        <s v="05327 北秋田郡上小阿仁村"/>
        <s v="05346 山本郡藤里町"/>
        <s v="05348 山本郡三種町"/>
        <s v="05349 山本郡八峰町"/>
        <s v="05361 南秋田郡五城目町"/>
        <s v="05363 南秋田郡八郎潟町"/>
        <s v="05366 南秋田郡井川町"/>
        <s v="05368 南秋田郡大潟村"/>
        <s v="05434 仙北郡美郷町"/>
        <s v="05463 雄勝郡羽後町"/>
        <s v="05464 雄勝郡東成瀬村"/>
      </sharedItems>
    </cacheField>
    <cacheField name="産業分類コード" numFmtId="0" sqlType="-8">
      <sharedItems count="52">
        <s v="78"/>
        <s v="76"/>
        <s v="60"/>
        <s v="58"/>
        <s v="06"/>
        <s v="07"/>
        <s v="69"/>
        <s v="82"/>
        <s v="08"/>
        <s v="59"/>
        <s v="83"/>
        <s v="57"/>
        <s v="72"/>
        <s v="85"/>
        <s v="74"/>
        <s v="89"/>
        <s v="09"/>
        <s v="79"/>
        <s v="53"/>
        <s v="54"/>
        <s v="55"/>
        <s v="68"/>
        <s v="12"/>
        <s v="67"/>
        <s v="11"/>
        <s v="52"/>
        <s v="77"/>
        <s v="33"/>
        <s v="75"/>
        <s v="80"/>
        <s v="32"/>
        <s v="20"/>
        <s v="26"/>
        <s v="88"/>
        <s v="61"/>
        <s v="92"/>
        <s v="24"/>
        <s v="25"/>
        <s v="70"/>
        <s v="13"/>
        <s v="95"/>
        <s v="15"/>
        <s v="21"/>
        <s v="22"/>
        <s v="36"/>
        <s v="90"/>
        <s v="17"/>
        <s v="37"/>
        <s v="40"/>
        <s v="48"/>
        <s v="10"/>
        <s v="44"/>
      </sharedItems>
    </cacheField>
    <cacheField name="産業分類" numFmtId="0" sqlType="-9">
      <sharedItems count="52">
        <s v="洗濯・理容・美容・浴場業"/>
        <s v="飲食店"/>
        <s v="その他の小売業"/>
        <s v="飲食料品小売業"/>
        <s v="総合工事業"/>
        <s v="職別工事業（設備工事業を除く）"/>
        <s v="不動産賃貸業・管理業"/>
        <s v="その他の教育，学習支援業"/>
        <s v="設備工事業"/>
        <s v="機械器具小売業"/>
        <s v="医療業"/>
        <s v="織物・衣服・身の回り品小売業"/>
        <s v="専門サービス業（他に分類されないもの）"/>
        <s v="社会保険・社会福祉・介護事業"/>
        <s v="技術サービス業（他に分類されないもの）"/>
        <s v="自動車整備業"/>
        <s v="食料品製造業"/>
        <s v="その他の生活関連サービス業"/>
        <s v="建築材料，鉱物・金属材料等卸売業"/>
        <s v="機械器具卸売業"/>
        <s v="その他の卸売業"/>
        <s v="不動産取引業"/>
        <s v="木材・木製品製造業（家具を除く）"/>
        <s v="保険業（保険媒介代理業，保険サービス業を含む）"/>
        <s v="繊維工業"/>
        <s v="飲食料品卸売業"/>
        <s v="持ち帰り・配達飲食サービス業"/>
        <s v="電気業"/>
        <s v="宿泊業"/>
        <s v="娯楽業"/>
        <s v="その他の製造業"/>
        <s v="なめし革・同製品・毛皮製造業"/>
        <s v="生産用機械器具製造業"/>
        <s v="廃棄物処理業"/>
        <s v="無店舗小売業"/>
        <s v="その他の事業サービス業"/>
        <s v="金属製品製造業"/>
        <s v="はん用機械器具製造業"/>
        <s v="物品賃貸業"/>
        <s v="家具・装備品製造業"/>
        <s v="その他のサービス業"/>
        <s v="印刷・同関連業"/>
        <s v="窯業・土石製品製造業"/>
        <s v="鉄鋼業"/>
        <s v="水道業"/>
        <s v="機械等修理業（別掲を除く）"/>
        <s v="石油製品・石炭製品製造業"/>
        <s v="通信業"/>
        <s v="インターネット附随サービス業"/>
        <s v="運輸に附帯するサービス業"/>
        <s v="飲料・たばこ・飼料製造業"/>
        <s v="道路貨物運送業"/>
      </sharedItems>
    </cacheField>
    <cacheField name="産業中分類" numFmtId="0" sqlType="-9">
      <sharedItems count="52">
        <s v="78 洗濯・理容・美容・浴場業"/>
        <s v="76 飲食店"/>
        <s v="60 その他の小売業"/>
        <s v="58 飲食料品小売業"/>
        <s v="06 総合工事業"/>
        <s v="07 職別工事業（設備工事業を除く）"/>
        <s v="69 不動産賃貸業・管理業"/>
        <s v="82 その他の教育，学習支援業"/>
        <s v="08 設備工事業"/>
        <s v="59 機械器具小売業"/>
        <s v="83 医療業"/>
        <s v="57 織物・衣服・身の回り品小売業"/>
        <s v="72 専門サービス業（他に分類されないもの）"/>
        <s v="85 社会保険・社会福祉・介護事業"/>
        <s v="74 技術サービス業（他に分類されないもの）"/>
        <s v="89 自動車整備業"/>
        <s v="09 食料品製造業"/>
        <s v="79 その他の生活関連サービス業"/>
        <s v="53 建築材料，鉱物・金属材料等卸売業"/>
        <s v="54 機械器具卸売業"/>
        <s v="55 その他の卸売業"/>
        <s v="68 不動産取引業"/>
        <s v="12 木材・木製品製造業（家具を除く）"/>
        <s v="67 保険業（保険媒介代理業，保険サービス業を含む）"/>
        <s v="11 繊維工業"/>
        <s v="52 飲食料品卸売業"/>
        <s v="77 持ち帰り・配達飲食サービス業"/>
        <s v="33 電気業"/>
        <s v="75 宿泊業"/>
        <s v="80 娯楽業"/>
        <s v="32 その他の製造業"/>
        <s v="20 なめし革・同製品・毛皮製造業"/>
        <s v="26 生産用機械器具製造業"/>
        <s v="88 廃棄物処理業"/>
        <s v="61 無店舗小売業"/>
        <s v="92 その他の事業サービス業"/>
        <s v="24 金属製品製造業"/>
        <s v="25 はん用機械器具製造業"/>
        <s v="70 物品賃貸業"/>
        <s v="13 家具・装備品製造業"/>
        <s v="95 その他のサービス業"/>
        <s v="15 印刷・同関連業"/>
        <s v="21 窯業・土石製品製造業"/>
        <s v="22 鉄鋼業"/>
        <s v="36 水道業"/>
        <s v="90 機械等修理業（別掲を除く）"/>
        <s v="17 石油製品・石炭製品製造業"/>
        <s v="37 通信業"/>
        <s v="40 インターネット附随サービス業"/>
        <s v="48 運輸に附帯するサービス業"/>
        <s v="10 飲料・たばこ・飼料製造業"/>
        <s v="44 道路貨物運送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068" count="149">
        <n v="4068"/>
        <n v="2881"/>
        <n v="2021"/>
        <n v="1632"/>
        <n v="1464"/>
        <n v="1402"/>
        <n v="1050"/>
        <n v="920"/>
        <n v="850"/>
        <n v="831"/>
        <n v="712"/>
        <n v="698"/>
        <n v="556"/>
        <n v="517"/>
        <n v="514"/>
        <n v="402"/>
        <n v="385"/>
        <n v="369"/>
        <n v="348"/>
        <n v="341"/>
        <n v="1043"/>
        <n v="803"/>
        <n v="474"/>
        <n v="449"/>
        <n v="399"/>
        <n v="340"/>
        <n v="335"/>
        <n v="333"/>
        <n v="290"/>
        <n v="262"/>
        <n v="218"/>
        <n v="193"/>
        <n v="192"/>
        <n v="190"/>
        <n v="184"/>
        <n v="141"/>
        <n v="140"/>
        <n v="131"/>
        <n v="123"/>
        <n v="248"/>
        <n v="245"/>
        <n v="157"/>
        <n v="80"/>
        <n v="68"/>
        <n v="63"/>
        <n v="61"/>
        <n v="59"/>
        <n v="56"/>
        <n v="41"/>
        <n v="39"/>
        <n v="38"/>
        <n v="37"/>
        <n v="35"/>
        <n v="34"/>
        <n v="25"/>
        <n v="24"/>
        <n v="22"/>
        <n v="427"/>
        <n v="270"/>
        <n v="224"/>
        <n v="160"/>
        <n v="153"/>
        <n v="135"/>
        <n v="86"/>
        <n v="78"/>
        <n v="75"/>
        <n v="73"/>
        <n v="69"/>
        <n v="50"/>
        <n v="47"/>
        <n v="45"/>
        <n v="44"/>
        <n v="33"/>
        <n v="29"/>
        <n v="28"/>
        <n v="241"/>
        <n v="206"/>
        <n v="147"/>
        <n v="114"/>
        <n v="99"/>
        <n v="92"/>
        <n v="49"/>
        <n v="48"/>
        <n v="36"/>
        <n v="31"/>
        <n v="30"/>
        <n v="27"/>
        <n v="26"/>
        <n v="117"/>
        <n v="76"/>
        <n v="67"/>
        <n v="66"/>
        <n v="46"/>
        <n v="14"/>
        <n v="13"/>
        <n v="12"/>
        <n v="11"/>
        <n v="10"/>
        <n v="9"/>
        <n v="222"/>
        <n v="139"/>
        <n v="118"/>
        <n v="94"/>
        <n v="57"/>
        <n v="23"/>
        <n v="20"/>
        <n v="19"/>
        <n v="125"/>
        <n v="95"/>
        <n v="21"/>
        <n v="16"/>
        <n v="332"/>
        <n v="163"/>
        <n v="158"/>
        <n v="127"/>
        <n v="119"/>
        <n v="74"/>
        <n v="58"/>
        <n v="42"/>
        <n v="107"/>
        <n v="54"/>
        <n v="40"/>
        <n v="32"/>
        <n v="18"/>
        <n v="17"/>
        <n v="8"/>
        <n v="7"/>
        <n v="6"/>
        <n v="404"/>
        <n v="251"/>
        <n v="176"/>
        <n v="167"/>
        <n v="84"/>
        <n v="79"/>
        <n v="62"/>
        <n v="164"/>
        <n v="96"/>
        <n v="72"/>
        <n v="64"/>
        <n v="103"/>
        <n v="52"/>
        <n v="120"/>
        <n v="71"/>
        <n v="15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81" maxValue="20" count="318">
        <n v="15.21"/>
        <n v="10.77"/>
        <n v="7.56"/>
        <n v="6.1"/>
        <n v="5.48"/>
        <n v="5.24"/>
        <n v="3.93"/>
        <n v="3.44"/>
        <n v="3.18"/>
        <n v="3.11"/>
        <n v="2.66"/>
        <n v="2.61"/>
        <n v="2.08"/>
        <n v="1.93"/>
        <n v="1.92"/>
        <n v="1.5"/>
        <n v="1.44"/>
        <n v="1.38"/>
        <n v="1.3"/>
        <n v="1.28"/>
        <n v="13.49"/>
        <n v="10.39"/>
        <n v="6.13"/>
        <n v="5.81"/>
        <n v="5.16"/>
        <n v="4.4000000000000004"/>
        <n v="4.33"/>
        <n v="4.3099999999999996"/>
        <n v="3.75"/>
        <n v="3.39"/>
        <n v="2.82"/>
        <n v="2.5"/>
        <n v="2.48"/>
        <n v="2.46"/>
        <n v="2.38"/>
        <n v="1.82"/>
        <n v="1.81"/>
        <n v="1.69"/>
        <n v="1.59"/>
        <n v="14.58"/>
        <n v="14.4"/>
        <n v="9.23"/>
        <n v="4.7"/>
        <n v="4"/>
        <n v="3.7"/>
        <n v="3.59"/>
        <n v="3.47"/>
        <n v="3.29"/>
        <n v="2.41"/>
        <n v="2.29"/>
        <n v="2.23"/>
        <n v="2.1800000000000002"/>
        <n v="2.06"/>
        <n v="2"/>
        <n v="1.47"/>
        <n v="1.41"/>
        <n v="1.29"/>
        <n v="16.78"/>
        <n v="10.61"/>
        <n v="8.8000000000000007"/>
        <n v="6.29"/>
        <n v="6.01"/>
        <n v="5.3"/>
        <n v="3.38"/>
        <n v="3.06"/>
        <n v="2.95"/>
        <n v="2.87"/>
        <n v="2.71"/>
        <n v="2.3199999999999998"/>
        <n v="1.96"/>
        <n v="1.85"/>
        <n v="1.77"/>
        <n v="1.73"/>
        <n v="1.53"/>
        <n v="1.1399999999999999"/>
        <n v="1.1000000000000001"/>
        <n v="13.42"/>
        <n v="11.47"/>
        <n v="8.18"/>
        <n v="6.35"/>
        <n v="5.51"/>
        <n v="5.12"/>
        <n v="4.45"/>
        <n v="3.51"/>
        <n v="3.12"/>
        <n v="2.73"/>
        <n v="2.67"/>
        <n v="1.84"/>
        <n v="1.67"/>
        <n v="1.61"/>
        <n v="1.45"/>
        <n v="16.53"/>
        <n v="10.73"/>
        <n v="9.4600000000000009"/>
        <n v="9.32"/>
        <n v="6.5"/>
        <n v="4.0999999999999996"/>
        <n v="1.98"/>
        <n v="1.55"/>
        <n v="1.27"/>
        <n v="15.26"/>
        <n v="9.5500000000000007"/>
        <n v="8.11"/>
        <n v="6.46"/>
        <n v="5.5"/>
        <n v="5.0199999999999996"/>
        <n v="4.67"/>
        <n v="3.92"/>
        <n v="3.37"/>
        <n v="3.16"/>
        <n v="2.68"/>
        <n v="2.54"/>
        <n v="2.27"/>
        <n v="1.99"/>
        <n v="1.86"/>
        <n v="1.58"/>
        <n v="1.51"/>
        <n v="1.37"/>
        <n v="1.31"/>
        <n v="15.15"/>
        <n v="11.52"/>
        <n v="7.39"/>
        <n v="7.15"/>
        <n v="5.58"/>
        <n v="5.45"/>
        <n v="4.3600000000000003"/>
        <n v="4.24"/>
        <n v="2.5499999999999998"/>
        <n v="2.42"/>
        <n v="1.94"/>
        <n v="1.33"/>
        <n v="1.0900000000000001"/>
        <n v="15.53"/>
        <n v="12.63"/>
        <n v="7.62"/>
        <n v="5.94"/>
        <n v="5.57"/>
        <n v="3.46"/>
        <n v="3.13"/>
        <n v="2.25"/>
        <n v="2.1"/>
        <n v="1.4"/>
        <n v="1.36"/>
        <n v="1.08"/>
        <n v="0.98"/>
        <n v="17.07"/>
        <n v="9.09"/>
        <n v="8.61"/>
        <n v="7.02"/>
        <n v="6.38"/>
        <n v="6.06"/>
        <n v="5.0999999999999996"/>
        <n v="4.1500000000000004"/>
        <n v="3.19"/>
        <n v="2.0699999999999998"/>
        <n v="1.91"/>
        <n v="1.1200000000000001"/>
        <n v="0.96"/>
        <n v="17.32"/>
        <n v="10.76"/>
        <n v="7.55"/>
        <n v="7.16"/>
        <n v="6"/>
        <n v="5.62"/>
        <n v="3.6"/>
        <n v="3.17"/>
        <n v="2.96"/>
        <n v="2.5299999999999998"/>
        <n v="2.44"/>
        <n v="1.46"/>
        <n v="1.42"/>
        <n v="1.24"/>
        <n v="1.1100000000000001"/>
        <n v="17.48"/>
        <n v="10.23"/>
        <n v="7.68"/>
        <n v="6.82"/>
        <n v="4.8"/>
        <n v="4.16"/>
        <n v="3.84"/>
        <n v="3.3"/>
        <n v="3.2"/>
        <n v="2.35"/>
        <n v="2.2400000000000002"/>
        <n v="2.13"/>
        <n v="1.39"/>
        <n v="15.87"/>
        <n v="12.17"/>
        <n v="8.01"/>
        <n v="7.4"/>
        <n v="5.39"/>
        <n v="3.08"/>
        <n v="2.93"/>
        <n v="2.62"/>
        <n v="2.16"/>
        <n v="1.23"/>
        <n v="17.62"/>
        <n v="13.22"/>
        <n v="8.15"/>
        <n v="7.82"/>
        <n v="4.96"/>
        <n v="4.63"/>
        <n v="3.96"/>
        <n v="2.75"/>
        <n v="2.64"/>
        <n v="2.31"/>
        <n v="2.2000000000000002"/>
        <n v="2.09"/>
        <n v="1.76"/>
        <n v="1.65"/>
        <n v="1.43"/>
        <n v="1.32"/>
        <n v="15.79"/>
        <n v="11.18"/>
        <n v="9.2100000000000009"/>
        <n v="8.5500000000000007"/>
        <n v="5.92"/>
        <n v="5.26"/>
        <n v="4.6100000000000003"/>
        <n v="2.63"/>
        <n v="1.97"/>
        <n v="18.03"/>
        <n v="14.75"/>
        <n v="13.11"/>
        <n v="9.84"/>
        <n v="8.1999999999999993"/>
        <n v="6.56"/>
        <n v="4.92"/>
        <n v="3.28"/>
        <n v="1.64"/>
        <n v="15.31"/>
        <n v="13.27"/>
        <n v="10.199999999999999"/>
        <n v="8.16"/>
        <n v="7.14"/>
        <n v="4.08"/>
        <n v="2.04"/>
        <n v="1.02"/>
        <n v="16.399999999999999"/>
        <n v="8.06"/>
        <n v="7.53"/>
        <n v="7.26"/>
        <n v="6.45"/>
        <n v="5.1100000000000003"/>
        <n v="3.76"/>
        <n v="3.23"/>
        <n v="2.15"/>
        <n v="1.88"/>
        <n v="1.34"/>
        <n v="12.3"/>
        <n v="10.7"/>
        <n v="10.16"/>
        <n v="8.02"/>
        <n v="6.95"/>
        <n v="5.35"/>
        <n v="4.28"/>
        <n v="3.74"/>
        <n v="2.14"/>
        <n v="1.6"/>
        <n v="1.07"/>
        <n v="15.07"/>
        <n v="13.97"/>
        <n v="8.09"/>
        <n v="6.99"/>
        <n v="6.62"/>
        <n v="5.88"/>
        <n v="2.94"/>
        <n v="2.57"/>
        <n v="2.21"/>
        <n v="16.25"/>
        <n v="13.75"/>
        <n v="12.5"/>
        <n v="6.25"/>
        <n v="5"/>
        <n v="4.38"/>
        <n v="1.25"/>
        <n v="13.71"/>
        <n v="11.29"/>
        <n v="5.65"/>
        <n v="4.84"/>
        <n v="4.03"/>
        <n v="0.81"/>
        <n v="13.33"/>
        <n v="11.11"/>
        <n v="8.89"/>
        <n v="6.67"/>
        <n v="4.4400000000000004"/>
        <n v="2.2200000000000002"/>
        <n v="15.78"/>
        <n v="11.44"/>
        <n v="8.8800000000000008"/>
        <n v="8.2799999999999994"/>
        <n v="4.34"/>
        <n v="3.94"/>
        <n v="2.37"/>
        <n v="2.17"/>
        <n v="1.78"/>
        <n v="1.18"/>
        <n v="0.99"/>
        <n v="20"/>
        <n v="10.75"/>
        <n v="9.25"/>
        <n v="8.9600000000000009"/>
        <n v="7.76"/>
        <n v="5.37"/>
        <n v="3.58"/>
        <n v="2.69"/>
        <n v="2.39"/>
        <n v="1.79"/>
        <n v="1.49"/>
        <n v="1.19"/>
        <n v="16.22"/>
        <n v="12.16"/>
        <n v="10.81"/>
        <n v="5.41"/>
        <n v="4.05"/>
        <n v="2.7"/>
        <n v="1.35"/>
      </sharedItems>
    </cacheField>
    <cacheField name="総数（個人）" numFmtId="0" sqlType="4">
      <sharedItems containsSemiMixedTypes="0" containsString="0" containsNumber="1" containsInteger="1" minValue="0" maxValue="3737" count="120">
        <n v="3737"/>
        <n v="2567"/>
        <n v="1093"/>
        <n v="1220"/>
        <n v="551"/>
        <n v="883"/>
        <n v="533"/>
        <n v="603"/>
        <n v="315"/>
        <n v="517"/>
        <n v="645"/>
        <n v="362"/>
        <n v="422"/>
        <n v="5"/>
        <n v="226"/>
        <n v="294"/>
        <n v="197"/>
        <n v="187"/>
        <n v="82"/>
        <n v="35"/>
        <n v="901"/>
        <n v="683"/>
        <n v="213"/>
        <n v="196"/>
        <n v="75"/>
        <n v="267"/>
        <n v="209"/>
        <n v="130"/>
        <n v="46"/>
        <n v="94"/>
        <n v="112"/>
        <n v="170"/>
        <n v="62"/>
        <n v="10"/>
        <n v="27"/>
        <n v="63"/>
        <n v="17"/>
        <n v="229"/>
        <n v="217"/>
        <n v="74"/>
        <n v="53"/>
        <n v="47"/>
        <n v="58"/>
        <n v="19"/>
        <n v="38"/>
        <n v="43"/>
        <n v="39"/>
        <n v="22"/>
        <n v="0"/>
        <n v="15"/>
        <n v="18"/>
        <n v="14"/>
        <n v="2"/>
        <n v="20"/>
        <n v="401"/>
        <n v="248"/>
        <n v="142"/>
        <n v="131"/>
        <n v="114"/>
        <n v="67"/>
        <n v="42"/>
        <n v="31"/>
        <n v="26"/>
        <n v="25"/>
        <n v="32"/>
        <n v="41"/>
        <n v="24"/>
        <n v="11"/>
        <n v="3"/>
        <n v="216"/>
        <n v="183"/>
        <n v="73"/>
        <n v="48"/>
        <n v="45"/>
        <n v="13"/>
        <n v="8"/>
        <n v="6"/>
        <n v="7"/>
        <n v="9"/>
        <n v="16"/>
        <n v="110"/>
        <n v="70"/>
        <n v="56"/>
        <n v="33"/>
        <n v="4"/>
        <n v="122"/>
        <n v="83"/>
        <n v="55"/>
        <n v="21"/>
        <n v="85"/>
        <n v="1"/>
        <n v="310"/>
        <n v="252"/>
        <n v="84"/>
        <n v="136"/>
        <n v="90"/>
        <n v="50"/>
        <n v="51"/>
        <n v="30"/>
        <n v="12"/>
        <n v="105"/>
        <n v="28"/>
        <n v="37"/>
        <n v="380"/>
        <n v="222"/>
        <n v="95"/>
        <n v="133"/>
        <n v="54"/>
        <n v="29"/>
        <n v="154"/>
        <n v="87"/>
        <n v="98"/>
        <n v="157"/>
        <n v="106"/>
        <n v="44"/>
        <n v="36"/>
        <n v="59"/>
        <n v="40"/>
        <n v="76"/>
        <n v="66"/>
      </sharedItems>
    </cacheField>
    <cacheField name="構成比（個人）" numFmtId="0" sqlType="3">
      <sharedItems containsSemiMixedTypes="0" containsString="0" containsNumber="1" minValue="0" maxValue="28.24" count="300">
        <n v="23.14"/>
        <n v="15.89"/>
        <n v="6.77"/>
        <n v="7.55"/>
        <n v="3.41"/>
        <n v="5.47"/>
        <n v="3.3"/>
        <n v="3.73"/>
        <n v="1.95"/>
        <n v="3.2"/>
        <n v="3.99"/>
        <n v="2.2400000000000002"/>
        <n v="2.61"/>
        <n v="0.03"/>
        <n v="1.4"/>
        <n v="1.82"/>
        <n v="1.22"/>
        <n v="1.1599999999999999"/>
        <n v="0.51"/>
        <n v="0.22"/>
        <n v="23.64"/>
        <n v="17.920000000000002"/>
        <n v="5.59"/>
        <n v="5.14"/>
        <n v="1.97"/>
        <n v="7.01"/>
        <n v="5.48"/>
        <n v="1.21"/>
        <n v="4.91"/>
        <n v="2.4700000000000002"/>
        <n v="2.94"/>
        <n v="0.13"/>
        <n v="4.46"/>
        <n v="1.63"/>
        <n v="0.26"/>
        <n v="0.71"/>
        <n v="1.65"/>
        <n v="0.45"/>
        <n v="21.93"/>
        <n v="20.79"/>
        <n v="7.09"/>
        <n v="5.08"/>
        <n v="4.5"/>
        <n v="5.56"/>
        <n v="3.64"/>
        <n v="4.12"/>
        <n v="3.74"/>
        <n v="2.11"/>
        <n v="0"/>
        <n v="1.44"/>
        <n v="1.72"/>
        <n v="1.34"/>
        <n v="0.96"/>
        <n v="0.19"/>
        <n v="1.92"/>
        <n v="24.14"/>
        <n v="14.93"/>
        <n v="8.5500000000000007"/>
        <n v="7.89"/>
        <n v="6.86"/>
        <n v="4.03"/>
        <n v="2.77"/>
        <n v="2.35"/>
        <n v="2.5299999999999998"/>
        <n v="1.87"/>
        <n v="1.57"/>
        <n v="1.51"/>
        <n v="1.93"/>
        <n v="0.66"/>
        <n v="0.18"/>
        <n v="0.9"/>
        <n v="21.22"/>
        <n v="17.98"/>
        <n v="7.37"/>
        <n v="7.17"/>
        <n v="2.65"/>
        <n v="6.19"/>
        <n v="4.72"/>
        <n v="3.05"/>
        <n v="4.42"/>
        <n v="1.28"/>
        <n v="0.79"/>
        <n v="0.49"/>
        <n v="0.59"/>
        <n v="0.69"/>
        <n v="1.77"/>
        <n v="0.88"/>
        <n v="23.71"/>
        <n v="15.09"/>
        <n v="12.07"/>
        <n v="6.68"/>
        <n v="5.82"/>
        <n v="7.11"/>
        <n v="3.23"/>
        <n v="1.94"/>
        <n v="0.43"/>
        <n v="2.8"/>
        <n v="0.65"/>
        <n v="2.16"/>
        <n v="1.29"/>
        <n v="0.86"/>
        <n v="20.34"/>
        <n v="11.65"/>
        <n v="7.93"/>
        <n v="7.07"/>
        <n v="4.58"/>
        <n v="5.0599999999999996"/>
        <n v="5.25"/>
        <n v="3.06"/>
        <n v="4.1100000000000003"/>
        <n v="3.15"/>
        <n v="2.48"/>
        <n v="1.91"/>
        <n v="2.1"/>
        <n v="2.0099999999999998"/>
        <n v="2.39"/>
        <n v="1.62"/>
        <n v="22.63"/>
        <n v="17.170000000000002"/>
        <n v="6.46"/>
        <n v="8.2799999999999994"/>
        <n v="4.04"/>
        <n v="7.68"/>
        <n v="2.83"/>
        <n v="2.63"/>
        <n v="1.41"/>
        <n v="0.4"/>
        <n v="1.01"/>
        <n v="0.61"/>
        <n v="0.2"/>
        <n v="21.91"/>
        <n v="17.809999999999999"/>
        <n v="5.94"/>
        <n v="9.61"/>
        <n v="6.36"/>
        <n v="3.53"/>
        <n v="3.6"/>
        <n v="2.97"/>
        <n v="2.33"/>
        <n v="2.12"/>
        <n v="1.1299999999999999"/>
        <n v="0.85"/>
        <n v="1.06"/>
        <n v="0.14000000000000001"/>
        <n v="0.28000000000000003"/>
        <n v="0.56999999999999995"/>
        <n v="26.99"/>
        <n v="3.86"/>
        <n v="8.23"/>
        <n v="7.2"/>
        <n v="9.51"/>
        <n v="7.71"/>
        <n v="3.08"/>
        <n v="2.31"/>
        <n v="2.57"/>
        <n v="1.8"/>
        <n v="1.54"/>
        <n v="25.27"/>
        <n v="14.76"/>
        <n v="6.32"/>
        <n v="8.84"/>
        <n v="6.25"/>
        <n v="3.59"/>
        <n v="2.99"/>
        <n v="3.52"/>
        <n v="4.1900000000000004"/>
        <n v="2.19"/>
        <n v="3.13"/>
        <n v="1.2"/>
        <n v="1"/>
        <n v="1.46"/>
        <n v="0.73"/>
        <n v="25.33"/>
        <n v="14.31"/>
        <n v="6.41"/>
        <n v="8.2200000000000006"/>
        <n v="4.93"/>
        <n v="2.2999999999999998"/>
        <n v="2.14"/>
        <n v="3.62"/>
        <n v="3.45"/>
        <n v="4.7699999999999996"/>
        <n v="0.99"/>
        <n v="1.81"/>
        <n v="1.64"/>
        <n v="1.32"/>
        <n v="1.48"/>
        <n v="0.82"/>
        <n v="22.07"/>
        <n v="16.670000000000002"/>
        <n v="9.4600000000000009"/>
        <n v="6.31"/>
        <n v="6.53"/>
        <n v="2.93"/>
        <n v="3.38"/>
        <n v="2.7"/>
        <n v="2.0299999999999998"/>
        <n v="1.58"/>
        <n v="0.23"/>
        <n v="0.68"/>
        <n v="1.35"/>
        <n v="24.76"/>
        <n v="16.72"/>
        <n v="6.94"/>
        <n v="7.26"/>
        <n v="5.68"/>
        <n v="5.84"/>
        <n v="2.52"/>
        <n v="2.21"/>
        <n v="2.68"/>
        <n v="2.84"/>
        <n v="1.1000000000000001"/>
        <n v="1.74"/>
        <n v="1.26"/>
        <n v="1.42"/>
        <n v="0.63"/>
        <n v="28.24"/>
        <n v="17.649999999999999"/>
        <n v="7.06"/>
        <n v="4.71"/>
        <n v="1.18"/>
        <n v="23.81"/>
        <n v="21.43"/>
        <n v="4.76"/>
        <n v="14.29"/>
        <n v="7.14"/>
        <n v="9.52"/>
        <n v="2.38"/>
        <n v="20"/>
        <n v="17.14"/>
        <n v="12.86"/>
        <n v="10"/>
        <n v="2.86"/>
        <n v="4.29"/>
        <n v="1.43"/>
        <n v="24.18"/>
        <n v="9.02"/>
        <n v="6.15"/>
        <n v="6.97"/>
        <n v="5.74"/>
        <n v="8.1999999999999993"/>
        <n v="5.33"/>
        <n v="3.28"/>
        <n v="2.46"/>
        <n v="3.69"/>
        <n v="2.87"/>
        <n v="0.41"/>
        <n v="1.23"/>
        <n v="13.57"/>
        <n v="9.2899999999999991"/>
        <n v="7.86"/>
        <n v="5.71"/>
        <n v="5"/>
        <n v="3.57"/>
        <n v="23.39"/>
        <n v="14.04"/>
        <n v="11.7"/>
        <n v="5.85"/>
        <n v="3.51"/>
        <n v="7.6"/>
        <n v="2.34"/>
        <n v="1.17"/>
        <n v="1.75"/>
        <n v="0.57999999999999996"/>
        <n v="18.75"/>
        <n v="12.5"/>
        <n v="0.89"/>
        <n v="1.79"/>
        <n v="12.33"/>
        <n v="20.55"/>
        <n v="16.440000000000001"/>
        <n v="9.59"/>
        <n v="6.85"/>
        <n v="1.37"/>
        <n v="26.67"/>
        <n v="13.33"/>
        <n v="6.67"/>
        <n v="21.05"/>
        <n v="13.3"/>
        <n v="6.65"/>
        <n v="9.14"/>
        <n v="8.86"/>
        <n v="7.48"/>
        <n v="4.16"/>
        <n v="2.4900000000000002"/>
        <n v="1.39"/>
        <n v="1.66"/>
        <n v="1.1100000000000001"/>
        <n v="0.55000000000000004"/>
        <n v="25.88"/>
        <n v="12.55"/>
        <n v="8.6300000000000008"/>
        <n v="10.98"/>
        <n v="1.96"/>
        <n v="0.39"/>
        <n v="2.75"/>
        <n v="0.78"/>
        <n v="25"/>
        <n v="4.17"/>
        <n v="2.08"/>
      </sharedItems>
    </cacheField>
    <cacheField name="総数（法人）" numFmtId="0" sqlType="4">
      <sharedItems containsSemiMixedTypes="0" containsString="0" containsNumber="1" containsInteger="1" minValue="0" maxValue="925" count="85">
        <n v="329"/>
        <n v="311"/>
        <n v="925"/>
        <n v="401"/>
        <n v="913"/>
        <n v="519"/>
        <n v="507"/>
        <n v="156"/>
        <n v="535"/>
        <n v="314"/>
        <n v="65"/>
        <n v="336"/>
        <n v="132"/>
        <n v="406"/>
        <n v="275"/>
        <n v="107"/>
        <n v="186"/>
        <n v="172"/>
        <n v="266"/>
        <n v="306"/>
        <n v="142"/>
        <n v="120"/>
        <n v="259"/>
        <n v="250"/>
        <n v="324"/>
        <n v="126"/>
        <n v="203"/>
        <n v="244"/>
        <n v="75"/>
        <n v="124"/>
        <n v="106"/>
        <n v="143"/>
        <n v="22"/>
        <n v="174"/>
        <n v="114"/>
        <n v="77"/>
        <n v="19"/>
        <n v="28"/>
        <n v="83"/>
        <n v="27"/>
        <n v="21"/>
        <n v="5"/>
        <n v="42"/>
        <n v="23"/>
        <n v="15"/>
        <n v="35"/>
        <n v="2"/>
        <n v="14"/>
        <n v="24"/>
        <n v="10"/>
        <n v="1"/>
        <n v="26"/>
        <n v="82"/>
        <n v="39"/>
        <n v="68"/>
        <n v="40"/>
        <n v="8"/>
        <n v="31"/>
        <n v="9"/>
        <n v="32"/>
        <n v="17"/>
        <n v="3"/>
        <n v="18"/>
        <n v="25"/>
        <n v="72"/>
        <n v="13"/>
        <n v="4"/>
        <n v="11"/>
        <n v="7"/>
        <n v="6"/>
        <n v="12"/>
        <n v="0"/>
        <n v="20"/>
        <n v="29"/>
        <n v="79"/>
        <n v="37"/>
        <n v="69"/>
        <n v="34"/>
        <n v="16"/>
        <n v="81"/>
        <n v="33"/>
        <n v="46"/>
        <n v="45"/>
        <n v="41"/>
        <n v="30"/>
      </sharedItems>
    </cacheField>
    <cacheField name="構成比（法人）" numFmtId="0" sqlType="3">
      <sharedItems containsSemiMixedTypes="0" containsString="0" containsNumber="1" minValue="0" maxValue="42.86" count="242">
        <n v="3.26"/>
        <n v="3.08"/>
        <n v="9.17"/>
        <n v="3.97"/>
        <n v="9.0500000000000007"/>
        <n v="5.14"/>
        <n v="5.03"/>
        <n v="1.55"/>
        <n v="5.3"/>
        <n v="3.11"/>
        <n v="0.64"/>
        <n v="3.33"/>
        <n v="1.31"/>
        <n v="4.0199999999999996"/>
        <n v="2.73"/>
        <n v="1.06"/>
        <n v="1.84"/>
        <n v="1.7"/>
        <n v="2.64"/>
        <n v="3.03"/>
        <n v="3.7"/>
        <n v="3.13"/>
        <n v="6.76"/>
        <n v="6.52"/>
        <n v="8.4499999999999993"/>
        <n v="3.29"/>
        <n v="6.37"/>
        <n v="1.96"/>
        <n v="3.24"/>
        <n v="2.77"/>
        <n v="3.73"/>
        <n v="0.56999999999999995"/>
        <n v="4.54"/>
        <n v="2.97"/>
        <n v="2.0099999999999998"/>
        <n v="2.98"/>
        <n v="4.3899999999999997"/>
        <n v="13.01"/>
        <n v="4.2300000000000004"/>
        <n v="0.78"/>
        <n v="6.58"/>
        <n v="3.61"/>
        <n v="2.35"/>
        <n v="5.49"/>
        <n v="0.31"/>
        <n v="2.19"/>
        <n v="3.76"/>
        <n v="1.57"/>
        <n v="3.45"/>
        <n v="0.16"/>
        <n v="3.21"/>
        <n v="2.72"/>
        <n v="10.14"/>
        <n v="3.46"/>
        <n v="4.82"/>
        <n v="8.41"/>
        <n v="4.9400000000000004"/>
        <n v="0.99"/>
        <n v="3.83"/>
        <n v="1.1100000000000001"/>
        <n v="3.96"/>
        <n v="1.85"/>
        <n v="2.1"/>
        <n v="0.37"/>
        <n v="3.34"/>
        <n v="2.2200000000000002"/>
        <n v="3.09"/>
        <n v="1.24"/>
        <n v="3.19"/>
        <n v="3.05"/>
        <n v="9.56"/>
        <n v="5.31"/>
        <n v="3.72"/>
        <n v="4.25"/>
        <n v="1.73"/>
        <n v="3.32"/>
        <n v="0.53"/>
        <n v="4.6500000000000004"/>
        <n v="1.2"/>
        <n v="2.92"/>
        <n v="1.46"/>
        <n v="2.2599999999999998"/>
        <n v="1.33"/>
        <n v="3.06"/>
        <n v="2.62"/>
        <n v="4.8"/>
        <n v="15.28"/>
        <n v="8.3000000000000007"/>
        <n v="5.68"/>
        <n v="0.87"/>
        <n v="5.24"/>
        <n v="0.44"/>
        <n v="4.37"/>
        <n v="1.75"/>
        <n v="3.49"/>
        <n v="3.93"/>
        <n v="0"/>
        <n v="2.1800000000000002"/>
        <n v="2.38"/>
        <n v="4.5"/>
        <n v="9.26"/>
        <n v="8.4700000000000006"/>
        <n v="5.29"/>
        <n v="3.44"/>
        <n v="6.61"/>
        <n v="1.59"/>
        <n v="2.91"/>
        <n v="2.12"/>
        <n v="1.32"/>
        <n v="4.76"/>
        <n v="4.05"/>
        <n v="3.12"/>
        <n v="9.0299999999999994"/>
        <n v="8.1"/>
        <n v="6.23"/>
        <n v="4.67"/>
        <n v="2.4900000000000002"/>
        <n v="3.74"/>
        <n v="1.87"/>
        <n v="1.56"/>
        <n v="2.8"/>
        <n v="3.2"/>
        <n v="11.5"/>
        <n v="5.39"/>
        <n v="10.039999999999999"/>
        <n v="1.02"/>
        <n v="3.78"/>
        <n v="4.95"/>
        <n v="2.4700000000000002"/>
        <n v="2.04"/>
        <n v="1.89"/>
        <n v="0.89"/>
        <n v="18.75"/>
        <n v="9.82"/>
        <n v="7.14"/>
        <n v="1.34"/>
        <n v="3.57"/>
        <n v="6.25"/>
        <n v="2.68"/>
        <n v="6.7"/>
        <n v="2.23"/>
        <n v="10.41"/>
        <n v="4.24"/>
        <n v="5.91"/>
        <n v="9.9"/>
        <n v="5.01"/>
        <n v="5.78"/>
        <n v="0.77"/>
        <n v="5.27"/>
        <n v="1.41"/>
        <n v="1.29"/>
        <n v="2.57"/>
        <n v="1.93"/>
        <n v="1.03"/>
        <n v="1.8"/>
        <n v="3.16"/>
        <n v="2.85"/>
        <n v="10.44"/>
        <n v="4.43"/>
        <n v="4.75"/>
        <n v="7.91"/>
        <n v="7.28"/>
        <n v="0.32"/>
        <n v="0.95"/>
        <n v="6.01"/>
        <n v="2.5299999999999998"/>
        <n v="1.27"/>
        <n v="2.0499999999999998"/>
        <n v="5.13"/>
        <n v="10.26"/>
        <n v="10.77"/>
        <n v="6.67"/>
        <n v="3.59"/>
        <n v="0.51"/>
        <n v="1.54"/>
        <n v="2.56"/>
        <n v="1.19"/>
        <n v="5.53"/>
        <n v="11.86"/>
        <n v="9.8800000000000008"/>
        <n v="3.56"/>
        <n v="1.98"/>
        <n v="2.37"/>
        <n v="3.95"/>
        <n v="0.79"/>
        <n v="0.4"/>
        <n v="4.3499999999999996"/>
        <n v="3.28"/>
        <n v="11.48"/>
        <n v="8.1999999999999993"/>
        <n v="9.84"/>
        <n v="4.92"/>
        <n v="1.64"/>
        <n v="42.86"/>
        <n v="14.29"/>
        <n v="4.55"/>
        <n v="22.73"/>
        <n v="9.09"/>
        <n v="1.69"/>
        <n v="6.78"/>
        <n v="11.02"/>
        <n v="3.39"/>
        <n v="0.85"/>
        <n v="5.08"/>
        <n v="2.54"/>
        <n v="8.89"/>
        <n v="13.33"/>
        <n v="4.4400000000000004"/>
        <n v="1.1599999999999999"/>
        <n v="16.28"/>
        <n v="10.47"/>
        <n v="2.33"/>
        <n v="12.79"/>
        <n v="9.3000000000000007"/>
        <n v="5.81"/>
        <n v="5.88"/>
        <n v="2.94"/>
        <n v="17.649999999999999"/>
        <n v="14.71"/>
        <n v="11.76"/>
        <n v="20.51"/>
        <n v="12.82"/>
        <n v="8.6999999999999993"/>
        <n v="17.39"/>
        <n v="13.04"/>
        <n v="2.84"/>
        <n v="7.09"/>
        <n v="14.89"/>
        <n v="5.67"/>
        <n v="2.13"/>
        <n v="4.96"/>
        <n v="3.55"/>
        <n v="1.42"/>
        <n v="1.47"/>
        <n v="13.24"/>
        <n v="10.29"/>
        <n v="7.35"/>
        <n v="4.41"/>
        <n v="25"/>
        <n v="8.33"/>
        <n v="16.670000000000002"/>
        <n v="4.17"/>
      </sharedItems>
    </cacheField>
    <cacheField name="総数（法人以外の団体）" numFmtId="0" sqlType="4">
      <sharedItems containsSemiMixedTypes="0" containsString="0" containsNumber="1" containsInteger="1" minValue="0" maxValue="11" count="7">
        <n v="1"/>
        <n v="3"/>
        <n v="11"/>
        <n v="0"/>
        <n v="5"/>
        <n v="2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4171527779" createdVersion="5" refreshedVersion="8" minRefreshableVersion="3" recordCount="624" xr:uid="{FA606502-6749-41FB-B9C1-BDABB044F4A8}">
  <cacheSource type="external" connectionId="3"/>
  <cacheFields count="14">
    <cacheField name="都道府県" numFmtId="0" sqlType="-9">
      <sharedItems count="1">
        <s v="05 秋田県"/>
      </sharedItems>
    </cacheField>
    <cacheField name="自治体名" numFmtId="0" sqlType="-9">
      <sharedItems count="26">
        <s v="秋田県"/>
        <s v="秋田市"/>
        <s v="能代市"/>
        <s v="横手市"/>
        <s v="大館市"/>
        <s v="男鹿市"/>
        <s v="湯沢市"/>
        <s v="鹿角市"/>
        <s v="由利本荘市"/>
        <s v="潟上市"/>
        <s v="大仙市"/>
        <s v="北秋田市"/>
        <s v="にかほ市"/>
        <s v="仙北市"/>
        <s v="鹿角郡小坂町"/>
        <s v="北秋田郡上小阿仁村"/>
        <s v="山本郡藤里町"/>
        <s v="山本郡三種町"/>
        <s v="山本郡八峰町"/>
        <s v="南秋田郡五城目町"/>
        <s v="南秋田郡八郎潟町"/>
        <s v="南秋田郡井川町"/>
        <s v="南秋田郡大潟村"/>
        <s v="仙北郡美郷町"/>
        <s v="雄勝郡羽後町"/>
        <s v="雄勝郡東成瀬村"/>
      </sharedItems>
    </cacheField>
    <cacheField name="自治体" numFmtId="0" sqlType="-9">
      <sharedItems count="26">
        <s v="05000 秋田県"/>
        <s v="05201 秋田市"/>
        <s v="05202 能代市"/>
        <s v="05203 横手市"/>
        <s v="05204 大館市"/>
        <s v="05206 男鹿市"/>
        <s v="05207 湯沢市"/>
        <s v="05209 鹿角市"/>
        <s v="05210 由利本荘市"/>
        <s v="05211 潟上市"/>
        <s v="05212 大仙市"/>
        <s v="05213 北秋田市"/>
        <s v="05214 にかほ市"/>
        <s v="05215 仙北市"/>
        <s v="05303 鹿角郡小坂町"/>
        <s v="05327 北秋田郡上小阿仁村"/>
        <s v="05346 山本郡藤里町"/>
        <s v="05348 山本郡三種町"/>
        <s v="05349 山本郡八峰町"/>
        <s v="05361 南秋田郡五城目町"/>
        <s v="05363 南秋田郡八郎潟町"/>
        <s v="05366 南秋田郡井川町"/>
        <s v="05368 南秋田郡大潟村"/>
        <s v="05434 仙北郡美郷町"/>
        <s v="05463 雄勝郡羽後町"/>
        <s v="05464 雄勝郡東成瀬村"/>
      </sharedItems>
    </cacheField>
    <cacheField name="産業分類コード" numFmtId="0" sqlType="-8">
      <sharedItems count="102">
        <s v="783"/>
        <s v="782"/>
        <s v="766"/>
        <s v="765"/>
        <s v="692"/>
        <s v="762"/>
        <s v="065"/>
        <s v="835"/>
        <s v="609"/>
        <s v="589"/>
        <s v="824"/>
        <s v="591"/>
        <s v="585"/>
        <s v="891"/>
        <s v="062"/>
        <s v="603"/>
        <s v="081"/>
        <s v="586"/>
        <s v="573"/>
        <s v="761"/>
        <s v="742"/>
        <s v="083"/>
        <s v="781"/>
        <s v="691"/>
        <s v="823"/>
        <s v="593"/>
        <s v="674"/>
        <s v="122"/>
        <s v="605"/>
        <s v="854"/>
        <s v="076"/>
        <s v="064"/>
        <s v="559"/>
        <s v="521"/>
        <s v="772"/>
        <s v="821"/>
        <s v="077"/>
        <s v="099"/>
        <s v="327"/>
        <s v="071"/>
        <s v="853"/>
        <s v="611"/>
        <s v="929"/>
        <s v="116"/>
        <s v="266"/>
        <s v="269"/>
        <s v="751"/>
        <s v="767"/>
        <s v="584"/>
        <s v="129"/>
        <s v="763"/>
        <s v="066"/>
        <s v="072"/>
        <s v="131"/>
        <s v="571"/>
        <s v="581"/>
        <s v="078"/>
        <s v="063"/>
        <s v="075"/>
        <s v="097"/>
        <s v="243"/>
        <s v="331"/>
        <s v="602"/>
        <s v="604"/>
        <s v="606"/>
        <s v="804"/>
        <s v="833"/>
        <s v="922"/>
        <s v="951"/>
        <s v="079"/>
        <s v="764"/>
        <s v="093"/>
        <s v="855"/>
        <s v="881"/>
        <s v="799"/>
        <s v="579"/>
        <s v="608"/>
        <s v="607"/>
        <s v="601"/>
        <s v="531"/>
        <s v="836"/>
        <s v="106"/>
        <s v="174"/>
        <s v="360"/>
        <s v="361"/>
        <s v="371"/>
        <s v="522"/>
        <s v="723"/>
        <s v="749"/>
        <s v="582"/>
        <s v="702"/>
        <s v="218"/>
        <s v="759"/>
        <s v="091"/>
        <s v="094"/>
        <s v="119"/>
        <s v="132"/>
        <s v="203"/>
        <s v="244"/>
        <s v="441"/>
        <s v="489"/>
        <s v="704"/>
      </sharedItems>
    </cacheField>
    <cacheField name="産業分類" numFmtId="0" sqlType="-9">
      <sharedItems count="102">
        <s v="美容業"/>
        <s v="理容業"/>
        <s v="バー，キャバレー，ナイトクラブ"/>
        <s v="酒場，ビヤホール"/>
        <s v="貸家業，貸間業"/>
        <s v="専門料理店"/>
        <s v="木造建築工事業"/>
        <s v="療術業"/>
        <s v="他に分類されない小売業"/>
        <s v="その他の飲食料品小売業"/>
        <s v="教養・技能教授業"/>
        <s v="自動車小売業"/>
        <s v="酒小売業"/>
        <s v="自動車整備業"/>
        <s v="土木工事業（舗装工事業を除く）"/>
        <s v="医薬品・化粧品小売業"/>
        <s v="電気工事業"/>
        <s v="菓子・パン小売業"/>
        <s v="婦人・子供服小売業"/>
        <s v="食堂，レストラン（専門料理店を除く）"/>
        <s v="土木建築サービス業"/>
        <s v="管工事業（さく井工事業を除く）"/>
        <s v="洗濯業"/>
        <s v="不動産賃貸業（貸家業，貸間業を除く）"/>
        <s v="学習塾"/>
        <s v="機械器具小売業（自動車，自転車を除く）"/>
        <s v="保険媒介代理業"/>
        <s v="造作材・合板・建築用組立材料製造業"/>
        <s v="燃料小売業"/>
        <s v="老人福祉・介護事業"/>
        <s v="板金・金物工事業"/>
        <s v="建築工事業（木造建築工事業を除く）"/>
        <s v="他に分類されない卸売業"/>
        <s v="農畜産物・水産物卸売業"/>
        <s v="配達飲食サービス業"/>
        <s v="社会教育"/>
        <s v="塗装工事業"/>
        <s v="その他の食料品製造業"/>
        <s v="漆器製造業"/>
        <s v="大工工事業"/>
        <s v="児童福祉事業"/>
        <s v="通信販売・訪問販売小売業"/>
        <s v="他に分類されない事業サービス業"/>
        <s v="外衣・シャツ製造業（和式を除く）"/>
        <s v="金属加工機械製造業"/>
        <s v="その他の生産用機械・同部分品製造業"/>
        <s v="旅館，ホテル"/>
        <s v="喫茶店"/>
        <s v="鮮魚小売業"/>
        <s v="その他の木製品製造業（竹，とうを含む）"/>
        <s v="そば・うどん店"/>
        <s v="建築リフォーム工事業"/>
        <s v="とび・土工・コンクリート工事業"/>
        <s v="家具製造業"/>
        <s v="呉服・服地・寝具小売業"/>
        <s v="各種食料品小売業"/>
        <s v="床・内装工事業"/>
        <s v="舗装工事業"/>
        <s v="左官工事業"/>
        <s v="パン・菓子製造業"/>
        <s v="暖房・調理等装置，配管工事用附属品製造業"/>
        <s v="電気業"/>
        <s v="じゅう器小売業"/>
        <s v="農耕用品小売業"/>
        <s v="書籍・文房具小売業"/>
        <s v="スポーツ施設提供業"/>
        <s v="歯科診療所"/>
        <s v="建物サービス業"/>
        <s v="集会場"/>
        <s v="その他の職別工事業"/>
        <s v="すし店"/>
        <s v="野菜缶詰・果実缶詰・農産保存食料品製造業"/>
        <s v="障害者福祉事業"/>
        <s v="一般廃棄物処理業"/>
        <s v="他に分類されない生活関連サービス業"/>
        <s v="その他の織物・衣服・身の回り品小売業"/>
        <s v="写真機・時計・眼鏡小売業"/>
        <s v="スポーツ用品・がん具・娯楽用品・楽器小売業"/>
        <s v="家具・建具・畳小売業"/>
        <s v="建築材料卸売業"/>
        <s v="医療に附帯するサービス業"/>
        <s v="飼料・有機質肥料製造業"/>
        <s v="舗装材料製造業"/>
        <s v="管理，補助的経済活動を行う事業所"/>
        <s v="上水道業"/>
        <s v="固定電気通信業"/>
        <s v="食料・飲料卸売業"/>
        <s v="行政書士事務所"/>
        <s v="その他の技術サービス業"/>
        <s v="野菜・果実小売業"/>
        <s v="産業用機械器具賃貸業"/>
        <s v="骨材・石工品等製造業"/>
        <s v="その他の宿泊業"/>
        <s v="畜産食料品製造業"/>
        <s v="調味料製造業"/>
        <s v="その他の繊維製品製造業"/>
        <s v="宗教用具製造業"/>
        <s v="革製履物用材料・同附属品製造業"/>
        <s v="建設用・建築用金属製品製造業（製缶板金業を含む）"/>
        <s v="一般貨物自動車運送業"/>
        <s v="その他の運輸に附帯するサービス業"/>
        <s v="自動車賃貸業"/>
      </sharedItems>
    </cacheField>
    <cacheField name="産業小分類" numFmtId="0" sqlType="-9">
      <sharedItems count="102">
        <s v="783 美容業"/>
        <s v="782 理容業"/>
        <s v="766 バー，キャバレー，ナイトクラブ"/>
        <s v="765 酒場，ビヤホール"/>
        <s v="692 貸家業，貸間業"/>
        <s v="762 専門料理店"/>
        <s v="065 木造建築工事業"/>
        <s v="835 療術業"/>
        <s v="609 他に分類されない小売業"/>
        <s v="589 その他の飲食料品小売業"/>
        <s v="824 教養・技能教授業"/>
        <s v="591 自動車小売業"/>
        <s v="585 酒小売業"/>
        <s v="891 自動車整備業"/>
        <s v="062 土木工事業（舗装工事業を除く）"/>
        <s v="603 医薬品・化粧品小売業"/>
        <s v="081 電気工事業"/>
        <s v="586 菓子・パン小売業"/>
        <s v="573 婦人・子供服小売業"/>
        <s v="761 食堂，レストラン（専門料理店を除く）"/>
        <s v="742 土木建築サービス業"/>
        <s v="083 管工事業（さく井工事業を除く）"/>
        <s v="781 洗濯業"/>
        <s v="691 不動産賃貸業（貸家業，貸間業を除く）"/>
        <s v="823 学習塾"/>
        <s v="593 機械器具小売業（自動車，自転車を除く）"/>
        <s v="674 保険媒介代理業"/>
        <s v="122 造作材・合板・建築用組立材料製造業"/>
        <s v="605 燃料小売業"/>
        <s v="854 老人福祉・介護事業"/>
        <s v="076 板金・金物工事業"/>
        <s v="064 建築工事業（木造建築工事業を除く）"/>
        <s v="559 他に分類されない卸売業"/>
        <s v="521 農畜産物・水産物卸売業"/>
        <s v="772 配達飲食サービス業"/>
        <s v="821 社会教育"/>
        <s v="077 塗装工事業"/>
        <s v="099 その他の食料品製造業"/>
        <s v="327 漆器製造業"/>
        <s v="071 大工工事業"/>
        <s v="853 児童福祉事業"/>
        <s v="611 通信販売・訪問販売小売業"/>
        <s v="929 他に分類されない事業サービス業"/>
        <s v="116 外衣・シャツ製造業（和式を除く）"/>
        <s v="266 金属加工機械製造業"/>
        <s v="269 その他の生産用機械・同部分品製造業"/>
        <s v="751 旅館，ホテル"/>
        <s v="767 喫茶店"/>
        <s v="584 鮮魚小売業"/>
        <s v="129 その他の木製品製造業（竹，とうを含む）"/>
        <s v="763 そば・うどん店"/>
        <s v="066 建築リフォーム工事業"/>
        <s v="072 とび・土工・コンクリート工事業"/>
        <s v="131 家具製造業"/>
        <s v="571 呉服・服地・寝具小売業"/>
        <s v="581 各種食料品小売業"/>
        <s v="078 床・内装工事業"/>
        <s v="063 舗装工事業"/>
        <s v="075 左官工事業"/>
        <s v="097 パン・菓子製造業"/>
        <s v="243 暖房・調理等装置，配管工事用附属品製造業"/>
        <s v="331 電気業"/>
        <s v="602 じゅう器小売業"/>
        <s v="604 農耕用品小売業"/>
        <s v="606 書籍・文房具小売業"/>
        <s v="804 スポーツ施設提供業"/>
        <s v="833 歯科診療所"/>
        <s v="922 建物サービス業"/>
        <s v="951 集会場"/>
        <s v="079 その他の職別工事業"/>
        <s v="764 すし店"/>
        <s v="093 野菜缶詰・果実缶詰・農産保存食料品製造業"/>
        <s v="855 障害者福祉事業"/>
        <s v="881 一般廃棄物処理業"/>
        <s v="799 他に分類されない生活関連サービス業"/>
        <s v="579 その他の織物・衣服・身の回り品小売業"/>
        <s v="608 写真機・時計・眼鏡小売業"/>
        <s v="607 スポーツ用品・がん具・娯楽用品・楽器小売業"/>
        <s v="601 家具・建具・畳小売業"/>
        <s v="531 建築材料卸売業"/>
        <s v="836 医療に附帯するサービス業"/>
        <s v="106 飼料・有機質肥料製造業"/>
        <s v="174 舗装材料製造業"/>
        <s v="360 管理，補助的経済活動を行う事業所"/>
        <s v="361 上水道業"/>
        <s v="371 固定電気通信業"/>
        <s v="522 食料・飲料卸売業"/>
        <s v="723 行政書士事務所"/>
        <s v="749 その他の技術サービス業"/>
        <s v="582 野菜・果実小売業"/>
        <s v="702 産業用機械器具賃貸業"/>
        <s v="218 骨材・石工品等製造業"/>
        <s v="759 その他の宿泊業"/>
        <s v="091 畜産食料品製造業"/>
        <s v="094 調味料製造業"/>
        <s v="119 その他の繊維製品製造業"/>
        <s v="132 宗教用具製造業"/>
        <s v="203 革製履物用材料・同附属品製造業"/>
        <s v="244 建設用・建築用金属製品製造業（製缶板金業を含む）"/>
        <s v="441 一般貨物自動車運送業"/>
        <s v="489 その他の運輸に附帯するサービス業"/>
        <s v="704 自動車賃貸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5"/>
        <n v="16"/>
        <n v="17"/>
        <n v="18"/>
        <n v="19"/>
        <n v="20"/>
        <n v="14"/>
      </sharedItems>
    </cacheField>
    <cacheField name="総数" numFmtId="0" sqlType="4">
      <sharedItems containsSemiMixedTypes="0" containsString="0" containsNumber="1" containsInteger="1" minValue="1" maxValue="1995" count="112">
        <n v="1995"/>
        <n v="1597"/>
        <n v="791"/>
        <n v="694"/>
        <n v="629"/>
        <n v="621"/>
        <n v="575"/>
        <n v="531"/>
        <n v="522"/>
        <n v="479"/>
        <n v="476"/>
        <n v="430"/>
        <n v="402"/>
        <n v="391"/>
        <n v="386"/>
        <n v="375"/>
        <n v="371"/>
        <n v="367"/>
        <n v="344"/>
        <n v="542"/>
        <n v="340"/>
        <n v="260"/>
        <n v="223"/>
        <n v="218"/>
        <n v="204"/>
        <n v="195"/>
        <n v="146"/>
        <n v="137"/>
        <n v="124"/>
        <n v="122"/>
        <n v="120"/>
        <n v="119"/>
        <n v="117"/>
        <n v="112"/>
        <n v="108"/>
        <n v="105"/>
        <n v="98"/>
        <n v="129"/>
        <n v="78"/>
        <n v="69"/>
        <n v="52"/>
        <n v="46"/>
        <n v="36"/>
        <n v="33"/>
        <n v="32"/>
        <n v="29"/>
        <n v="28"/>
        <n v="26"/>
        <n v="25"/>
        <n v="23"/>
        <n v="22"/>
        <n v="20"/>
        <n v="180"/>
        <n v="73"/>
        <n v="63"/>
        <n v="56"/>
        <n v="55"/>
        <n v="53"/>
        <n v="48"/>
        <n v="45"/>
        <n v="44"/>
        <n v="43"/>
        <n v="42"/>
        <n v="38"/>
        <n v="37"/>
        <n v="84"/>
        <n v="79"/>
        <n v="59"/>
        <n v="41"/>
        <n v="40"/>
        <n v="35"/>
        <n v="34"/>
        <n v="27"/>
        <n v="24"/>
        <n v="64"/>
        <n v="19"/>
        <n v="18"/>
        <n v="15"/>
        <n v="13"/>
        <n v="12"/>
        <n v="11"/>
        <n v="104"/>
        <n v="99"/>
        <n v="50"/>
        <n v="39"/>
        <n v="31"/>
        <n v="21"/>
        <n v="57"/>
        <n v="30"/>
        <n v="16"/>
        <n v="14"/>
        <n v="10"/>
        <n v="168"/>
        <n v="131"/>
        <n v="72"/>
        <n v="68"/>
        <n v="17"/>
        <n v="9"/>
        <n v="194"/>
        <n v="176"/>
        <n v="65"/>
        <n v="60"/>
        <n v="49"/>
        <n v="80"/>
        <n v="7"/>
        <n v="6"/>
        <n v="5"/>
        <n v="4"/>
        <n v="3"/>
        <n v="2"/>
        <n v="1"/>
        <n v="8"/>
      </sharedItems>
    </cacheField>
    <cacheField name="構成比" numFmtId="0" sqlType="3">
      <sharedItems containsSemiMixedTypes="0" containsString="0" containsNumber="1" minValue="1.18" maxValue="10.81" count="200">
        <n v="7.46"/>
        <n v="5.97"/>
        <n v="2.96"/>
        <n v="2.6"/>
        <n v="2.35"/>
        <n v="2.3199999999999998"/>
        <n v="2.15"/>
        <n v="1.99"/>
        <n v="1.95"/>
        <n v="1.79"/>
        <n v="1.78"/>
        <n v="1.61"/>
        <n v="1.5"/>
        <n v="1.46"/>
        <n v="1.44"/>
        <n v="1.4"/>
        <n v="1.39"/>
        <n v="1.37"/>
        <n v="1.29"/>
        <n v="7.01"/>
        <n v="4.4000000000000004"/>
        <n v="3.36"/>
        <n v="2.89"/>
        <n v="2.82"/>
        <n v="2.64"/>
        <n v="2.52"/>
        <n v="1.89"/>
        <n v="1.77"/>
        <n v="1.6"/>
        <n v="1.58"/>
        <n v="1.55"/>
        <n v="1.54"/>
        <n v="1.51"/>
        <n v="1.45"/>
        <n v="1.36"/>
        <n v="1.27"/>
        <n v="7.58"/>
        <n v="4.59"/>
        <n v="4.0599999999999996"/>
        <n v="3.06"/>
        <n v="2.7"/>
        <n v="2.12"/>
        <n v="1.94"/>
        <n v="1.88"/>
        <n v="1.7"/>
        <n v="1.65"/>
        <n v="1.53"/>
        <n v="1.47"/>
        <n v="1.35"/>
        <n v="1.18"/>
        <n v="7.66"/>
        <n v="7.07"/>
        <n v="2.87"/>
        <n v="2.48"/>
        <n v="2.2000000000000002"/>
        <n v="2.16"/>
        <n v="2.08"/>
        <n v="1.73"/>
        <n v="1.69"/>
        <n v="1.49"/>
        <n v="1.41"/>
        <n v="6.63"/>
        <n v="4.68"/>
        <n v="3.29"/>
        <n v="2.2799999999999998"/>
        <n v="2.23"/>
        <n v="2.06"/>
        <n v="2"/>
        <n v="1.56"/>
        <n v="1.34"/>
        <n v="1.28"/>
        <n v="9.0399999999999991"/>
        <n v="6.07"/>
        <n v="4.5199999999999996"/>
        <n v="2.68"/>
        <n v="2.54"/>
        <n v="1.84"/>
        <n v="7.15"/>
        <n v="6.8"/>
        <n v="3.44"/>
        <n v="2.61"/>
        <n v="2.27"/>
        <n v="2.13"/>
        <n v="1.92"/>
        <n v="1.86"/>
        <n v="1.31"/>
        <n v="1.24"/>
        <n v="6.91"/>
        <n v="6.42"/>
        <n v="3.64"/>
        <n v="2.91"/>
        <n v="2.79"/>
        <n v="2.67"/>
        <n v="2.42"/>
        <n v="2.1800000000000002"/>
        <n v="1.82"/>
        <n v="1.33"/>
        <n v="1.21"/>
        <n v="7.86"/>
        <n v="6.13"/>
        <n v="3.37"/>
        <n v="3.18"/>
        <n v="2.4300000000000002"/>
        <n v="2.1"/>
        <n v="1.96"/>
        <n v="1.64"/>
        <n v="9.41"/>
        <n v="5.9"/>
        <n v="3.19"/>
        <n v="3.03"/>
        <n v="2.71"/>
        <n v="2.39"/>
        <n v="2.0699999999999998"/>
        <n v="1.75"/>
        <n v="1.59"/>
        <n v="8.32"/>
        <n v="7.55"/>
        <n v="3.6"/>
        <n v="2.57"/>
        <n v="2.5299999999999998"/>
        <n v="2.44"/>
        <n v="1.97"/>
        <n v="8.5299999999999994"/>
        <n v="7.36"/>
        <n v="3.41"/>
        <n v="2.88"/>
        <n v="2.0299999999999998"/>
        <n v="1.81"/>
        <n v="1.71"/>
        <n v="6.93"/>
        <n v="6.78"/>
        <n v="3.24"/>
        <n v="3.08"/>
        <n v="2.77"/>
        <n v="2.31"/>
        <n v="1.85"/>
        <n v="8.81"/>
        <n v="7.6"/>
        <n v="2.97"/>
        <n v="2.86"/>
        <n v="2.09"/>
        <n v="1.98"/>
        <n v="1.76"/>
        <n v="1.43"/>
        <n v="1.32"/>
        <n v="7.89"/>
        <n v="4.6100000000000003"/>
        <n v="3.95"/>
        <n v="2.63"/>
        <n v="8.1999999999999993"/>
        <n v="6.56"/>
        <n v="4.92"/>
        <n v="3.28"/>
        <n v="7.14"/>
        <n v="6.12"/>
        <n v="4.08"/>
        <n v="2.04"/>
        <n v="8.33"/>
        <n v="6.99"/>
        <n v="4.03"/>
        <n v="2.69"/>
        <n v="5.88"/>
        <n v="4.8099999999999996"/>
        <n v="4.28"/>
        <n v="2.14"/>
        <n v="7.35"/>
        <n v="6.25"/>
        <n v="3.68"/>
        <n v="3.31"/>
        <n v="2.94"/>
        <n v="2.21"/>
        <n v="10.63"/>
        <n v="4.38"/>
        <n v="3.75"/>
        <n v="3.13"/>
        <n v="2.5"/>
        <n v="7.26"/>
        <n v="6.45"/>
        <n v="5.65"/>
        <n v="4.84"/>
        <n v="3.23"/>
        <n v="8.89"/>
        <n v="6.67"/>
        <n v="4.4400000000000004"/>
        <n v="2.2200000000000002"/>
        <n v="7.5"/>
        <n v="7.3"/>
        <n v="3.55"/>
        <n v="2.76"/>
        <n v="2.37"/>
        <n v="2.17"/>
        <n v="1.38"/>
        <n v="10.15"/>
        <n v="8.36"/>
        <n v="5.07"/>
        <n v="3.58"/>
        <n v="10.81"/>
        <n v="8.11"/>
        <n v="5.41"/>
        <n v="4.05"/>
      </sharedItems>
    </cacheField>
    <cacheField name="総数（個人）" numFmtId="0" sqlType="4">
      <sharedItems containsSemiMixedTypes="0" containsString="0" containsNumber="1" containsInteger="1" minValue="0" maxValue="1886" count="101">
        <n v="1886"/>
        <n v="1571"/>
        <n v="767"/>
        <n v="636"/>
        <n v="392"/>
        <n v="531"/>
        <n v="313"/>
        <n v="503"/>
        <n v="338"/>
        <n v="400"/>
        <n v="237"/>
        <n v="334"/>
        <n v="294"/>
        <n v="76"/>
        <n v="151"/>
        <n v="171"/>
        <n v="261"/>
        <n v="189"/>
        <n v="286"/>
        <n v="494"/>
        <n v="324"/>
        <n v="148"/>
        <n v="190"/>
        <n v="207"/>
        <n v="179"/>
        <n v="160"/>
        <n v="85"/>
        <n v="33"/>
        <n v="117"/>
        <n v="36"/>
        <n v="52"/>
        <n v="48"/>
        <n v="14"/>
        <n v="20"/>
        <n v="50"/>
        <n v="53"/>
        <n v="120"/>
        <n v="78"/>
        <n v="77"/>
        <n v="65"/>
        <n v="51"/>
        <n v="29"/>
        <n v="41"/>
        <n v="26"/>
        <n v="15"/>
        <n v="9"/>
        <n v="19"/>
        <n v="13"/>
        <n v="11"/>
        <n v="8"/>
        <n v="2"/>
        <n v="6"/>
        <n v="4"/>
        <n v="0"/>
        <n v="194"/>
        <n v="170"/>
        <n v="71"/>
        <n v="49"/>
        <n v="38"/>
        <n v="17"/>
        <n v="34"/>
        <n v="31"/>
        <n v="21"/>
        <n v="16"/>
        <n v="24"/>
        <n v="35"/>
        <n v="111"/>
        <n v="84"/>
        <n v="44"/>
        <n v="32"/>
        <n v="3"/>
        <n v="18"/>
        <n v="12"/>
        <n v="10"/>
        <n v="7"/>
        <n v="5"/>
        <n v="59"/>
        <n v="43"/>
        <n v="103"/>
        <n v="98"/>
        <n v="25"/>
        <n v="28"/>
        <n v="55"/>
        <n v="27"/>
        <n v="22"/>
        <n v="23"/>
        <n v="161"/>
        <n v="130"/>
        <n v="68"/>
        <n v="64"/>
        <n v="47"/>
        <n v="30"/>
        <n v="37"/>
        <n v="1"/>
        <n v="181"/>
        <n v="174"/>
        <n v="80"/>
        <n v="39"/>
        <n v="40"/>
        <n v="45"/>
        <n v="69"/>
      </sharedItems>
    </cacheField>
    <cacheField name="構成比（個人）" numFmtId="0" sqlType="3">
      <sharedItems containsSemiMixedTypes="0" containsString="0" containsNumber="1" minValue="0" maxValue="16.670000000000002" count="266">
        <n v="11.68"/>
        <n v="9.73"/>
        <n v="4.75"/>
        <n v="3.94"/>
        <n v="2.4300000000000002"/>
        <n v="3.29"/>
        <n v="1.94"/>
        <n v="3.11"/>
        <n v="2.09"/>
        <n v="2.48"/>
        <n v="1.47"/>
        <n v="2.0699999999999998"/>
        <n v="1.82"/>
        <n v="0.47"/>
        <n v="0.93"/>
        <n v="1.06"/>
        <n v="1.62"/>
        <n v="1.17"/>
        <n v="1.77"/>
        <n v="12.96"/>
        <n v="8.5"/>
        <n v="3.88"/>
        <n v="4.99"/>
        <n v="5.43"/>
        <n v="4.7"/>
        <n v="4.2"/>
        <n v="2.23"/>
        <n v="0.87"/>
        <n v="3.07"/>
        <n v="0.94"/>
        <n v="1.36"/>
        <n v="1.26"/>
        <n v="0.37"/>
        <n v="0.52"/>
        <n v="1.31"/>
        <n v="1.39"/>
        <n v="1.99"/>
        <n v="11.49"/>
        <n v="7.47"/>
        <n v="7.38"/>
        <n v="6.23"/>
        <n v="4.8899999999999997"/>
        <n v="2.78"/>
        <n v="3.93"/>
        <n v="2.4900000000000002"/>
        <n v="1.44"/>
        <n v="0.86"/>
        <n v="1.25"/>
        <n v="1.05"/>
        <n v="0.77"/>
        <n v="1.92"/>
        <n v="0.19"/>
        <n v="0.56999999999999995"/>
        <n v="0.38"/>
        <n v="0"/>
        <n v="10.23"/>
        <n v="4.2699999999999996"/>
        <n v="2.4700000000000002"/>
        <n v="2.95"/>
        <n v="2.29"/>
        <n v="1.02"/>
        <n v="2.0499999999999998"/>
        <n v="1.87"/>
        <n v="0.96"/>
        <n v="0.66"/>
        <n v="2.11"/>
        <n v="10.9"/>
        <n v="8.25"/>
        <n v="7.66"/>
        <n v="4.32"/>
        <n v="3.14"/>
        <n v="3.73"/>
        <n v="2.85"/>
        <n v="1.38"/>
        <n v="1.67"/>
        <n v="3.24"/>
        <n v="1.08"/>
        <n v="1.57"/>
        <n v="0.28999999999999998"/>
        <n v="2.06"/>
        <n v="1.18"/>
        <n v="0.98"/>
        <n v="0.59"/>
        <n v="0.69"/>
        <n v="0.49"/>
        <n v="12.72"/>
        <n v="9.27"/>
        <n v="6.68"/>
        <n v="3.66"/>
        <n v="3.02"/>
        <n v="1.72"/>
        <n v="2.37"/>
        <n v="1.29"/>
        <n v="0.43"/>
        <n v="2.8"/>
        <n v="0.65"/>
        <n v="2.16"/>
        <n v="1.51"/>
        <n v="9.84"/>
        <n v="9.36"/>
        <n v="3.63"/>
        <n v="2.96"/>
        <n v="3.25"/>
        <n v="2.39"/>
        <n v="2.77"/>
        <n v="2.67"/>
        <n v="2.0099999999999998"/>
        <n v="1.91"/>
        <n v="1.81"/>
        <n v="1.53"/>
        <n v="1.24"/>
        <n v="1.1499999999999999"/>
        <n v="1.43"/>
        <n v="11.11"/>
        <n v="10.3"/>
        <n v="5.45"/>
        <n v="4.4400000000000004"/>
        <n v="4.6500000000000004"/>
        <n v="4.04"/>
        <n v="3.03"/>
        <n v="2.63"/>
        <n v="2.02"/>
        <n v="0.4"/>
        <n v="1.41"/>
        <n v="0.61"/>
        <n v="1.21"/>
        <n v="1.01"/>
        <n v="11.38"/>
        <n v="9.19"/>
        <n v="4.8099999999999996"/>
        <n v="4.5199999999999996"/>
        <n v="2.33"/>
        <n v="3.32"/>
        <n v="2.9"/>
        <n v="1.1299999999999999"/>
        <n v="2.12"/>
        <n v="2.54"/>
        <n v="2.4"/>
        <n v="0.99"/>
        <n v="1.48"/>
        <n v="1.27"/>
        <n v="1.7"/>
        <n v="15.17"/>
        <n v="9.51"/>
        <n v="0.51"/>
        <n v="4.37"/>
        <n v="3.08"/>
        <n v="0.26"/>
        <n v="3.6"/>
        <n v="1.03"/>
        <n v="2.57"/>
        <n v="2.31"/>
        <n v="1.54"/>
        <n v="1.8"/>
        <n v="12.03"/>
        <n v="11.57"/>
        <n v="5.32"/>
        <n v="2.2599999999999998"/>
        <n v="3.46"/>
        <n v="3.13"/>
        <n v="2.59"/>
        <n v="2.66"/>
        <n v="1.73"/>
        <n v="0.53"/>
        <n v="0.73"/>
        <n v="13.16"/>
        <n v="11.18"/>
        <n v="5.26"/>
        <n v="4.1100000000000003"/>
        <n v="4.28"/>
        <n v="2.14"/>
        <n v="1.32"/>
        <n v="0.82"/>
        <n v="1.97"/>
        <n v="1.64"/>
        <n v="10.14"/>
        <n v="9.91"/>
        <n v="1.58"/>
        <n v="4.05"/>
        <n v="2.93"/>
        <n v="2.7"/>
        <n v="2.0299999999999998"/>
        <n v="2.25"/>
        <n v="0.68"/>
        <n v="0.9"/>
        <n v="1.35"/>
        <n v="12.62"/>
        <n v="10.88"/>
        <n v="4.0999999999999996"/>
        <n v="3.79"/>
        <n v="2.21"/>
        <n v="1.89"/>
        <n v="2.84"/>
        <n v="2.52"/>
        <n v="0.63"/>
        <n v="1.42"/>
        <n v="1.1000000000000001"/>
        <n v="14.12"/>
        <n v="7.06"/>
        <n v="4.71"/>
        <n v="5.88"/>
        <n v="2.35"/>
        <n v="3.53"/>
        <n v="11.9"/>
        <n v="9.52"/>
        <n v="7.14"/>
        <n v="4.76"/>
        <n v="2.38"/>
        <n v="10"/>
        <n v="8.57"/>
        <n v="4.29"/>
        <n v="5.71"/>
        <n v="2.86"/>
        <n v="12.3"/>
        <n v="10.66"/>
        <n v="4.92"/>
        <n v="3.69"/>
        <n v="2.87"/>
        <n v="4.51"/>
        <n v="0.41"/>
        <n v="2.46"/>
        <n v="1.23"/>
        <n v="7.86"/>
        <n v="5"/>
        <n v="3.57"/>
        <n v="0.71"/>
        <n v="11.7"/>
        <n v="9.94"/>
        <n v="1.75"/>
        <n v="2.92"/>
        <n v="4.09"/>
        <n v="3.51"/>
        <n v="0.57999999999999996"/>
        <n v="2.34"/>
        <n v="15.18"/>
        <n v="6.25"/>
        <n v="5.36"/>
        <n v="4.46"/>
        <n v="2.68"/>
        <n v="0.89"/>
        <n v="1.79"/>
        <n v="10.96"/>
        <n v="5.48"/>
        <n v="9.59"/>
        <n v="8.2200000000000006"/>
        <n v="1.37"/>
        <n v="2.74"/>
        <n v="13.33"/>
        <n v="6.67"/>
        <n v="10.53"/>
        <n v="9.42"/>
        <n v="1.66"/>
        <n v="3.05"/>
        <n v="1.1100000000000001"/>
        <n v="10.98"/>
        <n v="5.49"/>
        <n v="4.3099999999999996"/>
        <n v="0.78"/>
        <n v="1.96"/>
        <n v="2.75"/>
        <n v="0.39"/>
        <n v="16.670000000000002"/>
        <n v="2.08"/>
        <n v="10.42"/>
        <n v="8.33"/>
        <n v="4.17"/>
      </sharedItems>
    </cacheField>
    <cacheField name="総数（法人）" numFmtId="0" sqlType="4">
      <sharedItems containsSemiMixedTypes="0" containsString="0" containsNumber="1" containsInteger="1" minValue="0" maxValue="315" count="59">
        <n v="109"/>
        <n v="26"/>
        <n v="24"/>
        <n v="58"/>
        <n v="235"/>
        <n v="89"/>
        <n v="262"/>
        <n v="28"/>
        <n v="183"/>
        <n v="137"/>
        <n v="74"/>
        <n v="193"/>
        <n v="68"/>
        <n v="107"/>
        <n v="315"/>
        <n v="234"/>
        <n v="204"/>
        <n v="110"/>
        <n v="178"/>
        <n v="56"/>
        <n v="48"/>
        <n v="16"/>
        <n v="111"/>
        <n v="32"/>
        <n v="11"/>
        <n v="25"/>
        <n v="35"/>
        <n v="61"/>
        <n v="102"/>
        <n v="7"/>
        <n v="85"/>
        <n v="71"/>
        <n v="84"/>
        <n v="98"/>
        <n v="88"/>
        <n v="55"/>
        <n v="45"/>
        <n v="83"/>
        <n v="22"/>
        <n v="9"/>
        <n v="0"/>
        <n v="1"/>
        <n v="4"/>
        <n v="17"/>
        <n v="5"/>
        <n v="10"/>
        <n v="18"/>
        <n v="6"/>
        <n v="20"/>
        <n v="14"/>
        <n v="15"/>
        <n v="3"/>
        <n v="19"/>
        <n v="2"/>
        <n v="12"/>
        <n v="13"/>
        <n v="8"/>
        <n v="23"/>
        <n v="21"/>
      </sharedItems>
    </cacheField>
    <cacheField name="構成比（法人）" numFmtId="0" sqlType="3">
      <sharedItems containsSemiMixedTypes="0" containsString="0" containsNumber="1" minValue="0" maxValue="28.57" count="188">
        <n v="1.08"/>
        <n v="0.26"/>
        <n v="0.24"/>
        <n v="0.56999999999999995"/>
        <n v="2.33"/>
        <n v="0.88"/>
        <n v="2.6"/>
        <n v="0.28000000000000003"/>
        <n v="1.81"/>
        <n v="1.36"/>
        <n v="0.73"/>
        <n v="1.91"/>
        <n v="0.67"/>
        <n v="1.06"/>
        <n v="3.12"/>
        <n v="2.3199999999999998"/>
        <n v="2.02"/>
        <n v="1.0900000000000001"/>
        <n v="1.76"/>
        <n v="0.56000000000000005"/>
        <n v="1.25"/>
        <n v="0.42"/>
        <n v="2.9"/>
        <n v="0.83"/>
        <n v="0.28999999999999998"/>
        <n v="0.65"/>
        <n v="0.91"/>
        <n v="1.59"/>
        <n v="2.66"/>
        <n v="0.18"/>
        <n v="2.2200000000000002"/>
        <n v="1.77"/>
        <n v="1.85"/>
        <n v="2.19"/>
        <n v="2.56"/>
        <n v="2.2999999999999998"/>
        <n v="1.43"/>
        <n v="1.17"/>
        <n v="2.17"/>
        <n v="1.41"/>
        <n v="0"/>
        <n v="0.16"/>
        <n v="0.63"/>
        <n v="0.78"/>
        <n v="1.57"/>
        <n v="2.82"/>
        <n v="0.94"/>
        <n v="3.13"/>
        <n v="1.72"/>
        <n v="2.35"/>
        <n v="0.47"/>
        <n v="2.5099999999999998"/>
        <n v="2.98"/>
        <n v="0.12"/>
        <n v="1.24"/>
        <n v="0.25"/>
        <n v="2.72"/>
        <n v="0.62"/>
        <n v="0.74"/>
        <n v="1.48"/>
        <n v="3.46"/>
        <n v="0.37"/>
        <n v="1.1100000000000001"/>
        <n v="2.1"/>
        <n v="1.61"/>
        <n v="3.21"/>
        <n v="0.13"/>
        <n v="1.99"/>
        <n v="1.2"/>
        <n v="0.27"/>
        <n v="3.05"/>
        <n v="2.39"/>
        <n v="1.73"/>
        <n v="3.32"/>
        <n v="1.33"/>
        <n v="0.93"/>
        <n v="1.86"/>
        <n v="2.2599999999999998"/>
        <n v="2.12"/>
        <n v="2.1800000000000002"/>
        <n v="0.44"/>
        <n v="1.31"/>
        <n v="2.62"/>
        <n v="4.8"/>
        <n v="6.55"/>
        <n v="1.75"/>
        <n v="3.06"/>
        <n v="4.37"/>
        <n v="0.87"/>
        <n v="3.17"/>
        <n v="4.2300000000000004"/>
        <n v="0.53"/>
        <n v="0.79"/>
        <n v="2.38"/>
        <n v="1.56"/>
        <n v="2.8"/>
        <n v="1.87"/>
        <n v="4.05"/>
        <n v="0.31"/>
        <n v="2.4900000000000002"/>
        <n v="1.02"/>
        <n v="0.15"/>
        <n v="0.57999999999999996"/>
        <n v="3.49"/>
        <n v="3.78"/>
        <n v="2.04"/>
        <n v="1.1599999999999999"/>
        <n v="1.89"/>
        <n v="5.36"/>
        <n v="7.59"/>
        <n v="0.45"/>
        <n v="1.34"/>
        <n v="6.25"/>
        <n v="4.0199999999999996"/>
        <n v="0.89"/>
        <n v="1.79"/>
        <n v="3.57"/>
        <n v="1.67"/>
        <n v="0.51"/>
        <n v="1.29"/>
        <n v="3.34"/>
        <n v="0.9"/>
        <n v="0.64"/>
        <n v="1.03"/>
        <n v="2.44"/>
        <n v="2.57"/>
        <n v="2.06"/>
        <n v="3.08"/>
        <n v="2.96"/>
        <n v="2.31"/>
        <n v="1.93"/>
        <n v="0.32"/>
        <n v="3.16"/>
        <n v="4.1100000000000003"/>
        <n v="0.95"/>
        <n v="1.58"/>
        <n v="2.85"/>
        <n v="1.9"/>
        <n v="2.5299999999999998"/>
        <n v="1.27"/>
        <n v="6.67"/>
        <n v="3.59"/>
        <n v="2.0499999999999998"/>
        <n v="1.54"/>
        <n v="1.98"/>
        <n v="1.19"/>
        <n v="3.95"/>
        <n v="2.37"/>
        <n v="1.64"/>
        <n v="8.1999999999999993"/>
        <n v="6.56"/>
        <n v="3.28"/>
        <n v="28.57"/>
        <n v="7.14"/>
        <n v="4.55"/>
        <n v="13.64"/>
        <n v="9.09"/>
        <n v="0.85"/>
        <n v="2.54"/>
        <n v="1.69"/>
        <n v="3.39"/>
        <n v="5.93"/>
        <n v="5.08"/>
        <n v="4.24"/>
        <n v="4.4400000000000004"/>
        <n v="6.98"/>
        <n v="4.6500000000000004"/>
        <n v="5.81"/>
        <n v="2.94"/>
        <n v="5.88"/>
        <n v="10.26"/>
        <n v="5.13"/>
        <n v="8.6999999999999993"/>
        <n v="13.04"/>
        <n v="4.3499999999999996"/>
        <n v="2.13"/>
        <n v="4.26"/>
        <n v="6.38"/>
        <n v="0.71"/>
        <n v="1.42"/>
        <n v="2.84"/>
        <n v="4.41"/>
        <n v="1.47"/>
        <n v="7.35"/>
        <n v="20.83"/>
        <n v="4.17"/>
        <n v="12.5"/>
        <n v="8.33"/>
      </sharedItems>
    </cacheField>
    <cacheField name="総数（法人以外の団体）" numFmtId="0" sqlType="4">
      <sharedItems containsSemiMixedTypes="0" containsString="0" containsNumber="1" containsInteger="1" minValue="0" maxValue="6" count="5">
        <n v="0"/>
        <n v="1"/>
        <n v="4"/>
        <n v="2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">
  <r>
    <x v="0"/>
    <x v="0"/>
    <x v="0"/>
    <x v="0"/>
    <n v="15"/>
    <n v="0.06"/>
    <n v="0"/>
    <n v="0"/>
    <n v="15"/>
    <n v="0.15"/>
    <x v="0"/>
  </r>
  <r>
    <x v="0"/>
    <x v="0"/>
    <x v="0"/>
    <x v="1"/>
    <n v="3716"/>
    <n v="13.9"/>
    <n v="1749"/>
    <n v="10.83"/>
    <n v="1967"/>
    <n v="19.5"/>
    <x v="0"/>
  </r>
  <r>
    <x v="0"/>
    <x v="0"/>
    <x v="0"/>
    <x v="2"/>
    <n v="1905"/>
    <n v="7.12"/>
    <n v="929"/>
    <n v="5.75"/>
    <n v="966"/>
    <n v="9.57"/>
    <x v="1"/>
  </r>
  <r>
    <x v="0"/>
    <x v="0"/>
    <x v="0"/>
    <x v="3"/>
    <n v="79"/>
    <n v="0.3"/>
    <n v="0"/>
    <n v="0"/>
    <n v="62"/>
    <n v="0.61"/>
    <x v="0"/>
  </r>
  <r>
    <x v="0"/>
    <x v="0"/>
    <x v="0"/>
    <x v="4"/>
    <n v="159"/>
    <n v="0.59"/>
    <n v="21"/>
    <n v="0.13"/>
    <n v="134"/>
    <n v="1.33"/>
    <x v="2"/>
  </r>
  <r>
    <x v="0"/>
    <x v="0"/>
    <x v="0"/>
    <x v="5"/>
    <n v="227"/>
    <n v="0.85"/>
    <n v="76"/>
    <n v="0.47"/>
    <n v="147"/>
    <n v="1.46"/>
    <x v="3"/>
  </r>
  <r>
    <x v="0"/>
    <x v="0"/>
    <x v="0"/>
    <x v="6"/>
    <n v="6695"/>
    <n v="25.04"/>
    <n v="3555"/>
    <n v="22.01"/>
    <n v="3126"/>
    <n v="30.98"/>
    <x v="4"/>
  </r>
  <r>
    <x v="0"/>
    <x v="0"/>
    <x v="0"/>
    <x v="7"/>
    <n v="214"/>
    <n v="0.8"/>
    <n v="46"/>
    <n v="0.28000000000000003"/>
    <n v="168"/>
    <n v="1.67"/>
    <x v="0"/>
  </r>
  <r>
    <x v="0"/>
    <x v="0"/>
    <x v="0"/>
    <x v="8"/>
    <n v="1415"/>
    <n v="5.29"/>
    <n v="589"/>
    <n v="3.65"/>
    <n v="816"/>
    <n v="8.09"/>
    <x v="5"/>
  </r>
  <r>
    <x v="0"/>
    <x v="0"/>
    <x v="0"/>
    <x v="9"/>
    <n v="1119"/>
    <n v="4.1900000000000004"/>
    <n v="652"/>
    <n v="4.04"/>
    <n v="447"/>
    <n v="4.43"/>
    <x v="6"/>
  </r>
  <r>
    <x v="0"/>
    <x v="0"/>
    <x v="0"/>
    <x v="10"/>
    <n v="3402"/>
    <n v="12.72"/>
    <n v="2810"/>
    <n v="17.399999999999999"/>
    <n v="576"/>
    <n v="5.71"/>
    <x v="2"/>
  </r>
  <r>
    <x v="0"/>
    <x v="0"/>
    <x v="0"/>
    <x v="11"/>
    <n v="4635"/>
    <n v="17.329999999999998"/>
    <n v="3976"/>
    <n v="24.62"/>
    <n v="598"/>
    <n v="5.93"/>
    <x v="7"/>
  </r>
  <r>
    <x v="0"/>
    <x v="0"/>
    <x v="0"/>
    <x v="12"/>
    <n v="920"/>
    <n v="3.44"/>
    <n v="603"/>
    <n v="3.73"/>
    <n v="156"/>
    <n v="1.55"/>
    <x v="8"/>
  </r>
  <r>
    <x v="0"/>
    <x v="0"/>
    <x v="0"/>
    <x v="13"/>
    <n v="1229"/>
    <n v="4.5999999999999996"/>
    <n v="650"/>
    <n v="4.0199999999999996"/>
    <n v="471"/>
    <n v="4.67"/>
    <x v="5"/>
  </r>
  <r>
    <x v="0"/>
    <x v="0"/>
    <x v="0"/>
    <x v="14"/>
    <n v="1008"/>
    <n v="3.77"/>
    <n v="494"/>
    <n v="3.06"/>
    <n v="440"/>
    <n v="4.3600000000000003"/>
    <x v="9"/>
  </r>
  <r>
    <x v="0"/>
    <x v="1"/>
    <x v="1"/>
    <x v="0"/>
    <n v="1"/>
    <n v="0.01"/>
    <n v="0"/>
    <n v="0"/>
    <n v="1"/>
    <n v="0.03"/>
    <x v="0"/>
  </r>
  <r>
    <x v="0"/>
    <x v="1"/>
    <x v="1"/>
    <x v="1"/>
    <n v="1022"/>
    <n v="13.22"/>
    <n v="251"/>
    <n v="6.59"/>
    <n v="771"/>
    <n v="20.11"/>
    <x v="0"/>
  </r>
  <r>
    <x v="0"/>
    <x v="1"/>
    <x v="1"/>
    <x v="2"/>
    <n v="306"/>
    <n v="3.96"/>
    <n v="101"/>
    <n v="2.65"/>
    <n v="205"/>
    <n v="5.35"/>
    <x v="0"/>
  </r>
  <r>
    <x v="0"/>
    <x v="1"/>
    <x v="1"/>
    <x v="3"/>
    <n v="13"/>
    <n v="0.17"/>
    <n v="0"/>
    <n v="0"/>
    <n v="13"/>
    <n v="0.34"/>
    <x v="0"/>
  </r>
  <r>
    <x v="0"/>
    <x v="1"/>
    <x v="1"/>
    <x v="4"/>
    <n v="70"/>
    <n v="0.91"/>
    <n v="6"/>
    <n v="0.16"/>
    <n v="63"/>
    <n v="1.64"/>
    <x v="10"/>
  </r>
  <r>
    <x v="0"/>
    <x v="1"/>
    <x v="1"/>
    <x v="5"/>
    <n v="89"/>
    <n v="1.1499999999999999"/>
    <n v="33"/>
    <n v="0.87"/>
    <n v="56"/>
    <n v="1.46"/>
    <x v="0"/>
  </r>
  <r>
    <x v="0"/>
    <x v="1"/>
    <x v="1"/>
    <x v="6"/>
    <n v="1876"/>
    <n v="24.27"/>
    <n v="711"/>
    <n v="18.66"/>
    <n v="1163"/>
    <n v="30.34"/>
    <x v="3"/>
  </r>
  <r>
    <x v="0"/>
    <x v="1"/>
    <x v="1"/>
    <x v="7"/>
    <n v="72"/>
    <n v="0.93"/>
    <n v="10"/>
    <n v="0.26"/>
    <n v="62"/>
    <n v="1.62"/>
    <x v="0"/>
  </r>
  <r>
    <x v="0"/>
    <x v="1"/>
    <x v="1"/>
    <x v="8"/>
    <n v="615"/>
    <n v="7.96"/>
    <n v="218"/>
    <n v="5.72"/>
    <n v="394"/>
    <n v="10.28"/>
    <x v="10"/>
  </r>
  <r>
    <x v="0"/>
    <x v="1"/>
    <x v="1"/>
    <x v="9"/>
    <n v="480"/>
    <n v="6.21"/>
    <n v="249"/>
    <n v="6.53"/>
    <n v="228"/>
    <n v="5.95"/>
    <x v="3"/>
  </r>
  <r>
    <x v="0"/>
    <x v="1"/>
    <x v="1"/>
    <x v="10"/>
    <n v="924"/>
    <n v="11.95"/>
    <n v="724"/>
    <n v="19"/>
    <n v="200"/>
    <n v="5.22"/>
    <x v="0"/>
  </r>
  <r>
    <x v="0"/>
    <x v="1"/>
    <x v="1"/>
    <x v="11"/>
    <n v="1241"/>
    <n v="16.059999999999999"/>
    <n v="980"/>
    <n v="25.72"/>
    <n v="247"/>
    <n v="6.44"/>
    <x v="10"/>
  </r>
  <r>
    <x v="0"/>
    <x v="1"/>
    <x v="1"/>
    <x v="12"/>
    <n v="340"/>
    <n v="4.4000000000000004"/>
    <n v="267"/>
    <n v="7.01"/>
    <n v="65"/>
    <n v="1.7"/>
    <x v="2"/>
  </r>
  <r>
    <x v="0"/>
    <x v="1"/>
    <x v="1"/>
    <x v="13"/>
    <n v="385"/>
    <n v="4.9800000000000004"/>
    <n v="175"/>
    <n v="4.59"/>
    <n v="165"/>
    <n v="4.3"/>
    <x v="2"/>
  </r>
  <r>
    <x v="0"/>
    <x v="1"/>
    <x v="1"/>
    <x v="14"/>
    <n v="295"/>
    <n v="3.82"/>
    <n v="86"/>
    <n v="2.2599999999999998"/>
    <n v="200"/>
    <n v="5.22"/>
    <x v="5"/>
  </r>
  <r>
    <x v="0"/>
    <x v="2"/>
    <x v="2"/>
    <x v="0"/>
    <n v="1"/>
    <n v="0.06"/>
    <n v="0"/>
    <n v="0"/>
    <n v="1"/>
    <n v="0.16"/>
    <x v="0"/>
  </r>
  <r>
    <x v="0"/>
    <x v="2"/>
    <x v="2"/>
    <x v="1"/>
    <n v="157"/>
    <n v="9.23"/>
    <n v="71"/>
    <n v="6.8"/>
    <n v="86"/>
    <n v="13.48"/>
    <x v="0"/>
  </r>
  <r>
    <x v="0"/>
    <x v="2"/>
    <x v="2"/>
    <x v="2"/>
    <n v="141"/>
    <n v="8.2899999999999991"/>
    <n v="68"/>
    <n v="6.51"/>
    <n v="73"/>
    <n v="11.44"/>
    <x v="0"/>
  </r>
  <r>
    <x v="0"/>
    <x v="2"/>
    <x v="2"/>
    <x v="3"/>
    <n v="8"/>
    <n v="0.47"/>
    <n v="0"/>
    <n v="0"/>
    <n v="8"/>
    <n v="1.25"/>
    <x v="0"/>
  </r>
  <r>
    <x v="0"/>
    <x v="2"/>
    <x v="2"/>
    <x v="4"/>
    <n v="8"/>
    <n v="0.47"/>
    <n v="0"/>
    <n v="0"/>
    <n v="8"/>
    <n v="1.25"/>
    <x v="0"/>
  </r>
  <r>
    <x v="0"/>
    <x v="2"/>
    <x v="2"/>
    <x v="5"/>
    <n v="5"/>
    <n v="0.28999999999999998"/>
    <n v="1"/>
    <n v="0.1"/>
    <n v="4"/>
    <n v="0.63"/>
    <x v="0"/>
  </r>
  <r>
    <x v="0"/>
    <x v="2"/>
    <x v="2"/>
    <x v="6"/>
    <n v="425"/>
    <n v="24.99"/>
    <n v="210"/>
    <n v="20.11"/>
    <n v="215"/>
    <n v="33.700000000000003"/>
    <x v="0"/>
  </r>
  <r>
    <x v="0"/>
    <x v="2"/>
    <x v="2"/>
    <x v="7"/>
    <n v="24"/>
    <n v="1.41"/>
    <n v="2"/>
    <n v="0.19"/>
    <n v="22"/>
    <n v="3.45"/>
    <x v="0"/>
  </r>
  <r>
    <x v="0"/>
    <x v="2"/>
    <x v="2"/>
    <x v="8"/>
    <n v="79"/>
    <n v="4.6399999999999997"/>
    <n v="21"/>
    <n v="2.0099999999999998"/>
    <n v="56"/>
    <n v="8.7799999999999994"/>
    <x v="10"/>
  </r>
  <r>
    <x v="0"/>
    <x v="2"/>
    <x v="2"/>
    <x v="9"/>
    <n v="82"/>
    <n v="4.82"/>
    <n v="61"/>
    <n v="5.84"/>
    <n v="17"/>
    <n v="2.66"/>
    <x v="0"/>
  </r>
  <r>
    <x v="0"/>
    <x v="2"/>
    <x v="2"/>
    <x v="10"/>
    <n v="275"/>
    <n v="16.170000000000002"/>
    <n v="239"/>
    <n v="22.89"/>
    <n v="35"/>
    <n v="5.49"/>
    <x v="0"/>
  </r>
  <r>
    <x v="0"/>
    <x v="2"/>
    <x v="2"/>
    <x v="11"/>
    <n v="279"/>
    <n v="16.399999999999999"/>
    <n v="236"/>
    <n v="22.61"/>
    <n v="41"/>
    <n v="6.43"/>
    <x v="10"/>
  </r>
  <r>
    <x v="0"/>
    <x v="2"/>
    <x v="2"/>
    <x v="12"/>
    <n v="59"/>
    <n v="3.47"/>
    <n v="43"/>
    <n v="4.12"/>
    <n v="15"/>
    <n v="2.35"/>
    <x v="0"/>
  </r>
  <r>
    <x v="0"/>
    <x v="2"/>
    <x v="2"/>
    <x v="13"/>
    <n v="102"/>
    <n v="6"/>
    <n v="58"/>
    <n v="5.56"/>
    <n v="40"/>
    <n v="6.27"/>
    <x v="10"/>
  </r>
  <r>
    <x v="0"/>
    <x v="2"/>
    <x v="2"/>
    <x v="14"/>
    <n v="56"/>
    <n v="3.29"/>
    <n v="34"/>
    <n v="3.26"/>
    <n v="17"/>
    <n v="2.66"/>
    <x v="2"/>
  </r>
  <r>
    <x v="0"/>
    <x v="3"/>
    <x v="3"/>
    <x v="0"/>
    <n v="1"/>
    <n v="0.04"/>
    <n v="0"/>
    <n v="0"/>
    <n v="1"/>
    <n v="0.12"/>
    <x v="0"/>
  </r>
  <r>
    <x v="0"/>
    <x v="3"/>
    <x v="3"/>
    <x v="1"/>
    <n v="366"/>
    <n v="14.38"/>
    <n v="220"/>
    <n v="13.25"/>
    <n v="146"/>
    <n v="18.05"/>
    <x v="0"/>
  </r>
  <r>
    <x v="0"/>
    <x v="3"/>
    <x v="3"/>
    <x v="2"/>
    <n v="206"/>
    <n v="8.09"/>
    <n v="101"/>
    <n v="6.08"/>
    <n v="103"/>
    <n v="12.73"/>
    <x v="10"/>
  </r>
  <r>
    <x v="0"/>
    <x v="3"/>
    <x v="3"/>
    <x v="3"/>
    <n v="0"/>
    <n v="0"/>
    <n v="0"/>
    <n v="0"/>
    <n v="0"/>
    <n v="0"/>
    <x v="0"/>
  </r>
  <r>
    <x v="0"/>
    <x v="3"/>
    <x v="3"/>
    <x v="4"/>
    <n v="17"/>
    <n v="0.67"/>
    <n v="1"/>
    <n v="0.06"/>
    <n v="15"/>
    <n v="1.85"/>
    <x v="10"/>
  </r>
  <r>
    <x v="0"/>
    <x v="3"/>
    <x v="3"/>
    <x v="5"/>
    <n v="20"/>
    <n v="0.79"/>
    <n v="8"/>
    <n v="0.48"/>
    <n v="12"/>
    <n v="1.48"/>
    <x v="0"/>
  </r>
  <r>
    <x v="0"/>
    <x v="3"/>
    <x v="3"/>
    <x v="6"/>
    <n v="665"/>
    <n v="26.13"/>
    <n v="400"/>
    <n v="24.08"/>
    <n v="264"/>
    <n v="32.630000000000003"/>
    <x v="10"/>
  </r>
  <r>
    <x v="0"/>
    <x v="3"/>
    <x v="3"/>
    <x v="7"/>
    <n v="17"/>
    <n v="0.67"/>
    <n v="2"/>
    <n v="0.12"/>
    <n v="15"/>
    <n v="1.85"/>
    <x v="0"/>
  </r>
  <r>
    <x v="0"/>
    <x v="3"/>
    <x v="3"/>
    <x v="8"/>
    <n v="85"/>
    <n v="3.34"/>
    <n v="31"/>
    <n v="1.87"/>
    <n v="53"/>
    <n v="6.55"/>
    <x v="10"/>
  </r>
  <r>
    <x v="0"/>
    <x v="3"/>
    <x v="3"/>
    <x v="9"/>
    <n v="100"/>
    <n v="3.93"/>
    <n v="58"/>
    <n v="3.49"/>
    <n v="41"/>
    <n v="5.07"/>
    <x v="0"/>
  </r>
  <r>
    <x v="0"/>
    <x v="3"/>
    <x v="3"/>
    <x v="10"/>
    <n v="301"/>
    <n v="11.83"/>
    <n v="257"/>
    <n v="15.47"/>
    <n v="43"/>
    <n v="5.32"/>
    <x v="0"/>
  </r>
  <r>
    <x v="0"/>
    <x v="3"/>
    <x v="3"/>
    <x v="11"/>
    <n v="472"/>
    <n v="18.55"/>
    <n v="421"/>
    <n v="25.35"/>
    <n v="39"/>
    <n v="4.82"/>
    <x v="0"/>
  </r>
  <r>
    <x v="0"/>
    <x v="3"/>
    <x v="3"/>
    <x v="12"/>
    <n v="69"/>
    <n v="2.71"/>
    <n v="31"/>
    <n v="1.87"/>
    <n v="9"/>
    <n v="1.1100000000000001"/>
    <x v="0"/>
  </r>
  <r>
    <x v="0"/>
    <x v="3"/>
    <x v="3"/>
    <x v="13"/>
    <n v="114"/>
    <n v="4.4800000000000004"/>
    <n v="67"/>
    <n v="4.03"/>
    <n v="35"/>
    <n v="4.33"/>
    <x v="0"/>
  </r>
  <r>
    <x v="0"/>
    <x v="3"/>
    <x v="3"/>
    <x v="14"/>
    <n v="112"/>
    <n v="4.4000000000000004"/>
    <n v="64"/>
    <n v="3.85"/>
    <n v="33"/>
    <n v="4.08"/>
    <x v="10"/>
  </r>
  <r>
    <x v="0"/>
    <x v="4"/>
    <x v="4"/>
    <x v="0"/>
    <n v="2"/>
    <n v="0.11"/>
    <n v="0"/>
    <n v="0"/>
    <n v="2"/>
    <n v="0.27"/>
    <x v="0"/>
  </r>
  <r>
    <x v="0"/>
    <x v="4"/>
    <x v="4"/>
    <x v="1"/>
    <n v="227"/>
    <n v="12.64"/>
    <n v="88"/>
    <n v="8.64"/>
    <n v="139"/>
    <n v="18.46"/>
    <x v="0"/>
  </r>
  <r>
    <x v="0"/>
    <x v="4"/>
    <x v="4"/>
    <x v="2"/>
    <n v="114"/>
    <n v="6.35"/>
    <n v="44"/>
    <n v="4.32"/>
    <n v="70"/>
    <n v="9.3000000000000007"/>
    <x v="0"/>
  </r>
  <r>
    <x v="0"/>
    <x v="4"/>
    <x v="4"/>
    <x v="3"/>
    <n v="6"/>
    <n v="0.33"/>
    <n v="0"/>
    <n v="0"/>
    <n v="6"/>
    <n v="0.8"/>
    <x v="0"/>
  </r>
  <r>
    <x v="0"/>
    <x v="4"/>
    <x v="4"/>
    <x v="4"/>
    <n v="15"/>
    <n v="0.84"/>
    <n v="5"/>
    <n v="0.49"/>
    <n v="10"/>
    <n v="1.33"/>
    <x v="0"/>
  </r>
  <r>
    <x v="0"/>
    <x v="4"/>
    <x v="4"/>
    <x v="5"/>
    <n v="9"/>
    <n v="0.5"/>
    <n v="1"/>
    <n v="0.1"/>
    <n v="8"/>
    <n v="1.06"/>
    <x v="0"/>
  </r>
  <r>
    <x v="0"/>
    <x v="4"/>
    <x v="4"/>
    <x v="6"/>
    <n v="463"/>
    <n v="25.78"/>
    <n v="209"/>
    <n v="20.53"/>
    <n v="253"/>
    <n v="33.6"/>
    <x v="10"/>
  </r>
  <r>
    <x v="0"/>
    <x v="4"/>
    <x v="4"/>
    <x v="7"/>
    <n v="25"/>
    <n v="1.39"/>
    <n v="5"/>
    <n v="0.49"/>
    <n v="20"/>
    <n v="2.66"/>
    <x v="0"/>
  </r>
  <r>
    <x v="0"/>
    <x v="4"/>
    <x v="4"/>
    <x v="8"/>
    <n v="137"/>
    <n v="7.63"/>
    <n v="78"/>
    <n v="7.66"/>
    <n v="58"/>
    <n v="7.7"/>
    <x v="10"/>
  </r>
  <r>
    <x v="0"/>
    <x v="4"/>
    <x v="4"/>
    <x v="9"/>
    <n v="66"/>
    <n v="3.67"/>
    <n v="45"/>
    <n v="4.42"/>
    <n v="21"/>
    <n v="2.79"/>
    <x v="0"/>
  </r>
  <r>
    <x v="0"/>
    <x v="4"/>
    <x v="4"/>
    <x v="10"/>
    <n v="243"/>
    <n v="13.53"/>
    <n v="196"/>
    <n v="19.25"/>
    <n v="43"/>
    <n v="5.71"/>
    <x v="0"/>
  </r>
  <r>
    <x v="0"/>
    <x v="4"/>
    <x v="4"/>
    <x v="11"/>
    <n v="275"/>
    <n v="15.31"/>
    <n v="231"/>
    <n v="22.69"/>
    <n v="42"/>
    <n v="5.58"/>
    <x v="3"/>
  </r>
  <r>
    <x v="0"/>
    <x v="4"/>
    <x v="4"/>
    <x v="12"/>
    <n v="63"/>
    <n v="3.51"/>
    <n v="38"/>
    <n v="3.73"/>
    <n v="13"/>
    <n v="1.73"/>
    <x v="0"/>
  </r>
  <r>
    <x v="0"/>
    <x v="4"/>
    <x v="4"/>
    <x v="13"/>
    <n v="76"/>
    <n v="4.2300000000000004"/>
    <n v="45"/>
    <n v="4.42"/>
    <n v="29"/>
    <n v="3.85"/>
    <x v="0"/>
  </r>
  <r>
    <x v="0"/>
    <x v="4"/>
    <x v="4"/>
    <x v="14"/>
    <n v="75"/>
    <n v="4.18"/>
    <n v="33"/>
    <n v="3.24"/>
    <n v="39"/>
    <n v="5.18"/>
    <x v="0"/>
  </r>
  <r>
    <x v="0"/>
    <x v="5"/>
    <x v="5"/>
    <x v="0"/>
    <n v="1"/>
    <n v="0.14000000000000001"/>
    <n v="0"/>
    <n v="0"/>
    <n v="1"/>
    <n v="0.44"/>
    <x v="0"/>
  </r>
  <r>
    <x v="0"/>
    <x v="5"/>
    <x v="5"/>
    <x v="1"/>
    <n v="114"/>
    <n v="16.100000000000001"/>
    <n v="69"/>
    <n v="14.87"/>
    <n v="45"/>
    <n v="19.649999999999999"/>
    <x v="0"/>
  </r>
  <r>
    <x v="0"/>
    <x v="5"/>
    <x v="5"/>
    <x v="2"/>
    <n v="30"/>
    <n v="4.24"/>
    <n v="17"/>
    <n v="3.66"/>
    <n v="13"/>
    <n v="5.68"/>
    <x v="0"/>
  </r>
  <r>
    <x v="0"/>
    <x v="5"/>
    <x v="5"/>
    <x v="3"/>
    <n v="11"/>
    <n v="1.55"/>
    <n v="0"/>
    <n v="0"/>
    <n v="11"/>
    <n v="4.8"/>
    <x v="0"/>
  </r>
  <r>
    <x v="0"/>
    <x v="5"/>
    <x v="5"/>
    <x v="4"/>
    <n v="1"/>
    <n v="0.14000000000000001"/>
    <n v="0"/>
    <n v="0"/>
    <n v="1"/>
    <n v="0.44"/>
    <x v="0"/>
  </r>
  <r>
    <x v="0"/>
    <x v="5"/>
    <x v="5"/>
    <x v="5"/>
    <n v="10"/>
    <n v="1.41"/>
    <n v="1"/>
    <n v="0.22"/>
    <n v="9"/>
    <n v="3.93"/>
    <x v="0"/>
  </r>
  <r>
    <x v="0"/>
    <x v="5"/>
    <x v="5"/>
    <x v="6"/>
    <n v="201"/>
    <n v="28.39"/>
    <n v="117"/>
    <n v="25.22"/>
    <n v="84"/>
    <n v="36.68"/>
    <x v="0"/>
  </r>
  <r>
    <x v="0"/>
    <x v="5"/>
    <x v="5"/>
    <x v="7"/>
    <n v="3"/>
    <n v="0.42"/>
    <n v="1"/>
    <n v="0.22"/>
    <n v="2"/>
    <n v="0.87"/>
    <x v="0"/>
  </r>
  <r>
    <x v="0"/>
    <x v="5"/>
    <x v="5"/>
    <x v="8"/>
    <n v="15"/>
    <n v="2.12"/>
    <n v="6"/>
    <n v="1.29"/>
    <n v="9"/>
    <n v="3.93"/>
    <x v="0"/>
  </r>
  <r>
    <x v="0"/>
    <x v="5"/>
    <x v="5"/>
    <x v="9"/>
    <n v="14"/>
    <n v="1.98"/>
    <n v="12"/>
    <n v="2.59"/>
    <n v="2"/>
    <n v="0.87"/>
    <x v="0"/>
  </r>
  <r>
    <x v="0"/>
    <x v="5"/>
    <x v="5"/>
    <x v="10"/>
    <n v="99"/>
    <n v="13.98"/>
    <n v="79"/>
    <n v="17.03"/>
    <n v="20"/>
    <n v="8.73"/>
    <x v="0"/>
  </r>
  <r>
    <x v="0"/>
    <x v="5"/>
    <x v="5"/>
    <x v="11"/>
    <n v="134"/>
    <n v="18.93"/>
    <n v="119"/>
    <n v="25.65"/>
    <n v="15"/>
    <n v="6.55"/>
    <x v="0"/>
  </r>
  <r>
    <x v="0"/>
    <x v="5"/>
    <x v="5"/>
    <x v="12"/>
    <n v="29"/>
    <n v="4.0999999999999996"/>
    <n v="15"/>
    <n v="3.23"/>
    <n v="2"/>
    <n v="0.87"/>
    <x v="0"/>
  </r>
  <r>
    <x v="0"/>
    <x v="5"/>
    <x v="5"/>
    <x v="13"/>
    <n v="24"/>
    <n v="3.39"/>
    <n v="13"/>
    <n v="2.8"/>
    <n v="10"/>
    <n v="4.37"/>
    <x v="0"/>
  </r>
  <r>
    <x v="0"/>
    <x v="5"/>
    <x v="5"/>
    <x v="14"/>
    <n v="22"/>
    <n v="3.11"/>
    <n v="15"/>
    <n v="3.23"/>
    <n v="5"/>
    <n v="2.1800000000000002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187"/>
    <n v="12.85"/>
    <n v="129"/>
    <n v="12.32"/>
    <n v="58"/>
    <n v="15.34"/>
    <x v="0"/>
  </r>
  <r>
    <x v="0"/>
    <x v="6"/>
    <x v="6"/>
    <x v="2"/>
    <n v="214"/>
    <n v="14.71"/>
    <n v="152"/>
    <n v="14.52"/>
    <n v="60"/>
    <n v="15.87"/>
    <x v="10"/>
  </r>
  <r>
    <x v="0"/>
    <x v="6"/>
    <x v="6"/>
    <x v="3"/>
    <n v="1"/>
    <n v="7.0000000000000007E-2"/>
    <n v="0"/>
    <n v="0"/>
    <n v="1"/>
    <n v="0.26"/>
    <x v="0"/>
  </r>
  <r>
    <x v="0"/>
    <x v="6"/>
    <x v="6"/>
    <x v="4"/>
    <n v="6"/>
    <n v="0.41"/>
    <n v="0"/>
    <n v="0"/>
    <n v="6"/>
    <n v="1.59"/>
    <x v="0"/>
  </r>
  <r>
    <x v="0"/>
    <x v="6"/>
    <x v="6"/>
    <x v="5"/>
    <n v="10"/>
    <n v="0.69"/>
    <n v="1"/>
    <n v="0.1"/>
    <n v="9"/>
    <n v="2.38"/>
    <x v="0"/>
  </r>
  <r>
    <x v="0"/>
    <x v="6"/>
    <x v="6"/>
    <x v="6"/>
    <n v="352"/>
    <n v="24.19"/>
    <n v="240"/>
    <n v="22.92"/>
    <n v="111"/>
    <n v="29.37"/>
    <x v="10"/>
  </r>
  <r>
    <x v="0"/>
    <x v="6"/>
    <x v="6"/>
    <x v="7"/>
    <n v="7"/>
    <n v="0.48"/>
    <n v="1"/>
    <n v="0.1"/>
    <n v="6"/>
    <n v="1.59"/>
    <x v="0"/>
  </r>
  <r>
    <x v="0"/>
    <x v="6"/>
    <x v="6"/>
    <x v="8"/>
    <n v="85"/>
    <n v="5.84"/>
    <n v="56"/>
    <n v="5.35"/>
    <n v="29"/>
    <n v="7.67"/>
    <x v="0"/>
  </r>
  <r>
    <x v="0"/>
    <x v="6"/>
    <x v="6"/>
    <x v="9"/>
    <n v="47"/>
    <n v="3.23"/>
    <n v="34"/>
    <n v="3.25"/>
    <n v="11"/>
    <n v="2.91"/>
    <x v="0"/>
  </r>
  <r>
    <x v="0"/>
    <x v="6"/>
    <x v="6"/>
    <x v="10"/>
    <n v="165"/>
    <n v="11.34"/>
    <n v="138"/>
    <n v="13.18"/>
    <n v="27"/>
    <n v="7.14"/>
    <x v="0"/>
  </r>
  <r>
    <x v="0"/>
    <x v="6"/>
    <x v="6"/>
    <x v="11"/>
    <n v="247"/>
    <n v="16.98"/>
    <n v="223"/>
    <n v="21.3"/>
    <n v="20"/>
    <n v="5.29"/>
    <x v="3"/>
  </r>
  <r>
    <x v="0"/>
    <x v="6"/>
    <x v="6"/>
    <x v="12"/>
    <n v="37"/>
    <n v="2.54"/>
    <n v="20"/>
    <n v="1.91"/>
    <n v="4"/>
    <n v="1.06"/>
    <x v="0"/>
  </r>
  <r>
    <x v="0"/>
    <x v="6"/>
    <x v="6"/>
    <x v="13"/>
    <n v="46"/>
    <n v="3.16"/>
    <n v="25"/>
    <n v="2.39"/>
    <n v="20"/>
    <n v="5.29"/>
    <x v="10"/>
  </r>
  <r>
    <x v="0"/>
    <x v="6"/>
    <x v="6"/>
    <x v="14"/>
    <n v="51"/>
    <n v="3.51"/>
    <n v="28"/>
    <n v="2.67"/>
    <n v="16"/>
    <n v="4.2300000000000004"/>
    <x v="10"/>
  </r>
  <r>
    <x v="0"/>
    <x v="7"/>
    <x v="7"/>
    <x v="0"/>
    <n v="0"/>
    <n v="0"/>
    <n v="0"/>
    <n v="0"/>
    <n v="0"/>
    <n v="0"/>
    <x v="0"/>
  </r>
  <r>
    <x v="0"/>
    <x v="7"/>
    <x v="7"/>
    <x v="1"/>
    <n v="102"/>
    <n v="12.36"/>
    <n v="44"/>
    <n v="8.89"/>
    <n v="58"/>
    <n v="18.07"/>
    <x v="0"/>
  </r>
  <r>
    <x v="0"/>
    <x v="7"/>
    <x v="7"/>
    <x v="2"/>
    <n v="66"/>
    <n v="8"/>
    <n v="29"/>
    <n v="5.86"/>
    <n v="37"/>
    <n v="11.53"/>
    <x v="0"/>
  </r>
  <r>
    <x v="0"/>
    <x v="7"/>
    <x v="7"/>
    <x v="3"/>
    <n v="4"/>
    <n v="0.48"/>
    <n v="0"/>
    <n v="0"/>
    <n v="3"/>
    <n v="0.93"/>
    <x v="0"/>
  </r>
  <r>
    <x v="0"/>
    <x v="7"/>
    <x v="7"/>
    <x v="4"/>
    <n v="6"/>
    <n v="0.73"/>
    <n v="0"/>
    <n v="0"/>
    <n v="6"/>
    <n v="1.87"/>
    <x v="0"/>
  </r>
  <r>
    <x v="0"/>
    <x v="7"/>
    <x v="7"/>
    <x v="5"/>
    <n v="7"/>
    <n v="0.85"/>
    <n v="2"/>
    <n v="0.4"/>
    <n v="5"/>
    <n v="1.56"/>
    <x v="0"/>
  </r>
  <r>
    <x v="0"/>
    <x v="7"/>
    <x v="7"/>
    <x v="6"/>
    <n v="221"/>
    <n v="26.79"/>
    <n v="115"/>
    <n v="23.23"/>
    <n v="105"/>
    <n v="32.71"/>
    <x v="10"/>
  </r>
  <r>
    <x v="0"/>
    <x v="7"/>
    <x v="7"/>
    <x v="7"/>
    <n v="7"/>
    <n v="0.85"/>
    <n v="0"/>
    <n v="0"/>
    <n v="7"/>
    <n v="2.1800000000000002"/>
    <x v="0"/>
  </r>
  <r>
    <x v="0"/>
    <x v="7"/>
    <x v="7"/>
    <x v="8"/>
    <n v="58"/>
    <n v="7.03"/>
    <n v="39"/>
    <n v="7.88"/>
    <n v="19"/>
    <n v="5.92"/>
    <x v="0"/>
  </r>
  <r>
    <x v="0"/>
    <x v="7"/>
    <x v="7"/>
    <x v="9"/>
    <n v="22"/>
    <n v="2.67"/>
    <n v="14"/>
    <n v="2.83"/>
    <n v="8"/>
    <n v="2.4900000000000002"/>
    <x v="0"/>
  </r>
  <r>
    <x v="0"/>
    <x v="7"/>
    <x v="7"/>
    <x v="10"/>
    <n v="114"/>
    <n v="13.82"/>
    <n v="93"/>
    <n v="18.79"/>
    <n v="21"/>
    <n v="6.54"/>
    <x v="0"/>
  </r>
  <r>
    <x v="0"/>
    <x v="7"/>
    <x v="7"/>
    <x v="11"/>
    <n v="144"/>
    <n v="17.45"/>
    <n v="120"/>
    <n v="24.24"/>
    <n v="23"/>
    <n v="7.17"/>
    <x v="0"/>
  </r>
  <r>
    <x v="0"/>
    <x v="7"/>
    <x v="7"/>
    <x v="12"/>
    <n v="16"/>
    <n v="1.94"/>
    <n v="7"/>
    <n v="1.41"/>
    <n v="6"/>
    <n v="1.87"/>
    <x v="10"/>
  </r>
  <r>
    <x v="0"/>
    <x v="7"/>
    <x v="7"/>
    <x v="13"/>
    <n v="28"/>
    <n v="3.39"/>
    <n v="20"/>
    <n v="4.04"/>
    <n v="8"/>
    <n v="2.4900000000000002"/>
    <x v="0"/>
  </r>
  <r>
    <x v="0"/>
    <x v="7"/>
    <x v="7"/>
    <x v="14"/>
    <n v="30"/>
    <n v="3.64"/>
    <n v="12"/>
    <n v="2.42"/>
    <n v="15"/>
    <n v="4.67"/>
    <x v="0"/>
  </r>
  <r>
    <x v="0"/>
    <x v="8"/>
    <x v="8"/>
    <x v="0"/>
    <n v="1"/>
    <n v="0.05"/>
    <n v="0"/>
    <n v="0"/>
    <n v="1"/>
    <n v="0.15"/>
    <x v="0"/>
  </r>
  <r>
    <x v="0"/>
    <x v="8"/>
    <x v="8"/>
    <x v="1"/>
    <n v="313"/>
    <n v="14.64"/>
    <n v="173"/>
    <n v="12.23"/>
    <n v="140"/>
    <n v="20.38"/>
    <x v="0"/>
  </r>
  <r>
    <x v="0"/>
    <x v="8"/>
    <x v="8"/>
    <x v="2"/>
    <n v="168"/>
    <n v="7.86"/>
    <n v="82"/>
    <n v="5.8"/>
    <n v="85"/>
    <n v="12.37"/>
    <x v="0"/>
  </r>
  <r>
    <x v="0"/>
    <x v="8"/>
    <x v="8"/>
    <x v="3"/>
    <n v="7"/>
    <n v="0.33"/>
    <n v="0"/>
    <n v="0"/>
    <n v="2"/>
    <n v="0.28999999999999998"/>
    <x v="0"/>
  </r>
  <r>
    <x v="0"/>
    <x v="8"/>
    <x v="8"/>
    <x v="4"/>
    <n v="11"/>
    <n v="0.51"/>
    <n v="4"/>
    <n v="0.28000000000000003"/>
    <n v="7"/>
    <n v="1.02"/>
    <x v="0"/>
  </r>
  <r>
    <x v="0"/>
    <x v="8"/>
    <x v="8"/>
    <x v="5"/>
    <n v="14"/>
    <n v="0.65"/>
    <n v="6"/>
    <n v="0.42"/>
    <n v="7"/>
    <n v="1.02"/>
    <x v="0"/>
  </r>
  <r>
    <x v="0"/>
    <x v="8"/>
    <x v="8"/>
    <x v="6"/>
    <n v="527"/>
    <n v="24.65"/>
    <n v="324"/>
    <n v="22.9"/>
    <n v="202"/>
    <n v="29.4"/>
    <x v="10"/>
  </r>
  <r>
    <x v="0"/>
    <x v="8"/>
    <x v="8"/>
    <x v="7"/>
    <n v="17"/>
    <n v="0.8"/>
    <n v="4"/>
    <n v="0.28000000000000003"/>
    <n v="13"/>
    <n v="1.89"/>
    <x v="0"/>
  </r>
  <r>
    <x v="0"/>
    <x v="8"/>
    <x v="8"/>
    <x v="8"/>
    <n v="80"/>
    <n v="3.74"/>
    <n v="37"/>
    <n v="2.61"/>
    <n v="42"/>
    <n v="6.11"/>
    <x v="10"/>
  </r>
  <r>
    <x v="0"/>
    <x v="8"/>
    <x v="8"/>
    <x v="9"/>
    <n v="70"/>
    <n v="3.27"/>
    <n v="41"/>
    <n v="2.9"/>
    <n v="27"/>
    <n v="3.93"/>
    <x v="0"/>
  </r>
  <r>
    <x v="0"/>
    <x v="8"/>
    <x v="8"/>
    <x v="10"/>
    <n v="308"/>
    <n v="14.41"/>
    <n v="274"/>
    <n v="19.36"/>
    <n v="34"/>
    <n v="4.95"/>
    <x v="0"/>
  </r>
  <r>
    <x v="0"/>
    <x v="8"/>
    <x v="8"/>
    <x v="11"/>
    <n v="373"/>
    <n v="17.45"/>
    <n v="329"/>
    <n v="23.25"/>
    <n v="42"/>
    <n v="6.11"/>
    <x v="0"/>
  </r>
  <r>
    <x v="0"/>
    <x v="8"/>
    <x v="8"/>
    <x v="12"/>
    <n v="74"/>
    <n v="3.46"/>
    <n v="51"/>
    <n v="3.6"/>
    <n v="7"/>
    <n v="1.02"/>
    <x v="0"/>
  </r>
  <r>
    <x v="0"/>
    <x v="8"/>
    <x v="8"/>
    <x v="13"/>
    <n v="90"/>
    <n v="4.21"/>
    <n v="42"/>
    <n v="2.97"/>
    <n v="45"/>
    <n v="6.55"/>
    <x v="0"/>
  </r>
  <r>
    <x v="0"/>
    <x v="8"/>
    <x v="8"/>
    <x v="14"/>
    <n v="85"/>
    <n v="3.98"/>
    <n v="48"/>
    <n v="3.39"/>
    <n v="33"/>
    <n v="4.8"/>
    <x v="10"/>
  </r>
  <r>
    <x v="0"/>
    <x v="9"/>
    <x v="9"/>
    <x v="0"/>
    <n v="1"/>
    <n v="0.16"/>
    <n v="0"/>
    <n v="0"/>
    <n v="1"/>
    <n v="0.45"/>
    <x v="0"/>
  </r>
  <r>
    <x v="0"/>
    <x v="9"/>
    <x v="9"/>
    <x v="1"/>
    <n v="137"/>
    <n v="21.85"/>
    <n v="59"/>
    <n v="15.17"/>
    <n v="78"/>
    <n v="34.82"/>
    <x v="0"/>
  </r>
  <r>
    <x v="0"/>
    <x v="9"/>
    <x v="9"/>
    <x v="2"/>
    <n v="38"/>
    <n v="6.06"/>
    <n v="11"/>
    <n v="2.83"/>
    <n v="27"/>
    <n v="12.05"/>
    <x v="0"/>
  </r>
  <r>
    <x v="0"/>
    <x v="9"/>
    <x v="9"/>
    <x v="3"/>
    <n v="2"/>
    <n v="0.32"/>
    <n v="0"/>
    <n v="0"/>
    <n v="2"/>
    <n v="0.89"/>
    <x v="0"/>
  </r>
  <r>
    <x v="0"/>
    <x v="9"/>
    <x v="9"/>
    <x v="4"/>
    <n v="0"/>
    <n v="0"/>
    <n v="0"/>
    <n v="0"/>
    <n v="0"/>
    <n v="0"/>
    <x v="0"/>
  </r>
  <r>
    <x v="0"/>
    <x v="9"/>
    <x v="9"/>
    <x v="5"/>
    <n v="7"/>
    <n v="1.1200000000000001"/>
    <n v="4"/>
    <n v="1.03"/>
    <n v="3"/>
    <n v="1.34"/>
    <x v="0"/>
  </r>
  <r>
    <x v="0"/>
    <x v="9"/>
    <x v="9"/>
    <x v="6"/>
    <n v="133"/>
    <n v="21.21"/>
    <n v="85"/>
    <n v="21.85"/>
    <n v="48"/>
    <n v="21.43"/>
    <x v="0"/>
  </r>
  <r>
    <x v="0"/>
    <x v="9"/>
    <x v="9"/>
    <x v="7"/>
    <n v="3"/>
    <n v="0.48"/>
    <n v="1"/>
    <n v="0.26"/>
    <n v="2"/>
    <n v="0.89"/>
    <x v="0"/>
  </r>
  <r>
    <x v="0"/>
    <x v="9"/>
    <x v="9"/>
    <x v="8"/>
    <n v="20"/>
    <n v="3.19"/>
    <n v="13"/>
    <n v="3.34"/>
    <n v="7"/>
    <n v="3.13"/>
    <x v="0"/>
  </r>
  <r>
    <x v="0"/>
    <x v="9"/>
    <x v="9"/>
    <x v="9"/>
    <n v="12"/>
    <n v="1.91"/>
    <n v="8"/>
    <n v="2.06"/>
    <n v="4"/>
    <n v="1.79"/>
    <x v="0"/>
  </r>
  <r>
    <x v="0"/>
    <x v="9"/>
    <x v="9"/>
    <x v="10"/>
    <n v="61"/>
    <n v="9.73"/>
    <n v="41"/>
    <n v="10.54"/>
    <n v="20"/>
    <n v="8.93"/>
    <x v="0"/>
  </r>
  <r>
    <x v="0"/>
    <x v="9"/>
    <x v="9"/>
    <x v="11"/>
    <n v="123"/>
    <n v="19.62"/>
    <n v="114"/>
    <n v="29.31"/>
    <n v="6"/>
    <n v="2.68"/>
    <x v="0"/>
  </r>
  <r>
    <x v="0"/>
    <x v="9"/>
    <x v="9"/>
    <x v="12"/>
    <n v="32"/>
    <n v="5.0999999999999996"/>
    <n v="26"/>
    <n v="6.68"/>
    <n v="2"/>
    <n v="0.89"/>
    <x v="0"/>
  </r>
  <r>
    <x v="0"/>
    <x v="9"/>
    <x v="9"/>
    <x v="13"/>
    <n v="42"/>
    <n v="6.7"/>
    <n v="20"/>
    <n v="5.14"/>
    <n v="16"/>
    <n v="7.14"/>
    <x v="0"/>
  </r>
  <r>
    <x v="0"/>
    <x v="9"/>
    <x v="9"/>
    <x v="14"/>
    <n v="16"/>
    <n v="2.5499999999999998"/>
    <n v="7"/>
    <n v="1.8"/>
    <n v="8"/>
    <n v="3.57"/>
    <x v="0"/>
  </r>
  <r>
    <x v="0"/>
    <x v="10"/>
    <x v="10"/>
    <x v="0"/>
    <n v="3"/>
    <n v="0.13"/>
    <n v="0"/>
    <n v="0"/>
    <n v="3"/>
    <n v="0.39"/>
    <x v="0"/>
  </r>
  <r>
    <x v="0"/>
    <x v="10"/>
    <x v="10"/>
    <x v="1"/>
    <n v="345"/>
    <n v="14.79"/>
    <n v="177"/>
    <n v="11.77"/>
    <n v="168"/>
    <n v="21.59"/>
    <x v="0"/>
  </r>
  <r>
    <x v="0"/>
    <x v="10"/>
    <x v="10"/>
    <x v="2"/>
    <n v="175"/>
    <n v="7.5"/>
    <n v="91"/>
    <n v="6.05"/>
    <n v="82"/>
    <n v="10.54"/>
    <x v="3"/>
  </r>
  <r>
    <x v="0"/>
    <x v="10"/>
    <x v="10"/>
    <x v="3"/>
    <n v="4"/>
    <n v="0.17"/>
    <n v="0"/>
    <n v="0"/>
    <n v="1"/>
    <n v="0.13"/>
    <x v="0"/>
  </r>
  <r>
    <x v="0"/>
    <x v="10"/>
    <x v="10"/>
    <x v="4"/>
    <n v="8"/>
    <n v="0.34"/>
    <n v="1"/>
    <n v="7.0000000000000007E-2"/>
    <n v="7"/>
    <n v="0.9"/>
    <x v="0"/>
  </r>
  <r>
    <x v="0"/>
    <x v="10"/>
    <x v="10"/>
    <x v="5"/>
    <n v="15"/>
    <n v="0.64"/>
    <n v="7"/>
    <n v="0.47"/>
    <n v="7"/>
    <n v="0.9"/>
    <x v="10"/>
  </r>
  <r>
    <x v="0"/>
    <x v="10"/>
    <x v="10"/>
    <x v="6"/>
    <n v="607"/>
    <n v="26.03"/>
    <n v="361"/>
    <n v="24"/>
    <n v="245"/>
    <n v="31.49"/>
    <x v="10"/>
  </r>
  <r>
    <x v="0"/>
    <x v="10"/>
    <x v="10"/>
    <x v="7"/>
    <n v="19"/>
    <n v="0.81"/>
    <n v="10"/>
    <n v="0.66"/>
    <n v="9"/>
    <n v="1.1599999999999999"/>
    <x v="0"/>
  </r>
  <r>
    <x v="0"/>
    <x v="10"/>
    <x v="10"/>
    <x v="8"/>
    <n v="89"/>
    <n v="3.82"/>
    <n v="22"/>
    <n v="1.46"/>
    <n v="67"/>
    <n v="8.61"/>
    <x v="0"/>
  </r>
  <r>
    <x v="0"/>
    <x v="10"/>
    <x v="10"/>
    <x v="9"/>
    <n v="77"/>
    <n v="3.3"/>
    <n v="40"/>
    <n v="2.66"/>
    <n v="33"/>
    <n v="4.24"/>
    <x v="10"/>
  </r>
  <r>
    <x v="0"/>
    <x v="10"/>
    <x v="10"/>
    <x v="10"/>
    <n v="288"/>
    <n v="12.35"/>
    <n v="239"/>
    <n v="15.89"/>
    <n v="45"/>
    <n v="5.78"/>
    <x v="0"/>
  </r>
  <r>
    <x v="0"/>
    <x v="10"/>
    <x v="10"/>
    <x v="11"/>
    <n v="448"/>
    <n v="19.21"/>
    <n v="393"/>
    <n v="26.13"/>
    <n v="51"/>
    <n v="6.56"/>
    <x v="3"/>
  </r>
  <r>
    <x v="0"/>
    <x v="10"/>
    <x v="10"/>
    <x v="12"/>
    <n v="59"/>
    <n v="2.5299999999999998"/>
    <n v="33"/>
    <n v="2.19"/>
    <n v="11"/>
    <n v="1.41"/>
    <x v="10"/>
  </r>
  <r>
    <x v="0"/>
    <x v="10"/>
    <x v="10"/>
    <x v="13"/>
    <n v="103"/>
    <n v="4.42"/>
    <n v="63"/>
    <n v="4.1900000000000004"/>
    <n v="26"/>
    <n v="3.34"/>
    <x v="0"/>
  </r>
  <r>
    <x v="0"/>
    <x v="10"/>
    <x v="10"/>
    <x v="14"/>
    <n v="92"/>
    <n v="3.95"/>
    <n v="67"/>
    <n v="4.45"/>
    <n v="23"/>
    <n v="2.96"/>
    <x v="0"/>
  </r>
  <r>
    <x v="0"/>
    <x v="11"/>
    <x v="11"/>
    <x v="0"/>
    <n v="4"/>
    <n v="0.43"/>
    <n v="0"/>
    <n v="0"/>
    <n v="4"/>
    <n v="1.27"/>
    <x v="0"/>
  </r>
  <r>
    <x v="0"/>
    <x v="11"/>
    <x v="11"/>
    <x v="1"/>
    <n v="120"/>
    <n v="12.79"/>
    <n v="57"/>
    <n v="9.3800000000000008"/>
    <n v="63"/>
    <n v="19.940000000000001"/>
    <x v="0"/>
  </r>
  <r>
    <x v="0"/>
    <x v="11"/>
    <x v="11"/>
    <x v="2"/>
    <n v="81"/>
    <n v="8.64"/>
    <n v="36"/>
    <n v="5.92"/>
    <n v="45"/>
    <n v="14.24"/>
    <x v="0"/>
  </r>
  <r>
    <x v="0"/>
    <x v="11"/>
    <x v="11"/>
    <x v="3"/>
    <n v="1"/>
    <n v="0.11"/>
    <n v="0"/>
    <n v="0"/>
    <n v="1"/>
    <n v="0.32"/>
    <x v="0"/>
  </r>
  <r>
    <x v="0"/>
    <x v="11"/>
    <x v="11"/>
    <x v="4"/>
    <n v="5"/>
    <n v="0.53"/>
    <n v="2"/>
    <n v="0.33"/>
    <n v="2"/>
    <n v="0.63"/>
    <x v="10"/>
  </r>
  <r>
    <x v="0"/>
    <x v="11"/>
    <x v="11"/>
    <x v="5"/>
    <n v="14"/>
    <n v="1.49"/>
    <n v="3"/>
    <n v="0.49"/>
    <n v="10"/>
    <n v="3.16"/>
    <x v="10"/>
  </r>
  <r>
    <x v="0"/>
    <x v="11"/>
    <x v="11"/>
    <x v="6"/>
    <n v="233"/>
    <n v="24.84"/>
    <n v="141"/>
    <n v="23.19"/>
    <n v="92"/>
    <n v="29.11"/>
    <x v="0"/>
  </r>
  <r>
    <x v="0"/>
    <x v="11"/>
    <x v="11"/>
    <x v="7"/>
    <n v="5"/>
    <n v="0.53"/>
    <n v="2"/>
    <n v="0.33"/>
    <n v="3"/>
    <n v="0.95"/>
    <x v="0"/>
  </r>
  <r>
    <x v="0"/>
    <x v="11"/>
    <x v="11"/>
    <x v="8"/>
    <n v="40"/>
    <n v="4.26"/>
    <n v="21"/>
    <n v="3.45"/>
    <n v="19"/>
    <n v="6.01"/>
    <x v="0"/>
  </r>
  <r>
    <x v="0"/>
    <x v="11"/>
    <x v="11"/>
    <x v="9"/>
    <n v="36"/>
    <n v="3.84"/>
    <n v="19"/>
    <n v="3.13"/>
    <n v="15"/>
    <n v="4.75"/>
    <x v="0"/>
  </r>
  <r>
    <x v="0"/>
    <x v="11"/>
    <x v="11"/>
    <x v="10"/>
    <n v="117"/>
    <n v="12.47"/>
    <n v="104"/>
    <n v="17.11"/>
    <n v="13"/>
    <n v="4.1100000000000003"/>
    <x v="0"/>
  </r>
  <r>
    <x v="0"/>
    <x v="11"/>
    <x v="11"/>
    <x v="11"/>
    <n v="180"/>
    <n v="19.190000000000001"/>
    <n v="162"/>
    <n v="26.64"/>
    <n v="18"/>
    <n v="5.7"/>
    <x v="0"/>
  </r>
  <r>
    <x v="0"/>
    <x v="11"/>
    <x v="11"/>
    <x v="12"/>
    <n v="21"/>
    <n v="2.2400000000000002"/>
    <n v="10"/>
    <n v="1.64"/>
    <n v="3"/>
    <n v="0.95"/>
    <x v="0"/>
  </r>
  <r>
    <x v="0"/>
    <x v="11"/>
    <x v="11"/>
    <x v="13"/>
    <n v="50"/>
    <n v="5.33"/>
    <n v="29"/>
    <n v="4.7699999999999996"/>
    <n v="20"/>
    <n v="6.33"/>
    <x v="0"/>
  </r>
  <r>
    <x v="0"/>
    <x v="11"/>
    <x v="11"/>
    <x v="14"/>
    <n v="31"/>
    <n v="3.3"/>
    <n v="22"/>
    <n v="3.62"/>
    <n v="8"/>
    <n v="2.5299999999999998"/>
    <x v="0"/>
  </r>
  <r>
    <x v="0"/>
    <x v="12"/>
    <x v="12"/>
    <x v="0"/>
    <n v="0"/>
    <n v="0"/>
    <n v="0"/>
    <n v="0"/>
    <n v="0"/>
    <n v="0"/>
    <x v="0"/>
  </r>
  <r>
    <x v="0"/>
    <x v="12"/>
    <x v="12"/>
    <x v="1"/>
    <n v="83"/>
    <n v="12.79"/>
    <n v="57"/>
    <n v="12.84"/>
    <n v="26"/>
    <n v="13.33"/>
    <x v="0"/>
  </r>
  <r>
    <x v="0"/>
    <x v="12"/>
    <x v="12"/>
    <x v="2"/>
    <n v="85"/>
    <n v="13.1"/>
    <n v="42"/>
    <n v="9.4600000000000009"/>
    <n v="43"/>
    <n v="22.05"/>
    <x v="0"/>
  </r>
  <r>
    <x v="0"/>
    <x v="12"/>
    <x v="12"/>
    <x v="3"/>
    <n v="4"/>
    <n v="0.62"/>
    <n v="0"/>
    <n v="0"/>
    <n v="4"/>
    <n v="2.0499999999999998"/>
    <x v="0"/>
  </r>
  <r>
    <x v="0"/>
    <x v="12"/>
    <x v="12"/>
    <x v="4"/>
    <n v="1"/>
    <n v="0.15"/>
    <n v="0"/>
    <n v="0"/>
    <n v="1"/>
    <n v="0.51"/>
    <x v="0"/>
  </r>
  <r>
    <x v="0"/>
    <x v="12"/>
    <x v="12"/>
    <x v="5"/>
    <n v="3"/>
    <n v="0.46"/>
    <n v="0"/>
    <n v="0"/>
    <n v="3"/>
    <n v="1.54"/>
    <x v="0"/>
  </r>
  <r>
    <x v="0"/>
    <x v="12"/>
    <x v="12"/>
    <x v="6"/>
    <n v="165"/>
    <n v="25.42"/>
    <n v="105"/>
    <n v="23.65"/>
    <n v="60"/>
    <n v="30.77"/>
    <x v="0"/>
  </r>
  <r>
    <x v="0"/>
    <x v="12"/>
    <x v="12"/>
    <x v="7"/>
    <n v="3"/>
    <n v="0.46"/>
    <n v="0"/>
    <n v="0"/>
    <n v="3"/>
    <n v="1.54"/>
    <x v="0"/>
  </r>
  <r>
    <x v="0"/>
    <x v="12"/>
    <x v="12"/>
    <x v="8"/>
    <n v="17"/>
    <n v="2.62"/>
    <n v="10"/>
    <n v="2.25"/>
    <n v="7"/>
    <n v="3.59"/>
    <x v="0"/>
  </r>
  <r>
    <x v="0"/>
    <x v="12"/>
    <x v="12"/>
    <x v="9"/>
    <n v="21"/>
    <n v="3.24"/>
    <n v="14"/>
    <n v="3.15"/>
    <n v="7"/>
    <n v="3.59"/>
    <x v="0"/>
  </r>
  <r>
    <x v="0"/>
    <x v="12"/>
    <x v="12"/>
    <x v="10"/>
    <n v="99"/>
    <n v="15.25"/>
    <n v="81"/>
    <n v="18.239999999999998"/>
    <n v="16"/>
    <n v="8.2100000000000009"/>
    <x v="10"/>
  </r>
  <r>
    <x v="0"/>
    <x v="12"/>
    <x v="12"/>
    <x v="11"/>
    <n v="113"/>
    <n v="17.41"/>
    <n v="101"/>
    <n v="22.75"/>
    <n v="7"/>
    <n v="3.59"/>
    <x v="0"/>
  </r>
  <r>
    <x v="0"/>
    <x v="12"/>
    <x v="12"/>
    <x v="12"/>
    <n v="17"/>
    <n v="2.62"/>
    <n v="13"/>
    <n v="2.93"/>
    <n v="1"/>
    <n v="0.51"/>
    <x v="0"/>
  </r>
  <r>
    <x v="0"/>
    <x v="12"/>
    <x v="12"/>
    <x v="13"/>
    <n v="20"/>
    <n v="3.08"/>
    <n v="13"/>
    <n v="2.93"/>
    <n v="7"/>
    <n v="3.59"/>
    <x v="0"/>
  </r>
  <r>
    <x v="0"/>
    <x v="12"/>
    <x v="12"/>
    <x v="14"/>
    <n v="18"/>
    <n v="2.77"/>
    <n v="8"/>
    <n v="1.8"/>
    <n v="10"/>
    <n v="5.13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100"/>
    <n v="11.01"/>
    <n v="63"/>
    <n v="9.94"/>
    <n v="37"/>
    <n v="14.62"/>
    <x v="0"/>
  </r>
  <r>
    <x v="0"/>
    <x v="13"/>
    <x v="13"/>
    <x v="2"/>
    <n v="65"/>
    <n v="7.16"/>
    <n v="39"/>
    <n v="6.15"/>
    <n v="25"/>
    <n v="9.8800000000000008"/>
    <x v="0"/>
  </r>
  <r>
    <x v="0"/>
    <x v="13"/>
    <x v="13"/>
    <x v="3"/>
    <n v="2"/>
    <n v="0.22"/>
    <n v="0"/>
    <n v="0"/>
    <n v="2"/>
    <n v="0.79"/>
    <x v="0"/>
  </r>
  <r>
    <x v="0"/>
    <x v="13"/>
    <x v="13"/>
    <x v="4"/>
    <n v="3"/>
    <n v="0.33"/>
    <n v="0"/>
    <n v="0"/>
    <n v="3"/>
    <n v="1.19"/>
    <x v="0"/>
  </r>
  <r>
    <x v="0"/>
    <x v="13"/>
    <x v="13"/>
    <x v="5"/>
    <n v="8"/>
    <n v="0.88"/>
    <n v="3"/>
    <n v="0.47"/>
    <n v="5"/>
    <n v="1.98"/>
    <x v="0"/>
  </r>
  <r>
    <x v="0"/>
    <x v="13"/>
    <x v="13"/>
    <x v="6"/>
    <n v="210"/>
    <n v="23.13"/>
    <n v="131"/>
    <n v="20.66"/>
    <n v="79"/>
    <n v="31.23"/>
    <x v="0"/>
  </r>
  <r>
    <x v="0"/>
    <x v="13"/>
    <x v="13"/>
    <x v="7"/>
    <n v="3"/>
    <n v="0.33"/>
    <n v="2"/>
    <n v="0.32"/>
    <n v="1"/>
    <n v="0.4"/>
    <x v="0"/>
  </r>
  <r>
    <x v="0"/>
    <x v="13"/>
    <x v="13"/>
    <x v="8"/>
    <n v="43"/>
    <n v="4.74"/>
    <n v="18"/>
    <n v="2.84"/>
    <n v="24"/>
    <n v="9.49"/>
    <x v="0"/>
  </r>
  <r>
    <x v="0"/>
    <x v="13"/>
    <x v="13"/>
    <x v="9"/>
    <n v="31"/>
    <n v="3.41"/>
    <n v="18"/>
    <n v="2.84"/>
    <n v="11"/>
    <n v="4.3499999999999996"/>
    <x v="10"/>
  </r>
  <r>
    <x v="0"/>
    <x v="13"/>
    <x v="13"/>
    <x v="10"/>
    <n v="171"/>
    <n v="18.829999999999998"/>
    <n v="146"/>
    <n v="23.03"/>
    <n v="25"/>
    <n v="9.8800000000000008"/>
    <x v="0"/>
  </r>
  <r>
    <x v="0"/>
    <x v="13"/>
    <x v="13"/>
    <x v="11"/>
    <n v="179"/>
    <n v="19.71"/>
    <n v="167"/>
    <n v="26.34"/>
    <n v="11"/>
    <n v="4.3499999999999996"/>
    <x v="0"/>
  </r>
  <r>
    <x v="0"/>
    <x v="13"/>
    <x v="13"/>
    <x v="12"/>
    <n v="20"/>
    <n v="2.2000000000000002"/>
    <n v="7"/>
    <n v="1.1000000000000001"/>
    <n v="5"/>
    <n v="1.98"/>
    <x v="0"/>
  </r>
  <r>
    <x v="0"/>
    <x v="13"/>
    <x v="13"/>
    <x v="13"/>
    <n v="33"/>
    <n v="3.63"/>
    <n v="18"/>
    <n v="2.84"/>
    <n v="14"/>
    <n v="5.53"/>
    <x v="0"/>
  </r>
  <r>
    <x v="0"/>
    <x v="13"/>
    <x v="13"/>
    <x v="14"/>
    <n v="40"/>
    <n v="4.41"/>
    <n v="22"/>
    <n v="3.47"/>
    <n v="11"/>
    <n v="4.3499999999999996"/>
    <x v="10"/>
  </r>
  <r>
    <x v="0"/>
    <x v="14"/>
    <x v="14"/>
    <x v="0"/>
    <n v="0"/>
    <n v="0"/>
    <n v="0"/>
    <n v="0"/>
    <n v="0"/>
    <n v="0"/>
    <x v="0"/>
  </r>
  <r>
    <x v="0"/>
    <x v="14"/>
    <x v="14"/>
    <x v="1"/>
    <n v="21"/>
    <n v="13.82"/>
    <n v="6"/>
    <n v="7.06"/>
    <n v="15"/>
    <n v="24.59"/>
    <x v="0"/>
  </r>
  <r>
    <x v="0"/>
    <x v="14"/>
    <x v="14"/>
    <x v="2"/>
    <n v="8"/>
    <n v="5.26"/>
    <n v="1"/>
    <n v="1.18"/>
    <n v="7"/>
    <n v="11.48"/>
    <x v="0"/>
  </r>
  <r>
    <x v="0"/>
    <x v="14"/>
    <x v="14"/>
    <x v="3"/>
    <n v="1"/>
    <n v="0.66"/>
    <n v="0"/>
    <n v="0"/>
    <n v="0"/>
    <n v="0"/>
    <x v="0"/>
  </r>
  <r>
    <x v="0"/>
    <x v="14"/>
    <x v="14"/>
    <x v="4"/>
    <n v="1"/>
    <n v="0.66"/>
    <n v="1"/>
    <n v="1.18"/>
    <n v="0"/>
    <n v="0"/>
    <x v="0"/>
  </r>
  <r>
    <x v="0"/>
    <x v="14"/>
    <x v="14"/>
    <x v="5"/>
    <n v="1"/>
    <n v="0.66"/>
    <n v="1"/>
    <n v="1.18"/>
    <n v="0"/>
    <n v="0"/>
    <x v="0"/>
  </r>
  <r>
    <x v="0"/>
    <x v="14"/>
    <x v="14"/>
    <x v="6"/>
    <n v="35"/>
    <n v="23.03"/>
    <n v="17"/>
    <n v="20"/>
    <n v="17"/>
    <n v="27.87"/>
    <x v="10"/>
  </r>
  <r>
    <x v="0"/>
    <x v="14"/>
    <x v="14"/>
    <x v="7"/>
    <n v="2"/>
    <n v="1.32"/>
    <n v="1"/>
    <n v="1.18"/>
    <n v="1"/>
    <n v="1.64"/>
    <x v="0"/>
  </r>
  <r>
    <x v="0"/>
    <x v="14"/>
    <x v="14"/>
    <x v="8"/>
    <n v="10"/>
    <n v="6.58"/>
    <n v="7"/>
    <n v="8.24"/>
    <n v="3"/>
    <n v="4.92"/>
    <x v="0"/>
  </r>
  <r>
    <x v="0"/>
    <x v="14"/>
    <x v="14"/>
    <x v="9"/>
    <n v="3"/>
    <n v="1.97"/>
    <n v="2"/>
    <n v="2.35"/>
    <n v="1"/>
    <n v="1.64"/>
    <x v="0"/>
  </r>
  <r>
    <x v="0"/>
    <x v="14"/>
    <x v="14"/>
    <x v="10"/>
    <n v="22"/>
    <n v="14.47"/>
    <n v="18"/>
    <n v="21.18"/>
    <n v="4"/>
    <n v="6.56"/>
    <x v="0"/>
  </r>
  <r>
    <x v="0"/>
    <x v="14"/>
    <x v="14"/>
    <x v="11"/>
    <n v="26"/>
    <n v="17.11"/>
    <n v="25"/>
    <n v="29.41"/>
    <n v="1"/>
    <n v="1.64"/>
    <x v="0"/>
  </r>
  <r>
    <x v="0"/>
    <x v="14"/>
    <x v="14"/>
    <x v="12"/>
    <n v="13"/>
    <n v="8.5500000000000007"/>
    <n v="4"/>
    <n v="4.71"/>
    <n v="5"/>
    <n v="8.1999999999999993"/>
    <x v="0"/>
  </r>
  <r>
    <x v="0"/>
    <x v="14"/>
    <x v="14"/>
    <x v="13"/>
    <n v="4"/>
    <n v="2.63"/>
    <n v="2"/>
    <n v="2.35"/>
    <n v="2"/>
    <n v="3.28"/>
    <x v="0"/>
  </r>
  <r>
    <x v="0"/>
    <x v="14"/>
    <x v="14"/>
    <x v="14"/>
    <n v="5"/>
    <n v="3.29"/>
    <n v="0"/>
    <n v="0"/>
    <n v="5"/>
    <n v="8.1999999999999993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17"/>
    <n v="27.87"/>
    <n v="14"/>
    <n v="33.33"/>
    <n v="3"/>
    <n v="21.43"/>
    <x v="0"/>
  </r>
  <r>
    <x v="0"/>
    <x v="15"/>
    <x v="15"/>
    <x v="2"/>
    <n v="3"/>
    <n v="4.92"/>
    <n v="1"/>
    <n v="2.38"/>
    <n v="2"/>
    <n v="14.29"/>
    <x v="0"/>
  </r>
  <r>
    <x v="0"/>
    <x v="15"/>
    <x v="15"/>
    <x v="3"/>
    <n v="1"/>
    <n v="1.64"/>
    <n v="0"/>
    <n v="0"/>
    <n v="1"/>
    <n v="7.14"/>
    <x v="0"/>
  </r>
  <r>
    <x v="0"/>
    <x v="15"/>
    <x v="15"/>
    <x v="4"/>
    <n v="0"/>
    <n v="0"/>
    <n v="0"/>
    <n v="0"/>
    <n v="0"/>
    <n v="0"/>
    <x v="0"/>
  </r>
  <r>
    <x v="0"/>
    <x v="15"/>
    <x v="15"/>
    <x v="5"/>
    <n v="0"/>
    <n v="0"/>
    <n v="0"/>
    <n v="0"/>
    <n v="0"/>
    <n v="0"/>
    <x v="0"/>
  </r>
  <r>
    <x v="0"/>
    <x v="15"/>
    <x v="15"/>
    <x v="6"/>
    <n v="16"/>
    <n v="26.23"/>
    <n v="9"/>
    <n v="21.43"/>
    <n v="7"/>
    <n v="50"/>
    <x v="0"/>
  </r>
  <r>
    <x v="0"/>
    <x v="15"/>
    <x v="15"/>
    <x v="7"/>
    <n v="0"/>
    <n v="0"/>
    <n v="0"/>
    <n v="0"/>
    <n v="0"/>
    <n v="0"/>
    <x v="0"/>
  </r>
  <r>
    <x v="0"/>
    <x v="15"/>
    <x v="15"/>
    <x v="8"/>
    <n v="1"/>
    <n v="1.64"/>
    <n v="0"/>
    <n v="0"/>
    <n v="0"/>
    <n v="0"/>
    <x v="0"/>
  </r>
  <r>
    <x v="0"/>
    <x v="15"/>
    <x v="15"/>
    <x v="9"/>
    <n v="1"/>
    <n v="1.64"/>
    <n v="1"/>
    <n v="2.38"/>
    <n v="0"/>
    <n v="0"/>
    <x v="0"/>
  </r>
  <r>
    <x v="0"/>
    <x v="15"/>
    <x v="15"/>
    <x v="10"/>
    <n v="5"/>
    <n v="8.1999999999999993"/>
    <n v="4"/>
    <n v="9.52"/>
    <n v="1"/>
    <n v="7.14"/>
    <x v="0"/>
  </r>
  <r>
    <x v="0"/>
    <x v="15"/>
    <x v="15"/>
    <x v="11"/>
    <n v="10"/>
    <n v="16.39"/>
    <n v="9"/>
    <n v="21.43"/>
    <n v="0"/>
    <n v="0"/>
    <x v="0"/>
  </r>
  <r>
    <x v="0"/>
    <x v="15"/>
    <x v="15"/>
    <x v="12"/>
    <n v="1"/>
    <n v="1.64"/>
    <n v="0"/>
    <n v="0"/>
    <n v="0"/>
    <n v="0"/>
    <x v="0"/>
  </r>
  <r>
    <x v="0"/>
    <x v="15"/>
    <x v="15"/>
    <x v="13"/>
    <n v="3"/>
    <n v="4.92"/>
    <n v="2"/>
    <n v="4.76"/>
    <n v="0"/>
    <n v="0"/>
    <x v="0"/>
  </r>
  <r>
    <x v="0"/>
    <x v="15"/>
    <x v="15"/>
    <x v="14"/>
    <n v="3"/>
    <n v="4.92"/>
    <n v="2"/>
    <n v="4.76"/>
    <n v="0"/>
    <n v="0"/>
    <x v="10"/>
  </r>
  <r>
    <x v="0"/>
    <x v="16"/>
    <x v="16"/>
    <x v="0"/>
    <n v="0"/>
    <n v="0"/>
    <n v="0"/>
    <n v="0"/>
    <n v="0"/>
    <n v="0"/>
    <x v="0"/>
  </r>
  <r>
    <x v="0"/>
    <x v="16"/>
    <x v="16"/>
    <x v="1"/>
    <n v="18"/>
    <n v="18.37"/>
    <n v="16"/>
    <n v="22.86"/>
    <n v="2"/>
    <n v="9.09"/>
    <x v="0"/>
  </r>
  <r>
    <x v="0"/>
    <x v="16"/>
    <x v="16"/>
    <x v="2"/>
    <n v="11"/>
    <n v="11.22"/>
    <n v="6"/>
    <n v="8.57"/>
    <n v="5"/>
    <n v="22.73"/>
    <x v="0"/>
  </r>
  <r>
    <x v="0"/>
    <x v="16"/>
    <x v="16"/>
    <x v="3"/>
    <n v="1"/>
    <n v="1.02"/>
    <n v="0"/>
    <n v="0"/>
    <n v="0"/>
    <n v="0"/>
    <x v="0"/>
  </r>
  <r>
    <x v="0"/>
    <x v="16"/>
    <x v="16"/>
    <x v="4"/>
    <n v="0"/>
    <n v="0"/>
    <n v="0"/>
    <n v="0"/>
    <n v="0"/>
    <n v="0"/>
    <x v="0"/>
  </r>
  <r>
    <x v="0"/>
    <x v="16"/>
    <x v="16"/>
    <x v="5"/>
    <n v="0"/>
    <n v="0"/>
    <n v="0"/>
    <n v="0"/>
    <n v="0"/>
    <n v="0"/>
    <x v="0"/>
  </r>
  <r>
    <x v="0"/>
    <x v="16"/>
    <x v="16"/>
    <x v="6"/>
    <n v="22"/>
    <n v="22.45"/>
    <n v="12"/>
    <n v="17.14"/>
    <n v="9"/>
    <n v="40.909999999999997"/>
    <x v="10"/>
  </r>
  <r>
    <x v="0"/>
    <x v="16"/>
    <x v="16"/>
    <x v="7"/>
    <n v="0"/>
    <n v="0"/>
    <n v="0"/>
    <n v="0"/>
    <n v="0"/>
    <n v="0"/>
    <x v="0"/>
  </r>
  <r>
    <x v="0"/>
    <x v="16"/>
    <x v="16"/>
    <x v="8"/>
    <n v="0"/>
    <n v="0"/>
    <n v="0"/>
    <n v="0"/>
    <n v="0"/>
    <n v="0"/>
    <x v="0"/>
  </r>
  <r>
    <x v="0"/>
    <x v="16"/>
    <x v="16"/>
    <x v="9"/>
    <n v="2"/>
    <n v="2.04"/>
    <n v="2"/>
    <n v="2.86"/>
    <n v="0"/>
    <n v="0"/>
    <x v="0"/>
  </r>
  <r>
    <x v="0"/>
    <x v="16"/>
    <x v="16"/>
    <x v="10"/>
    <n v="15"/>
    <n v="15.31"/>
    <n v="12"/>
    <n v="17.14"/>
    <n v="2"/>
    <n v="9.09"/>
    <x v="10"/>
  </r>
  <r>
    <x v="0"/>
    <x v="16"/>
    <x v="16"/>
    <x v="11"/>
    <n v="17"/>
    <n v="17.350000000000001"/>
    <n v="15"/>
    <n v="21.43"/>
    <n v="2"/>
    <n v="9.09"/>
    <x v="0"/>
  </r>
  <r>
    <x v="0"/>
    <x v="16"/>
    <x v="16"/>
    <x v="12"/>
    <n v="5"/>
    <n v="5.0999999999999996"/>
    <n v="3"/>
    <n v="4.29"/>
    <n v="0"/>
    <n v="0"/>
    <x v="0"/>
  </r>
  <r>
    <x v="0"/>
    <x v="16"/>
    <x v="16"/>
    <x v="13"/>
    <n v="3"/>
    <n v="3.06"/>
    <n v="2"/>
    <n v="2.86"/>
    <n v="0"/>
    <n v="0"/>
    <x v="0"/>
  </r>
  <r>
    <x v="0"/>
    <x v="16"/>
    <x v="16"/>
    <x v="14"/>
    <n v="4"/>
    <n v="4.08"/>
    <n v="2"/>
    <n v="2.86"/>
    <n v="2"/>
    <n v="9.09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67"/>
    <n v="18.010000000000002"/>
    <n v="40"/>
    <n v="16.39"/>
    <n v="27"/>
    <n v="22.88"/>
    <x v="0"/>
  </r>
  <r>
    <x v="0"/>
    <x v="17"/>
    <x v="17"/>
    <x v="2"/>
    <n v="36"/>
    <n v="9.68"/>
    <n v="18"/>
    <n v="7.38"/>
    <n v="18"/>
    <n v="15.25"/>
    <x v="0"/>
  </r>
  <r>
    <x v="0"/>
    <x v="17"/>
    <x v="17"/>
    <x v="3"/>
    <n v="3"/>
    <n v="0.81"/>
    <n v="0"/>
    <n v="0"/>
    <n v="3"/>
    <n v="2.54"/>
    <x v="0"/>
  </r>
  <r>
    <x v="0"/>
    <x v="17"/>
    <x v="17"/>
    <x v="4"/>
    <n v="2"/>
    <n v="0.54"/>
    <n v="0"/>
    <n v="0"/>
    <n v="2"/>
    <n v="1.69"/>
    <x v="0"/>
  </r>
  <r>
    <x v="0"/>
    <x v="17"/>
    <x v="17"/>
    <x v="5"/>
    <n v="2"/>
    <n v="0.54"/>
    <n v="0"/>
    <n v="0"/>
    <n v="2"/>
    <n v="1.69"/>
    <x v="0"/>
  </r>
  <r>
    <x v="0"/>
    <x v="17"/>
    <x v="17"/>
    <x v="6"/>
    <n v="92"/>
    <n v="24.73"/>
    <n v="55"/>
    <n v="22.54"/>
    <n v="37"/>
    <n v="31.36"/>
    <x v="0"/>
  </r>
  <r>
    <x v="0"/>
    <x v="17"/>
    <x v="17"/>
    <x v="7"/>
    <n v="1"/>
    <n v="0.27"/>
    <n v="1"/>
    <n v="0.41"/>
    <n v="0"/>
    <n v="0"/>
    <x v="0"/>
  </r>
  <r>
    <x v="0"/>
    <x v="17"/>
    <x v="17"/>
    <x v="8"/>
    <n v="14"/>
    <n v="3.76"/>
    <n v="9"/>
    <n v="3.69"/>
    <n v="5"/>
    <n v="4.24"/>
    <x v="0"/>
  </r>
  <r>
    <x v="0"/>
    <x v="17"/>
    <x v="17"/>
    <x v="9"/>
    <n v="8"/>
    <n v="2.15"/>
    <n v="4"/>
    <n v="1.64"/>
    <n v="4"/>
    <n v="3.39"/>
    <x v="0"/>
  </r>
  <r>
    <x v="0"/>
    <x v="17"/>
    <x v="17"/>
    <x v="10"/>
    <n v="29"/>
    <n v="7.8"/>
    <n v="23"/>
    <n v="9.43"/>
    <n v="6"/>
    <n v="5.08"/>
    <x v="0"/>
  </r>
  <r>
    <x v="0"/>
    <x v="17"/>
    <x v="17"/>
    <x v="11"/>
    <n v="69"/>
    <n v="18.55"/>
    <n v="62"/>
    <n v="25.41"/>
    <n v="4"/>
    <n v="3.39"/>
    <x v="0"/>
  </r>
  <r>
    <x v="0"/>
    <x v="17"/>
    <x v="17"/>
    <x v="12"/>
    <n v="8"/>
    <n v="2.15"/>
    <n v="6"/>
    <n v="2.46"/>
    <n v="0"/>
    <n v="0"/>
    <x v="0"/>
  </r>
  <r>
    <x v="0"/>
    <x v="17"/>
    <x v="17"/>
    <x v="13"/>
    <n v="21"/>
    <n v="5.65"/>
    <n v="13"/>
    <n v="5.33"/>
    <n v="7"/>
    <n v="5.93"/>
    <x v="0"/>
  </r>
  <r>
    <x v="0"/>
    <x v="17"/>
    <x v="17"/>
    <x v="14"/>
    <n v="20"/>
    <n v="5.38"/>
    <n v="13"/>
    <n v="5.33"/>
    <n v="3"/>
    <n v="2.54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42"/>
    <n v="22.46"/>
    <n v="31"/>
    <n v="22.14"/>
    <n v="11"/>
    <n v="24.44"/>
    <x v="0"/>
  </r>
  <r>
    <x v="0"/>
    <x v="18"/>
    <x v="18"/>
    <x v="2"/>
    <n v="14"/>
    <n v="7.49"/>
    <n v="7"/>
    <n v="5"/>
    <n v="7"/>
    <n v="15.56"/>
    <x v="0"/>
  </r>
  <r>
    <x v="0"/>
    <x v="18"/>
    <x v="18"/>
    <x v="3"/>
    <n v="1"/>
    <n v="0.53"/>
    <n v="0"/>
    <n v="0"/>
    <n v="1"/>
    <n v="2.2200000000000002"/>
    <x v="0"/>
  </r>
  <r>
    <x v="0"/>
    <x v="18"/>
    <x v="18"/>
    <x v="4"/>
    <n v="0"/>
    <n v="0"/>
    <n v="0"/>
    <n v="0"/>
    <n v="0"/>
    <n v="0"/>
    <x v="0"/>
  </r>
  <r>
    <x v="0"/>
    <x v="18"/>
    <x v="18"/>
    <x v="5"/>
    <n v="2"/>
    <n v="1.07"/>
    <n v="1"/>
    <n v="0.71"/>
    <n v="1"/>
    <n v="2.2200000000000002"/>
    <x v="0"/>
  </r>
  <r>
    <x v="0"/>
    <x v="18"/>
    <x v="18"/>
    <x v="6"/>
    <n v="50"/>
    <n v="26.74"/>
    <n v="40"/>
    <n v="28.57"/>
    <n v="10"/>
    <n v="22.22"/>
    <x v="0"/>
  </r>
  <r>
    <x v="0"/>
    <x v="18"/>
    <x v="18"/>
    <x v="7"/>
    <n v="2"/>
    <n v="1.07"/>
    <n v="2"/>
    <n v="1.43"/>
    <n v="0"/>
    <n v="0"/>
    <x v="0"/>
  </r>
  <r>
    <x v="0"/>
    <x v="18"/>
    <x v="18"/>
    <x v="8"/>
    <n v="5"/>
    <n v="2.67"/>
    <n v="0"/>
    <n v="0"/>
    <n v="5"/>
    <n v="11.11"/>
    <x v="0"/>
  </r>
  <r>
    <x v="0"/>
    <x v="18"/>
    <x v="18"/>
    <x v="9"/>
    <n v="5"/>
    <n v="2.67"/>
    <n v="4"/>
    <n v="2.86"/>
    <n v="1"/>
    <n v="2.2200000000000002"/>
    <x v="0"/>
  </r>
  <r>
    <x v="0"/>
    <x v="18"/>
    <x v="18"/>
    <x v="10"/>
    <n v="20"/>
    <n v="10.7"/>
    <n v="18"/>
    <n v="12.86"/>
    <n v="2"/>
    <n v="4.4400000000000004"/>
    <x v="0"/>
  </r>
  <r>
    <x v="0"/>
    <x v="18"/>
    <x v="18"/>
    <x v="11"/>
    <n v="25"/>
    <n v="13.37"/>
    <n v="22"/>
    <n v="15.71"/>
    <n v="3"/>
    <n v="6.67"/>
    <x v="0"/>
  </r>
  <r>
    <x v="0"/>
    <x v="18"/>
    <x v="18"/>
    <x v="12"/>
    <n v="1"/>
    <n v="0.53"/>
    <n v="1"/>
    <n v="0.71"/>
    <n v="0"/>
    <n v="0"/>
    <x v="0"/>
  </r>
  <r>
    <x v="0"/>
    <x v="18"/>
    <x v="18"/>
    <x v="13"/>
    <n v="9"/>
    <n v="4.8099999999999996"/>
    <n v="5"/>
    <n v="3.57"/>
    <n v="3"/>
    <n v="6.67"/>
    <x v="0"/>
  </r>
  <r>
    <x v="0"/>
    <x v="18"/>
    <x v="18"/>
    <x v="14"/>
    <n v="11"/>
    <n v="5.88"/>
    <n v="9"/>
    <n v="6.43"/>
    <n v="1"/>
    <n v="2.2200000000000002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32"/>
    <n v="11.76"/>
    <n v="16"/>
    <n v="9.36"/>
    <n v="16"/>
    <n v="18.600000000000001"/>
    <x v="0"/>
  </r>
  <r>
    <x v="0"/>
    <x v="19"/>
    <x v="19"/>
    <x v="2"/>
    <n v="24"/>
    <n v="8.82"/>
    <n v="17"/>
    <n v="9.94"/>
    <n v="7"/>
    <n v="8.14"/>
    <x v="0"/>
  </r>
  <r>
    <x v="0"/>
    <x v="19"/>
    <x v="19"/>
    <x v="3"/>
    <n v="2"/>
    <n v="0.74"/>
    <n v="0"/>
    <n v="0"/>
    <n v="1"/>
    <n v="1.1599999999999999"/>
    <x v="0"/>
  </r>
  <r>
    <x v="0"/>
    <x v="19"/>
    <x v="19"/>
    <x v="4"/>
    <n v="1"/>
    <n v="0.37"/>
    <n v="0"/>
    <n v="0"/>
    <n v="1"/>
    <n v="1.1599999999999999"/>
    <x v="0"/>
  </r>
  <r>
    <x v="0"/>
    <x v="19"/>
    <x v="19"/>
    <x v="5"/>
    <n v="1"/>
    <n v="0.37"/>
    <n v="1"/>
    <n v="0.57999999999999996"/>
    <n v="0"/>
    <n v="0"/>
    <x v="0"/>
  </r>
  <r>
    <x v="0"/>
    <x v="19"/>
    <x v="19"/>
    <x v="6"/>
    <n v="85"/>
    <n v="31.25"/>
    <n v="51"/>
    <n v="29.82"/>
    <n v="33"/>
    <n v="38.369999999999997"/>
    <x v="10"/>
  </r>
  <r>
    <x v="0"/>
    <x v="19"/>
    <x v="19"/>
    <x v="7"/>
    <n v="2"/>
    <n v="0.74"/>
    <n v="1"/>
    <n v="0.57999999999999996"/>
    <n v="1"/>
    <n v="1.1599999999999999"/>
    <x v="0"/>
  </r>
  <r>
    <x v="0"/>
    <x v="19"/>
    <x v="19"/>
    <x v="8"/>
    <n v="1"/>
    <n v="0.37"/>
    <n v="0"/>
    <n v="0"/>
    <n v="1"/>
    <n v="1.1599999999999999"/>
    <x v="0"/>
  </r>
  <r>
    <x v="0"/>
    <x v="19"/>
    <x v="19"/>
    <x v="9"/>
    <n v="10"/>
    <n v="3.68"/>
    <n v="5"/>
    <n v="2.92"/>
    <n v="5"/>
    <n v="5.81"/>
    <x v="0"/>
  </r>
  <r>
    <x v="0"/>
    <x v="19"/>
    <x v="19"/>
    <x v="10"/>
    <n v="27"/>
    <n v="9.93"/>
    <n v="22"/>
    <n v="12.87"/>
    <n v="4"/>
    <n v="4.6500000000000004"/>
    <x v="10"/>
  </r>
  <r>
    <x v="0"/>
    <x v="19"/>
    <x v="19"/>
    <x v="11"/>
    <n v="50"/>
    <n v="18.38"/>
    <n v="45"/>
    <n v="26.32"/>
    <n v="4"/>
    <n v="4.6500000000000004"/>
    <x v="0"/>
  </r>
  <r>
    <x v="0"/>
    <x v="19"/>
    <x v="19"/>
    <x v="12"/>
    <n v="18"/>
    <n v="6.62"/>
    <n v="6"/>
    <n v="3.51"/>
    <n v="2"/>
    <n v="2.33"/>
    <x v="1"/>
  </r>
  <r>
    <x v="0"/>
    <x v="19"/>
    <x v="19"/>
    <x v="13"/>
    <n v="15"/>
    <n v="5.51"/>
    <n v="6"/>
    <n v="3.51"/>
    <n v="9"/>
    <n v="10.47"/>
    <x v="0"/>
  </r>
  <r>
    <x v="0"/>
    <x v="19"/>
    <x v="19"/>
    <x v="14"/>
    <n v="4"/>
    <n v="1.47"/>
    <n v="1"/>
    <n v="0.57999999999999996"/>
    <n v="2"/>
    <n v="2.33"/>
    <x v="0"/>
  </r>
  <r>
    <x v="0"/>
    <x v="20"/>
    <x v="20"/>
    <x v="0"/>
    <n v="0"/>
    <n v="0"/>
    <n v="0"/>
    <n v="0"/>
    <n v="0"/>
    <n v="0"/>
    <x v="0"/>
  </r>
  <r>
    <x v="0"/>
    <x v="20"/>
    <x v="20"/>
    <x v="1"/>
    <n v="20"/>
    <n v="12.5"/>
    <n v="10"/>
    <n v="8.93"/>
    <n v="10"/>
    <n v="29.41"/>
    <x v="0"/>
  </r>
  <r>
    <x v="0"/>
    <x v="20"/>
    <x v="20"/>
    <x v="2"/>
    <n v="8"/>
    <n v="5"/>
    <n v="4"/>
    <n v="3.57"/>
    <n v="4"/>
    <n v="11.76"/>
    <x v="0"/>
  </r>
  <r>
    <x v="0"/>
    <x v="20"/>
    <x v="20"/>
    <x v="3"/>
    <n v="2"/>
    <n v="1.25"/>
    <n v="0"/>
    <n v="0"/>
    <n v="0"/>
    <n v="0"/>
    <x v="0"/>
  </r>
  <r>
    <x v="0"/>
    <x v="20"/>
    <x v="20"/>
    <x v="4"/>
    <n v="1"/>
    <n v="0.63"/>
    <n v="1"/>
    <n v="0.89"/>
    <n v="0"/>
    <n v="0"/>
    <x v="0"/>
  </r>
  <r>
    <x v="0"/>
    <x v="20"/>
    <x v="20"/>
    <x v="5"/>
    <n v="1"/>
    <n v="0.63"/>
    <n v="0"/>
    <n v="0"/>
    <n v="1"/>
    <n v="2.94"/>
    <x v="0"/>
  </r>
  <r>
    <x v="0"/>
    <x v="20"/>
    <x v="20"/>
    <x v="6"/>
    <n v="43"/>
    <n v="26.88"/>
    <n v="31"/>
    <n v="27.68"/>
    <n v="12"/>
    <n v="35.29"/>
    <x v="0"/>
  </r>
  <r>
    <x v="0"/>
    <x v="20"/>
    <x v="20"/>
    <x v="7"/>
    <n v="0"/>
    <n v="0"/>
    <n v="0"/>
    <n v="0"/>
    <n v="0"/>
    <n v="0"/>
    <x v="0"/>
  </r>
  <r>
    <x v="0"/>
    <x v="20"/>
    <x v="20"/>
    <x v="8"/>
    <n v="0"/>
    <n v="0"/>
    <n v="0"/>
    <n v="0"/>
    <n v="0"/>
    <n v="0"/>
    <x v="0"/>
  </r>
  <r>
    <x v="0"/>
    <x v="20"/>
    <x v="20"/>
    <x v="9"/>
    <n v="3"/>
    <n v="1.88"/>
    <n v="2"/>
    <n v="1.79"/>
    <n v="1"/>
    <n v="2.94"/>
    <x v="0"/>
  </r>
  <r>
    <x v="0"/>
    <x v="20"/>
    <x v="20"/>
    <x v="10"/>
    <n v="25"/>
    <n v="15.63"/>
    <n v="23"/>
    <n v="20.54"/>
    <n v="2"/>
    <n v="5.88"/>
    <x v="0"/>
  </r>
  <r>
    <x v="0"/>
    <x v="20"/>
    <x v="20"/>
    <x v="11"/>
    <n v="30"/>
    <n v="18.75"/>
    <n v="26"/>
    <n v="23.21"/>
    <n v="2"/>
    <n v="5.88"/>
    <x v="0"/>
  </r>
  <r>
    <x v="0"/>
    <x v="20"/>
    <x v="20"/>
    <x v="12"/>
    <n v="8"/>
    <n v="5"/>
    <n v="5"/>
    <n v="4.46"/>
    <n v="0"/>
    <n v="0"/>
    <x v="0"/>
  </r>
  <r>
    <x v="0"/>
    <x v="20"/>
    <x v="20"/>
    <x v="13"/>
    <n v="12"/>
    <n v="7.5"/>
    <n v="7"/>
    <n v="6.25"/>
    <n v="1"/>
    <n v="2.94"/>
    <x v="0"/>
  </r>
  <r>
    <x v="0"/>
    <x v="20"/>
    <x v="20"/>
    <x v="14"/>
    <n v="7"/>
    <n v="4.38"/>
    <n v="3"/>
    <n v="2.68"/>
    <n v="1"/>
    <n v="2.94"/>
    <x v="10"/>
  </r>
  <r>
    <x v="0"/>
    <x v="21"/>
    <x v="21"/>
    <x v="0"/>
    <n v="0"/>
    <n v="0"/>
    <n v="0"/>
    <n v="0"/>
    <n v="0"/>
    <n v="0"/>
    <x v="0"/>
  </r>
  <r>
    <x v="0"/>
    <x v="21"/>
    <x v="21"/>
    <x v="1"/>
    <n v="36"/>
    <n v="29.03"/>
    <n v="25"/>
    <n v="34.25"/>
    <n v="11"/>
    <n v="28.21"/>
    <x v="0"/>
  </r>
  <r>
    <x v="0"/>
    <x v="21"/>
    <x v="21"/>
    <x v="2"/>
    <n v="3"/>
    <n v="2.42"/>
    <n v="1"/>
    <n v="1.37"/>
    <n v="2"/>
    <n v="5.13"/>
    <x v="0"/>
  </r>
  <r>
    <x v="0"/>
    <x v="21"/>
    <x v="21"/>
    <x v="3"/>
    <n v="0"/>
    <n v="0"/>
    <n v="0"/>
    <n v="0"/>
    <n v="0"/>
    <n v="0"/>
    <x v="0"/>
  </r>
  <r>
    <x v="0"/>
    <x v="21"/>
    <x v="21"/>
    <x v="4"/>
    <n v="2"/>
    <n v="1.61"/>
    <n v="0"/>
    <n v="0"/>
    <n v="1"/>
    <n v="2.56"/>
    <x v="0"/>
  </r>
  <r>
    <x v="0"/>
    <x v="21"/>
    <x v="21"/>
    <x v="5"/>
    <n v="1"/>
    <n v="0.81"/>
    <n v="0"/>
    <n v="0"/>
    <n v="0"/>
    <n v="0"/>
    <x v="0"/>
  </r>
  <r>
    <x v="0"/>
    <x v="21"/>
    <x v="21"/>
    <x v="6"/>
    <n v="23"/>
    <n v="18.55"/>
    <n v="12"/>
    <n v="16.440000000000001"/>
    <n v="11"/>
    <n v="28.21"/>
    <x v="0"/>
  </r>
  <r>
    <x v="0"/>
    <x v="21"/>
    <x v="21"/>
    <x v="7"/>
    <n v="0"/>
    <n v="0"/>
    <n v="0"/>
    <n v="0"/>
    <n v="0"/>
    <n v="0"/>
    <x v="0"/>
  </r>
  <r>
    <x v="0"/>
    <x v="21"/>
    <x v="21"/>
    <x v="8"/>
    <n v="2"/>
    <n v="1.61"/>
    <n v="0"/>
    <n v="0"/>
    <n v="2"/>
    <n v="5.13"/>
    <x v="0"/>
  </r>
  <r>
    <x v="0"/>
    <x v="21"/>
    <x v="21"/>
    <x v="9"/>
    <n v="2"/>
    <n v="1.61"/>
    <n v="1"/>
    <n v="1.37"/>
    <n v="1"/>
    <n v="2.56"/>
    <x v="0"/>
  </r>
  <r>
    <x v="0"/>
    <x v="21"/>
    <x v="21"/>
    <x v="10"/>
    <n v="9"/>
    <n v="7.26"/>
    <n v="8"/>
    <n v="10.96"/>
    <n v="1"/>
    <n v="2.56"/>
    <x v="0"/>
  </r>
  <r>
    <x v="0"/>
    <x v="21"/>
    <x v="21"/>
    <x v="11"/>
    <n v="21"/>
    <n v="16.940000000000001"/>
    <n v="15"/>
    <n v="20.55"/>
    <n v="5"/>
    <n v="12.82"/>
    <x v="0"/>
  </r>
  <r>
    <x v="0"/>
    <x v="21"/>
    <x v="21"/>
    <x v="12"/>
    <n v="7"/>
    <n v="5.65"/>
    <n v="6"/>
    <n v="8.2200000000000006"/>
    <n v="0"/>
    <n v="0"/>
    <x v="0"/>
  </r>
  <r>
    <x v="0"/>
    <x v="21"/>
    <x v="21"/>
    <x v="13"/>
    <n v="14"/>
    <n v="11.29"/>
    <n v="4"/>
    <n v="5.48"/>
    <n v="5"/>
    <n v="12.82"/>
    <x v="0"/>
  </r>
  <r>
    <x v="0"/>
    <x v="21"/>
    <x v="21"/>
    <x v="14"/>
    <n v="4"/>
    <n v="3.23"/>
    <n v="1"/>
    <n v="1.37"/>
    <n v="0"/>
    <n v="0"/>
    <x v="0"/>
  </r>
  <r>
    <x v="0"/>
    <x v="22"/>
    <x v="22"/>
    <x v="0"/>
    <n v="0"/>
    <n v="0"/>
    <n v="0"/>
    <n v="0"/>
    <n v="0"/>
    <n v="0"/>
    <x v="0"/>
  </r>
  <r>
    <x v="0"/>
    <x v="22"/>
    <x v="22"/>
    <x v="1"/>
    <n v="2"/>
    <n v="4.4400000000000004"/>
    <n v="0"/>
    <n v="0"/>
    <n v="2"/>
    <n v="8.6999999999999993"/>
    <x v="0"/>
  </r>
  <r>
    <x v="0"/>
    <x v="22"/>
    <x v="22"/>
    <x v="2"/>
    <n v="3"/>
    <n v="6.67"/>
    <n v="1"/>
    <n v="6.67"/>
    <n v="1"/>
    <n v="4.3499999999999996"/>
    <x v="10"/>
  </r>
  <r>
    <x v="0"/>
    <x v="22"/>
    <x v="22"/>
    <x v="3"/>
    <n v="3"/>
    <n v="6.67"/>
    <n v="0"/>
    <n v="0"/>
    <n v="1"/>
    <n v="4.3499999999999996"/>
    <x v="0"/>
  </r>
  <r>
    <x v="0"/>
    <x v="22"/>
    <x v="22"/>
    <x v="4"/>
    <n v="1"/>
    <n v="2.2200000000000002"/>
    <n v="0"/>
    <n v="0"/>
    <n v="1"/>
    <n v="4.3499999999999996"/>
    <x v="0"/>
  </r>
  <r>
    <x v="0"/>
    <x v="22"/>
    <x v="22"/>
    <x v="5"/>
    <n v="0"/>
    <n v="0"/>
    <n v="0"/>
    <n v="0"/>
    <n v="0"/>
    <n v="0"/>
    <x v="0"/>
  </r>
  <r>
    <x v="0"/>
    <x v="22"/>
    <x v="22"/>
    <x v="6"/>
    <n v="13"/>
    <n v="28.89"/>
    <n v="3"/>
    <n v="20"/>
    <n v="10"/>
    <n v="43.48"/>
    <x v="0"/>
  </r>
  <r>
    <x v="0"/>
    <x v="22"/>
    <x v="22"/>
    <x v="7"/>
    <n v="0"/>
    <n v="0"/>
    <n v="0"/>
    <n v="0"/>
    <n v="0"/>
    <n v="0"/>
    <x v="0"/>
  </r>
  <r>
    <x v="0"/>
    <x v="22"/>
    <x v="22"/>
    <x v="8"/>
    <n v="1"/>
    <n v="2.2200000000000002"/>
    <n v="1"/>
    <n v="6.67"/>
    <n v="0"/>
    <n v="0"/>
    <x v="0"/>
  </r>
  <r>
    <x v="0"/>
    <x v="22"/>
    <x v="22"/>
    <x v="9"/>
    <n v="2"/>
    <n v="4.4400000000000004"/>
    <n v="1"/>
    <n v="6.67"/>
    <n v="1"/>
    <n v="4.3499999999999996"/>
    <x v="0"/>
  </r>
  <r>
    <x v="0"/>
    <x v="22"/>
    <x v="22"/>
    <x v="10"/>
    <n v="0"/>
    <n v="0"/>
    <n v="0"/>
    <n v="0"/>
    <n v="0"/>
    <n v="0"/>
    <x v="0"/>
  </r>
  <r>
    <x v="0"/>
    <x v="22"/>
    <x v="22"/>
    <x v="11"/>
    <n v="9"/>
    <n v="20"/>
    <n v="4"/>
    <n v="26.67"/>
    <n v="4"/>
    <n v="17.39"/>
    <x v="0"/>
  </r>
  <r>
    <x v="0"/>
    <x v="22"/>
    <x v="22"/>
    <x v="12"/>
    <n v="4"/>
    <n v="8.89"/>
    <n v="3"/>
    <n v="20"/>
    <n v="1"/>
    <n v="4.3499999999999996"/>
    <x v="0"/>
  </r>
  <r>
    <x v="0"/>
    <x v="22"/>
    <x v="22"/>
    <x v="13"/>
    <n v="6"/>
    <n v="13.33"/>
    <n v="1"/>
    <n v="6.67"/>
    <n v="2"/>
    <n v="8.6999999999999993"/>
    <x v="0"/>
  </r>
  <r>
    <x v="0"/>
    <x v="22"/>
    <x v="22"/>
    <x v="14"/>
    <n v="1"/>
    <n v="2.2200000000000002"/>
    <n v="1"/>
    <n v="6.67"/>
    <n v="0"/>
    <n v="0"/>
    <x v="0"/>
  </r>
  <r>
    <x v="0"/>
    <x v="23"/>
    <x v="23"/>
    <x v="0"/>
    <n v="0"/>
    <n v="0"/>
    <n v="0"/>
    <n v="0"/>
    <n v="0"/>
    <n v="0"/>
    <x v="0"/>
  </r>
  <r>
    <x v="0"/>
    <x v="23"/>
    <x v="23"/>
    <x v="1"/>
    <n v="125"/>
    <n v="24.65"/>
    <n v="87"/>
    <n v="24.1"/>
    <n v="38"/>
    <n v="26.95"/>
    <x v="0"/>
  </r>
  <r>
    <x v="0"/>
    <x v="23"/>
    <x v="23"/>
    <x v="2"/>
    <n v="53"/>
    <n v="10.45"/>
    <n v="30"/>
    <n v="8.31"/>
    <n v="23"/>
    <n v="16.309999999999999"/>
    <x v="0"/>
  </r>
  <r>
    <x v="0"/>
    <x v="23"/>
    <x v="23"/>
    <x v="3"/>
    <n v="2"/>
    <n v="0.39"/>
    <n v="0"/>
    <n v="0"/>
    <n v="1"/>
    <n v="0.71"/>
    <x v="0"/>
  </r>
  <r>
    <x v="0"/>
    <x v="23"/>
    <x v="23"/>
    <x v="4"/>
    <n v="0"/>
    <n v="0"/>
    <n v="0"/>
    <n v="0"/>
    <n v="0"/>
    <n v="0"/>
    <x v="0"/>
  </r>
  <r>
    <x v="0"/>
    <x v="23"/>
    <x v="23"/>
    <x v="5"/>
    <n v="3"/>
    <n v="0.59"/>
    <n v="0"/>
    <n v="0"/>
    <n v="3"/>
    <n v="2.13"/>
    <x v="0"/>
  </r>
  <r>
    <x v="0"/>
    <x v="23"/>
    <x v="23"/>
    <x v="6"/>
    <n v="136"/>
    <n v="26.82"/>
    <n v="95"/>
    <n v="26.32"/>
    <n v="40"/>
    <n v="28.37"/>
    <x v="10"/>
  </r>
  <r>
    <x v="0"/>
    <x v="23"/>
    <x v="23"/>
    <x v="7"/>
    <n v="1"/>
    <n v="0.2"/>
    <n v="1"/>
    <n v="0.28000000000000003"/>
    <n v="0"/>
    <n v="0"/>
    <x v="0"/>
  </r>
  <r>
    <x v="0"/>
    <x v="23"/>
    <x v="23"/>
    <x v="8"/>
    <n v="8"/>
    <n v="1.58"/>
    <n v="2"/>
    <n v="0.55000000000000004"/>
    <n v="6"/>
    <n v="4.26"/>
    <x v="0"/>
  </r>
  <r>
    <x v="0"/>
    <x v="23"/>
    <x v="23"/>
    <x v="9"/>
    <n v="16"/>
    <n v="3.16"/>
    <n v="12"/>
    <n v="3.32"/>
    <n v="4"/>
    <n v="2.84"/>
    <x v="0"/>
  </r>
  <r>
    <x v="0"/>
    <x v="23"/>
    <x v="23"/>
    <x v="10"/>
    <n v="34"/>
    <n v="6.71"/>
    <n v="29"/>
    <n v="8.0299999999999994"/>
    <n v="5"/>
    <n v="3.55"/>
    <x v="0"/>
  </r>
  <r>
    <x v="0"/>
    <x v="23"/>
    <x v="23"/>
    <x v="11"/>
    <n v="87"/>
    <n v="17.16"/>
    <n v="78"/>
    <n v="21.61"/>
    <n v="8"/>
    <n v="5.67"/>
    <x v="0"/>
  </r>
  <r>
    <x v="0"/>
    <x v="23"/>
    <x v="23"/>
    <x v="12"/>
    <n v="12"/>
    <n v="2.37"/>
    <n v="7"/>
    <n v="1.94"/>
    <n v="4"/>
    <n v="2.84"/>
    <x v="0"/>
  </r>
  <r>
    <x v="0"/>
    <x v="23"/>
    <x v="23"/>
    <x v="13"/>
    <n v="16"/>
    <n v="3.16"/>
    <n v="11"/>
    <n v="3.05"/>
    <n v="4"/>
    <n v="2.84"/>
    <x v="0"/>
  </r>
  <r>
    <x v="0"/>
    <x v="23"/>
    <x v="23"/>
    <x v="14"/>
    <n v="14"/>
    <n v="2.76"/>
    <n v="9"/>
    <n v="2.4900000000000002"/>
    <n v="5"/>
    <n v="3.55"/>
    <x v="0"/>
  </r>
  <r>
    <x v="0"/>
    <x v="24"/>
    <x v="24"/>
    <x v="0"/>
    <n v="0"/>
    <n v="0"/>
    <n v="0"/>
    <n v="0"/>
    <n v="0"/>
    <n v="0"/>
    <x v="0"/>
  </r>
  <r>
    <x v="0"/>
    <x v="24"/>
    <x v="24"/>
    <x v="1"/>
    <n v="50"/>
    <n v="14.93"/>
    <n v="39"/>
    <n v="15.29"/>
    <n v="11"/>
    <n v="16.18"/>
    <x v="0"/>
  </r>
  <r>
    <x v="0"/>
    <x v="24"/>
    <x v="24"/>
    <x v="2"/>
    <n v="42"/>
    <n v="12.54"/>
    <n v="24"/>
    <n v="9.41"/>
    <n v="18"/>
    <n v="26.47"/>
    <x v="0"/>
  </r>
  <r>
    <x v="0"/>
    <x v="24"/>
    <x v="24"/>
    <x v="3"/>
    <n v="0"/>
    <n v="0"/>
    <n v="0"/>
    <n v="0"/>
    <n v="0"/>
    <n v="0"/>
    <x v="0"/>
  </r>
  <r>
    <x v="0"/>
    <x v="24"/>
    <x v="24"/>
    <x v="4"/>
    <n v="0"/>
    <n v="0"/>
    <n v="0"/>
    <n v="0"/>
    <n v="0"/>
    <n v="0"/>
    <x v="0"/>
  </r>
  <r>
    <x v="0"/>
    <x v="24"/>
    <x v="24"/>
    <x v="5"/>
    <n v="3"/>
    <n v="0.9"/>
    <n v="3"/>
    <n v="1.18"/>
    <n v="0"/>
    <n v="0"/>
    <x v="0"/>
  </r>
  <r>
    <x v="0"/>
    <x v="24"/>
    <x v="24"/>
    <x v="6"/>
    <n v="87"/>
    <n v="25.97"/>
    <n v="69"/>
    <n v="27.06"/>
    <n v="16"/>
    <n v="23.53"/>
    <x v="3"/>
  </r>
  <r>
    <x v="0"/>
    <x v="24"/>
    <x v="24"/>
    <x v="7"/>
    <n v="1"/>
    <n v="0.3"/>
    <n v="0"/>
    <n v="0"/>
    <n v="1"/>
    <n v="1.47"/>
    <x v="0"/>
  </r>
  <r>
    <x v="0"/>
    <x v="24"/>
    <x v="24"/>
    <x v="8"/>
    <n v="6"/>
    <n v="1.79"/>
    <n v="0"/>
    <n v="0"/>
    <n v="6"/>
    <n v="8.82"/>
    <x v="0"/>
  </r>
  <r>
    <x v="0"/>
    <x v="24"/>
    <x v="24"/>
    <x v="9"/>
    <n v="8"/>
    <n v="2.39"/>
    <n v="5"/>
    <n v="1.96"/>
    <n v="3"/>
    <n v="4.41"/>
    <x v="0"/>
  </r>
  <r>
    <x v="0"/>
    <x v="24"/>
    <x v="24"/>
    <x v="10"/>
    <n v="39"/>
    <n v="11.64"/>
    <n v="33"/>
    <n v="12.94"/>
    <n v="5"/>
    <n v="7.35"/>
    <x v="0"/>
  </r>
  <r>
    <x v="0"/>
    <x v="24"/>
    <x v="24"/>
    <x v="11"/>
    <n v="70"/>
    <n v="20.9"/>
    <n v="67"/>
    <n v="26.27"/>
    <n v="2"/>
    <n v="2.94"/>
    <x v="0"/>
  </r>
  <r>
    <x v="0"/>
    <x v="24"/>
    <x v="24"/>
    <x v="12"/>
    <n v="7"/>
    <n v="2.09"/>
    <n v="1"/>
    <n v="0.39"/>
    <n v="1"/>
    <n v="1.47"/>
    <x v="0"/>
  </r>
  <r>
    <x v="0"/>
    <x v="24"/>
    <x v="24"/>
    <x v="13"/>
    <n v="11"/>
    <n v="3.28"/>
    <n v="7"/>
    <n v="2.75"/>
    <n v="3"/>
    <n v="4.41"/>
    <x v="0"/>
  </r>
  <r>
    <x v="0"/>
    <x v="24"/>
    <x v="24"/>
    <x v="14"/>
    <n v="11"/>
    <n v="3.28"/>
    <n v="7"/>
    <n v="2.75"/>
    <n v="2"/>
    <n v="2.94"/>
    <x v="10"/>
  </r>
  <r>
    <x v="0"/>
    <x v="25"/>
    <x v="25"/>
    <x v="0"/>
    <n v="0"/>
    <n v="0"/>
    <n v="0"/>
    <n v="0"/>
    <n v="0"/>
    <n v="0"/>
    <x v="0"/>
  </r>
  <r>
    <x v="0"/>
    <x v="25"/>
    <x v="25"/>
    <x v="1"/>
    <n v="13"/>
    <n v="17.57"/>
    <n v="7"/>
    <n v="14.58"/>
    <n v="6"/>
    <n v="25"/>
    <x v="0"/>
  </r>
  <r>
    <x v="0"/>
    <x v="25"/>
    <x v="25"/>
    <x v="2"/>
    <n v="11"/>
    <n v="14.86"/>
    <n v="6"/>
    <n v="12.5"/>
    <n v="4"/>
    <n v="16.670000000000002"/>
    <x v="10"/>
  </r>
  <r>
    <x v="0"/>
    <x v="25"/>
    <x v="25"/>
    <x v="3"/>
    <n v="0"/>
    <n v="0"/>
    <n v="0"/>
    <n v="0"/>
    <n v="0"/>
    <n v="0"/>
    <x v="0"/>
  </r>
  <r>
    <x v="0"/>
    <x v="25"/>
    <x v="25"/>
    <x v="4"/>
    <n v="0"/>
    <n v="0"/>
    <n v="0"/>
    <n v="0"/>
    <n v="0"/>
    <n v="0"/>
    <x v="0"/>
  </r>
  <r>
    <x v="0"/>
    <x v="25"/>
    <x v="25"/>
    <x v="5"/>
    <n v="2"/>
    <n v="2.7"/>
    <n v="0"/>
    <n v="0"/>
    <n v="2"/>
    <n v="8.33"/>
    <x v="0"/>
  </r>
  <r>
    <x v="0"/>
    <x v="25"/>
    <x v="25"/>
    <x v="6"/>
    <n v="15"/>
    <n v="20.27"/>
    <n v="12"/>
    <n v="25"/>
    <n v="3"/>
    <n v="12.5"/>
    <x v="0"/>
  </r>
  <r>
    <x v="0"/>
    <x v="25"/>
    <x v="25"/>
    <x v="7"/>
    <n v="0"/>
    <n v="0"/>
    <n v="0"/>
    <n v="0"/>
    <n v="0"/>
    <n v="0"/>
    <x v="0"/>
  </r>
  <r>
    <x v="0"/>
    <x v="25"/>
    <x v="25"/>
    <x v="8"/>
    <n v="4"/>
    <n v="5.41"/>
    <n v="0"/>
    <n v="0"/>
    <n v="4"/>
    <n v="16.670000000000002"/>
    <x v="0"/>
  </r>
  <r>
    <x v="0"/>
    <x v="25"/>
    <x v="25"/>
    <x v="9"/>
    <n v="1"/>
    <n v="1.35"/>
    <n v="0"/>
    <n v="0"/>
    <n v="1"/>
    <n v="4.17"/>
    <x v="0"/>
  </r>
  <r>
    <x v="0"/>
    <x v="25"/>
    <x v="25"/>
    <x v="10"/>
    <n v="12"/>
    <n v="16.22"/>
    <n v="9"/>
    <n v="18.75"/>
    <n v="2"/>
    <n v="8.33"/>
    <x v="0"/>
  </r>
  <r>
    <x v="0"/>
    <x v="25"/>
    <x v="25"/>
    <x v="11"/>
    <n v="13"/>
    <n v="17.57"/>
    <n v="12"/>
    <n v="25"/>
    <n v="1"/>
    <n v="4.17"/>
    <x v="0"/>
  </r>
  <r>
    <x v="0"/>
    <x v="25"/>
    <x v="25"/>
    <x v="12"/>
    <n v="0"/>
    <n v="0"/>
    <n v="0"/>
    <n v="0"/>
    <n v="0"/>
    <n v="0"/>
    <x v="0"/>
  </r>
  <r>
    <x v="0"/>
    <x v="25"/>
    <x v="25"/>
    <x v="13"/>
    <n v="2"/>
    <n v="2.7"/>
    <n v="2"/>
    <n v="4.17"/>
    <n v="0"/>
    <n v="0"/>
    <x v="0"/>
  </r>
  <r>
    <x v="0"/>
    <x v="25"/>
    <x v="25"/>
    <x v="14"/>
    <n v="1"/>
    <n v="1.35"/>
    <n v="0"/>
    <n v="0"/>
    <n v="1"/>
    <n v="4.1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10"/>
    <x v="10"/>
    <x v="10"/>
    <x v="10"/>
    <x v="3"/>
  </r>
  <r>
    <x v="0"/>
    <x v="0"/>
    <x v="0"/>
    <x v="11"/>
    <x v="11"/>
    <x v="11"/>
    <x v="11"/>
    <x v="11"/>
    <x v="11"/>
    <x v="11"/>
    <x v="11"/>
    <x v="11"/>
    <x v="11"/>
    <x v="3"/>
  </r>
  <r>
    <x v="0"/>
    <x v="0"/>
    <x v="0"/>
    <x v="12"/>
    <x v="12"/>
    <x v="12"/>
    <x v="12"/>
    <x v="12"/>
    <x v="12"/>
    <x v="12"/>
    <x v="12"/>
    <x v="12"/>
    <x v="12"/>
    <x v="5"/>
  </r>
  <r>
    <x v="0"/>
    <x v="0"/>
    <x v="0"/>
    <x v="13"/>
    <x v="13"/>
    <x v="13"/>
    <x v="13"/>
    <x v="13"/>
    <x v="13"/>
    <x v="13"/>
    <x v="13"/>
    <x v="13"/>
    <x v="13"/>
    <x v="4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5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3"/>
  </r>
  <r>
    <x v="0"/>
    <x v="0"/>
    <x v="0"/>
    <x v="19"/>
    <x v="19"/>
    <x v="19"/>
    <x v="19"/>
    <x v="19"/>
    <x v="19"/>
    <x v="19"/>
    <x v="19"/>
    <x v="19"/>
    <x v="19"/>
    <x v="3"/>
  </r>
  <r>
    <x v="0"/>
    <x v="1"/>
    <x v="1"/>
    <x v="0"/>
    <x v="0"/>
    <x v="0"/>
    <x v="0"/>
    <x v="20"/>
    <x v="20"/>
    <x v="20"/>
    <x v="20"/>
    <x v="20"/>
    <x v="20"/>
    <x v="3"/>
  </r>
  <r>
    <x v="0"/>
    <x v="1"/>
    <x v="1"/>
    <x v="1"/>
    <x v="1"/>
    <x v="1"/>
    <x v="1"/>
    <x v="21"/>
    <x v="21"/>
    <x v="21"/>
    <x v="21"/>
    <x v="21"/>
    <x v="21"/>
    <x v="3"/>
  </r>
  <r>
    <x v="0"/>
    <x v="1"/>
    <x v="1"/>
    <x v="2"/>
    <x v="2"/>
    <x v="2"/>
    <x v="2"/>
    <x v="22"/>
    <x v="22"/>
    <x v="22"/>
    <x v="22"/>
    <x v="22"/>
    <x v="22"/>
    <x v="5"/>
  </r>
  <r>
    <x v="0"/>
    <x v="1"/>
    <x v="1"/>
    <x v="6"/>
    <x v="6"/>
    <x v="6"/>
    <x v="3"/>
    <x v="23"/>
    <x v="23"/>
    <x v="23"/>
    <x v="23"/>
    <x v="23"/>
    <x v="23"/>
    <x v="0"/>
  </r>
  <r>
    <x v="0"/>
    <x v="1"/>
    <x v="1"/>
    <x v="4"/>
    <x v="4"/>
    <x v="4"/>
    <x v="4"/>
    <x v="24"/>
    <x v="24"/>
    <x v="24"/>
    <x v="24"/>
    <x v="24"/>
    <x v="24"/>
    <x v="3"/>
  </r>
  <r>
    <x v="0"/>
    <x v="1"/>
    <x v="1"/>
    <x v="7"/>
    <x v="7"/>
    <x v="7"/>
    <x v="5"/>
    <x v="25"/>
    <x v="25"/>
    <x v="25"/>
    <x v="25"/>
    <x v="10"/>
    <x v="17"/>
    <x v="1"/>
  </r>
  <r>
    <x v="0"/>
    <x v="1"/>
    <x v="1"/>
    <x v="3"/>
    <x v="3"/>
    <x v="3"/>
    <x v="6"/>
    <x v="26"/>
    <x v="26"/>
    <x v="26"/>
    <x v="26"/>
    <x v="25"/>
    <x v="25"/>
    <x v="3"/>
  </r>
  <r>
    <x v="0"/>
    <x v="1"/>
    <x v="1"/>
    <x v="5"/>
    <x v="5"/>
    <x v="5"/>
    <x v="7"/>
    <x v="27"/>
    <x v="27"/>
    <x v="27"/>
    <x v="4"/>
    <x v="26"/>
    <x v="8"/>
    <x v="3"/>
  </r>
  <r>
    <x v="0"/>
    <x v="1"/>
    <x v="1"/>
    <x v="8"/>
    <x v="8"/>
    <x v="8"/>
    <x v="8"/>
    <x v="28"/>
    <x v="28"/>
    <x v="28"/>
    <x v="27"/>
    <x v="27"/>
    <x v="26"/>
    <x v="3"/>
  </r>
  <r>
    <x v="0"/>
    <x v="1"/>
    <x v="1"/>
    <x v="12"/>
    <x v="12"/>
    <x v="12"/>
    <x v="9"/>
    <x v="29"/>
    <x v="29"/>
    <x v="17"/>
    <x v="28"/>
    <x v="28"/>
    <x v="27"/>
    <x v="3"/>
  </r>
  <r>
    <x v="0"/>
    <x v="1"/>
    <x v="1"/>
    <x v="11"/>
    <x v="11"/>
    <x v="11"/>
    <x v="10"/>
    <x v="30"/>
    <x v="30"/>
    <x v="29"/>
    <x v="29"/>
    <x v="29"/>
    <x v="28"/>
    <x v="3"/>
  </r>
  <r>
    <x v="0"/>
    <x v="1"/>
    <x v="1"/>
    <x v="9"/>
    <x v="9"/>
    <x v="9"/>
    <x v="10"/>
    <x v="30"/>
    <x v="30"/>
    <x v="30"/>
    <x v="30"/>
    <x v="30"/>
    <x v="29"/>
    <x v="3"/>
  </r>
  <r>
    <x v="0"/>
    <x v="1"/>
    <x v="1"/>
    <x v="13"/>
    <x v="13"/>
    <x v="13"/>
    <x v="12"/>
    <x v="31"/>
    <x v="31"/>
    <x v="13"/>
    <x v="31"/>
    <x v="31"/>
    <x v="30"/>
    <x v="1"/>
  </r>
  <r>
    <x v="0"/>
    <x v="1"/>
    <x v="1"/>
    <x v="10"/>
    <x v="10"/>
    <x v="10"/>
    <x v="13"/>
    <x v="32"/>
    <x v="32"/>
    <x v="31"/>
    <x v="32"/>
    <x v="32"/>
    <x v="31"/>
    <x v="3"/>
  </r>
  <r>
    <x v="0"/>
    <x v="1"/>
    <x v="1"/>
    <x v="14"/>
    <x v="14"/>
    <x v="14"/>
    <x v="14"/>
    <x v="33"/>
    <x v="33"/>
    <x v="32"/>
    <x v="33"/>
    <x v="25"/>
    <x v="25"/>
    <x v="0"/>
  </r>
  <r>
    <x v="0"/>
    <x v="1"/>
    <x v="1"/>
    <x v="19"/>
    <x v="19"/>
    <x v="19"/>
    <x v="15"/>
    <x v="34"/>
    <x v="34"/>
    <x v="33"/>
    <x v="34"/>
    <x v="33"/>
    <x v="32"/>
    <x v="3"/>
  </r>
  <r>
    <x v="0"/>
    <x v="1"/>
    <x v="1"/>
    <x v="20"/>
    <x v="20"/>
    <x v="20"/>
    <x v="16"/>
    <x v="35"/>
    <x v="35"/>
    <x v="34"/>
    <x v="35"/>
    <x v="34"/>
    <x v="33"/>
    <x v="3"/>
  </r>
  <r>
    <x v="0"/>
    <x v="1"/>
    <x v="1"/>
    <x v="17"/>
    <x v="17"/>
    <x v="17"/>
    <x v="17"/>
    <x v="36"/>
    <x v="36"/>
    <x v="35"/>
    <x v="36"/>
    <x v="35"/>
    <x v="34"/>
    <x v="3"/>
  </r>
  <r>
    <x v="0"/>
    <x v="1"/>
    <x v="1"/>
    <x v="18"/>
    <x v="18"/>
    <x v="18"/>
    <x v="18"/>
    <x v="37"/>
    <x v="37"/>
    <x v="36"/>
    <x v="37"/>
    <x v="34"/>
    <x v="33"/>
    <x v="3"/>
  </r>
  <r>
    <x v="0"/>
    <x v="1"/>
    <x v="1"/>
    <x v="21"/>
    <x v="21"/>
    <x v="21"/>
    <x v="19"/>
    <x v="38"/>
    <x v="38"/>
    <x v="36"/>
    <x v="37"/>
    <x v="30"/>
    <x v="29"/>
    <x v="3"/>
  </r>
  <r>
    <x v="0"/>
    <x v="2"/>
    <x v="2"/>
    <x v="1"/>
    <x v="1"/>
    <x v="1"/>
    <x v="0"/>
    <x v="39"/>
    <x v="39"/>
    <x v="37"/>
    <x v="38"/>
    <x v="36"/>
    <x v="35"/>
    <x v="3"/>
  </r>
  <r>
    <x v="0"/>
    <x v="2"/>
    <x v="2"/>
    <x v="0"/>
    <x v="0"/>
    <x v="0"/>
    <x v="1"/>
    <x v="40"/>
    <x v="40"/>
    <x v="38"/>
    <x v="39"/>
    <x v="37"/>
    <x v="36"/>
    <x v="3"/>
  </r>
  <r>
    <x v="0"/>
    <x v="2"/>
    <x v="2"/>
    <x v="2"/>
    <x v="2"/>
    <x v="2"/>
    <x v="2"/>
    <x v="41"/>
    <x v="41"/>
    <x v="39"/>
    <x v="40"/>
    <x v="38"/>
    <x v="37"/>
    <x v="3"/>
  </r>
  <r>
    <x v="0"/>
    <x v="2"/>
    <x v="2"/>
    <x v="3"/>
    <x v="3"/>
    <x v="3"/>
    <x v="3"/>
    <x v="42"/>
    <x v="42"/>
    <x v="40"/>
    <x v="41"/>
    <x v="39"/>
    <x v="38"/>
    <x v="3"/>
  </r>
  <r>
    <x v="0"/>
    <x v="2"/>
    <x v="2"/>
    <x v="9"/>
    <x v="9"/>
    <x v="9"/>
    <x v="4"/>
    <x v="43"/>
    <x v="43"/>
    <x v="41"/>
    <x v="42"/>
    <x v="40"/>
    <x v="25"/>
    <x v="3"/>
  </r>
  <r>
    <x v="0"/>
    <x v="2"/>
    <x v="2"/>
    <x v="10"/>
    <x v="10"/>
    <x v="10"/>
    <x v="5"/>
    <x v="44"/>
    <x v="44"/>
    <x v="42"/>
    <x v="43"/>
    <x v="41"/>
    <x v="39"/>
    <x v="3"/>
  </r>
  <r>
    <x v="0"/>
    <x v="2"/>
    <x v="2"/>
    <x v="4"/>
    <x v="4"/>
    <x v="4"/>
    <x v="6"/>
    <x v="45"/>
    <x v="45"/>
    <x v="43"/>
    <x v="15"/>
    <x v="42"/>
    <x v="40"/>
    <x v="3"/>
  </r>
  <r>
    <x v="0"/>
    <x v="2"/>
    <x v="2"/>
    <x v="5"/>
    <x v="5"/>
    <x v="5"/>
    <x v="6"/>
    <x v="45"/>
    <x v="45"/>
    <x v="44"/>
    <x v="44"/>
    <x v="43"/>
    <x v="41"/>
    <x v="3"/>
  </r>
  <r>
    <x v="0"/>
    <x v="2"/>
    <x v="2"/>
    <x v="7"/>
    <x v="7"/>
    <x v="7"/>
    <x v="8"/>
    <x v="46"/>
    <x v="46"/>
    <x v="45"/>
    <x v="45"/>
    <x v="44"/>
    <x v="42"/>
    <x v="3"/>
  </r>
  <r>
    <x v="0"/>
    <x v="2"/>
    <x v="2"/>
    <x v="6"/>
    <x v="6"/>
    <x v="6"/>
    <x v="9"/>
    <x v="47"/>
    <x v="47"/>
    <x v="43"/>
    <x v="15"/>
    <x v="45"/>
    <x v="43"/>
    <x v="0"/>
  </r>
  <r>
    <x v="0"/>
    <x v="2"/>
    <x v="2"/>
    <x v="12"/>
    <x v="12"/>
    <x v="12"/>
    <x v="10"/>
    <x v="48"/>
    <x v="48"/>
    <x v="46"/>
    <x v="46"/>
    <x v="46"/>
    <x v="44"/>
    <x v="3"/>
  </r>
  <r>
    <x v="0"/>
    <x v="2"/>
    <x v="2"/>
    <x v="14"/>
    <x v="14"/>
    <x v="14"/>
    <x v="11"/>
    <x v="49"/>
    <x v="49"/>
    <x v="47"/>
    <x v="47"/>
    <x v="47"/>
    <x v="45"/>
    <x v="3"/>
  </r>
  <r>
    <x v="0"/>
    <x v="2"/>
    <x v="2"/>
    <x v="13"/>
    <x v="13"/>
    <x v="13"/>
    <x v="11"/>
    <x v="49"/>
    <x v="49"/>
    <x v="48"/>
    <x v="48"/>
    <x v="45"/>
    <x v="43"/>
    <x v="0"/>
  </r>
  <r>
    <x v="0"/>
    <x v="2"/>
    <x v="2"/>
    <x v="22"/>
    <x v="22"/>
    <x v="22"/>
    <x v="13"/>
    <x v="50"/>
    <x v="50"/>
    <x v="49"/>
    <x v="49"/>
    <x v="43"/>
    <x v="41"/>
    <x v="3"/>
  </r>
  <r>
    <x v="0"/>
    <x v="2"/>
    <x v="2"/>
    <x v="11"/>
    <x v="11"/>
    <x v="11"/>
    <x v="14"/>
    <x v="51"/>
    <x v="51"/>
    <x v="50"/>
    <x v="50"/>
    <x v="36"/>
    <x v="35"/>
    <x v="3"/>
  </r>
  <r>
    <x v="0"/>
    <x v="2"/>
    <x v="2"/>
    <x v="8"/>
    <x v="8"/>
    <x v="8"/>
    <x v="15"/>
    <x v="52"/>
    <x v="52"/>
    <x v="51"/>
    <x v="51"/>
    <x v="40"/>
    <x v="25"/>
    <x v="3"/>
  </r>
  <r>
    <x v="0"/>
    <x v="2"/>
    <x v="2"/>
    <x v="18"/>
    <x v="18"/>
    <x v="18"/>
    <x v="16"/>
    <x v="53"/>
    <x v="53"/>
    <x v="33"/>
    <x v="52"/>
    <x v="48"/>
    <x v="46"/>
    <x v="3"/>
  </r>
  <r>
    <x v="0"/>
    <x v="2"/>
    <x v="2"/>
    <x v="17"/>
    <x v="17"/>
    <x v="17"/>
    <x v="17"/>
    <x v="54"/>
    <x v="54"/>
    <x v="51"/>
    <x v="51"/>
    <x v="49"/>
    <x v="47"/>
    <x v="3"/>
  </r>
  <r>
    <x v="0"/>
    <x v="2"/>
    <x v="2"/>
    <x v="23"/>
    <x v="23"/>
    <x v="23"/>
    <x v="18"/>
    <x v="55"/>
    <x v="55"/>
    <x v="52"/>
    <x v="53"/>
    <x v="32"/>
    <x v="48"/>
    <x v="3"/>
  </r>
  <r>
    <x v="0"/>
    <x v="2"/>
    <x v="2"/>
    <x v="15"/>
    <x v="15"/>
    <x v="15"/>
    <x v="19"/>
    <x v="56"/>
    <x v="56"/>
    <x v="53"/>
    <x v="54"/>
    <x v="50"/>
    <x v="49"/>
    <x v="0"/>
  </r>
  <r>
    <x v="0"/>
    <x v="3"/>
    <x v="3"/>
    <x v="0"/>
    <x v="0"/>
    <x v="0"/>
    <x v="0"/>
    <x v="57"/>
    <x v="57"/>
    <x v="54"/>
    <x v="55"/>
    <x v="51"/>
    <x v="50"/>
    <x v="3"/>
  </r>
  <r>
    <x v="0"/>
    <x v="3"/>
    <x v="3"/>
    <x v="1"/>
    <x v="1"/>
    <x v="1"/>
    <x v="1"/>
    <x v="58"/>
    <x v="58"/>
    <x v="55"/>
    <x v="56"/>
    <x v="32"/>
    <x v="51"/>
    <x v="3"/>
  </r>
  <r>
    <x v="0"/>
    <x v="3"/>
    <x v="3"/>
    <x v="2"/>
    <x v="2"/>
    <x v="2"/>
    <x v="2"/>
    <x v="59"/>
    <x v="59"/>
    <x v="56"/>
    <x v="57"/>
    <x v="52"/>
    <x v="52"/>
    <x v="3"/>
  </r>
  <r>
    <x v="0"/>
    <x v="3"/>
    <x v="3"/>
    <x v="3"/>
    <x v="3"/>
    <x v="3"/>
    <x v="3"/>
    <x v="60"/>
    <x v="60"/>
    <x v="57"/>
    <x v="58"/>
    <x v="37"/>
    <x v="53"/>
    <x v="0"/>
  </r>
  <r>
    <x v="0"/>
    <x v="3"/>
    <x v="3"/>
    <x v="5"/>
    <x v="5"/>
    <x v="5"/>
    <x v="4"/>
    <x v="61"/>
    <x v="61"/>
    <x v="58"/>
    <x v="59"/>
    <x v="53"/>
    <x v="54"/>
    <x v="3"/>
  </r>
  <r>
    <x v="0"/>
    <x v="3"/>
    <x v="3"/>
    <x v="4"/>
    <x v="4"/>
    <x v="4"/>
    <x v="5"/>
    <x v="62"/>
    <x v="62"/>
    <x v="59"/>
    <x v="60"/>
    <x v="54"/>
    <x v="55"/>
    <x v="3"/>
  </r>
  <r>
    <x v="0"/>
    <x v="3"/>
    <x v="3"/>
    <x v="9"/>
    <x v="9"/>
    <x v="9"/>
    <x v="6"/>
    <x v="63"/>
    <x v="63"/>
    <x v="28"/>
    <x v="61"/>
    <x v="55"/>
    <x v="56"/>
    <x v="3"/>
  </r>
  <r>
    <x v="0"/>
    <x v="3"/>
    <x v="3"/>
    <x v="8"/>
    <x v="8"/>
    <x v="8"/>
    <x v="7"/>
    <x v="64"/>
    <x v="64"/>
    <x v="46"/>
    <x v="62"/>
    <x v="53"/>
    <x v="54"/>
    <x v="3"/>
  </r>
  <r>
    <x v="0"/>
    <x v="3"/>
    <x v="3"/>
    <x v="10"/>
    <x v="10"/>
    <x v="10"/>
    <x v="8"/>
    <x v="65"/>
    <x v="65"/>
    <x v="59"/>
    <x v="60"/>
    <x v="56"/>
    <x v="57"/>
    <x v="3"/>
  </r>
  <r>
    <x v="0"/>
    <x v="3"/>
    <x v="3"/>
    <x v="11"/>
    <x v="11"/>
    <x v="11"/>
    <x v="9"/>
    <x v="66"/>
    <x v="66"/>
    <x v="60"/>
    <x v="63"/>
    <x v="57"/>
    <x v="58"/>
    <x v="3"/>
  </r>
  <r>
    <x v="0"/>
    <x v="3"/>
    <x v="3"/>
    <x v="7"/>
    <x v="7"/>
    <x v="7"/>
    <x v="10"/>
    <x v="67"/>
    <x v="67"/>
    <x v="61"/>
    <x v="64"/>
    <x v="58"/>
    <x v="59"/>
    <x v="3"/>
  </r>
  <r>
    <x v="0"/>
    <x v="3"/>
    <x v="3"/>
    <x v="6"/>
    <x v="6"/>
    <x v="6"/>
    <x v="11"/>
    <x v="46"/>
    <x v="68"/>
    <x v="62"/>
    <x v="65"/>
    <x v="59"/>
    <x v="60"/>
    <x v="0"/>
  </r>
  <r>
    <x v="0"/>
    <x v="3"/>
    <x v="3"/>
    <x v="14"/>
    <x v="14"/>
    <x v="14"/>
    <x v="12"/>
    <x v="68"/>
    <x v="69"/>
    <x v="63"/>
    <x v="66"/>
    <x v="48"/>
    <x v="33"/>
    <x v="3"/>
  </r>
  <r>
    <x v="0"/>
    <x v="3"/>
    <x v="3"/>
    <x v="12"/>
    <x v="12"/>
    <x v="12"/>
    <x v="13"/>
    <x v="69"/>
    <x v="70"/>
    <x v="64"/>
    <x v="67"/>
    <x v="44"/>
    <x v="61"/>
    <x v="3"/>
  </r>
  <r>
    <x v="0"/>
    <x v="3"/>
    <x v="3"/>
    <x v="16"/>
    <x v="16"/>
    <x v="16"/>
    <x v="14"/>
    <x v="70"/>
    <x v="71"/>
    <x v="34"/>
    <x v="33"/>
    <x v="60"/>
    <x v="62"/>
    <x v="0"/>
  </r>
  <r>
    <x v="0"/>
    <x v="3"/>
    <x v="3"/>
    <x v="15"/>
    <x v="15"/>
    <x v="15"/>
    <x v="15"/>
    <x v="71"/>
    <x v="72"/>
    <x v="65"/>
    <x v="29"/>
    <x v="61"/>
    <x v="63"/>
    <x v="3"/>
  </r>
  <r>
    <x v="0"/>
    <x v="3"/>
    <x v="3"/>
    <x v="13"/>
    <x v="13"/>
    <x v="13"/>
    <x v="16"/>
    <x v="49"/>
    <x v="73"/>
    <x v="48"/>
    <x v="48"/>
    <x v="39"/>
    <x v="64"/>
    <x v="3"/>
  </r>
  <r>
    <x v="0"/>
    <x v="3"/>
    <x v="3"/>
    <x v="24"/>
    <x v="24"/>
    <x v="24"/>
    <x v="17"/>
    <x v="72"/>
    <x v="18"/>
    <x v="66"/>
    <x v="49"/>
    <x v="58"/>
    <x v="59"/>
    <x v="3"/>
  </r>
  <r>
    <x v="0"/>
    <x v="3"/>
    <x v="3"/>
    <x v="18"/>
    <x v="18"/>
    <x v="18"/>
    <x v="18"/>
    <x v="73"/>
    <x v="74"/>
    <x v="67"/>
    <x v="68"/>
    <x v="62"/>
    <x v="65"/>
    <x v="3"/>
  </r>
  <r>
    <x v="0"/>
    <x v="3"/>
    <x v="3"/>
    <x v="19"/>
    <x v="19"/>
    <x v="19"/>
    <x v="19"/>
    <x v="74"/>
    <x v="75"/>
    <x v="68"/>
    <x v="69"/>
    <x v="63"/>
    <x v="66"/>
    <x v="3"/>
  </r>
  <r>
    <x v="0"/>
    <x v="3"/>
    <x v="3"/>
    <x v="17"/>
    <x v="17"/>
    <x v="17"/>
    <x v="19"/>
    <x v="74"/>
    <x v="75"/>
    <x v="49"/>
    <x v="70"/>
    <x v="49"/>
    <x v="67"/>
    <x v="3"/>
  </r>
  <r>
    <x v="0"/>
    <x v="4"/>
    <x v="4"/>
    <x v="0"/>
    <x v="0"/>
    <x v="0"/>
    <x v="0"/>
    <x v="75"/>
    <x v="76"/>
    <x v="69"/>
    <x v="71"/>
    <x v="48"/>
    <x v="68"/>
    <x v="0"/>
  </r>
  <r>
    <x v="0"/>
    <x v="4"/>
    <x v="4"/>
    <x v="1"/>
    <x v="1"/>
    <x v="1"/>
    <x v="1"/>
    <x v="76"/>
    <x v="77"/>
    <x v="70"/>
    <x v="72"/>
    <x v="43"/>
    <x v="69"/>
    <x v="3"/>
  </r>
  <r>
    <x v="0"/>
    <x v="4"/>
    <x v="4"/>
    <x v="2"/>
    <x v="2"/>
    <x v="2"/>
    <x v="2"/>
    <x v="77"/>
    <x v="78"/>
    <x v="24"/>
    <x v="73"/>
    <x v="64"/>
    <x v="70"/>
    <x v="3"/>
  </r>
  <r>
    <x v="0"/>
    <x v="4"/>
    <x v="4"/>
    <x v="6"/>
    <x v="6"/>
    <x v="6"/>
    <x v="3"/>
    <x v="78"/>
    <x v="79"/>
    <x v="71"/>
    <x v="74"/>
    <x v="55"/>
    <x v="71"/>
    <x v="0"/>
  </r>
  <r>
    <x v="0"/>
    <x v="4"/>
    <x v="4"/>
    <x v="4"/>
    <x v="4"/>
    <x v="4"/>
    <x v="4"/>
    <x v="79"/>
    <x v="80"/>
    <x v="34"/>
    <x v="75"/>
    <x v="64"/>
    <x v="70"/>
    <x v="3"/>
  </r>
  <r>
    <x v="0"/>
    <x v="4"/>
    <x v="4"/>
    <x v="3"/>
    <x v="3"/>
    <x v="3"/>
    <x v="5"/>
    <x v="80"/>
    <x v="81"/>
    <x v="35"/>
    <x v="76"/>
    <x v="37"/>
    <x v="72"/>
    <x v="0"/>
  </r>
  <r>
    <x v="0"/>
    <x v="4"/>
    <x v="4"/>
    <x v="5"/>
    <x v="5"/>
    <x v="5"/>
    <x v="6"/>
    <x v="42"/>
    <x v="82"/>
    <x v="72"/>
    <x v="77"/>
    <x v="59"/>
    <x v="73"/>
    <x v="3"/>
  </r>
  <r>
    <x v="0"/>
    <x v="4"/>
    <x v="4"/>
    <x v="7"/>
    <x v="7"/>
    <x v="7"/>
    <x v="7"/>
    <x v="44"/>
    <x v="83"/>
    <x v="44"/>
    <x v="7"/>
    <x v="65"/>
    <x v="74"/>
    <x v="3"/>
  </r>
  <r>
    <x v="0"/>
    <x v="4"/>
    <x v="4"/>
    <x v="9"/>
    <x v="9"/>
    <x v="9"/>
    <x v="8"/>
    <x v="47"/>
    <x v="84"/>
    <x v="61"/>
    <x v="78"/>
    <x v="63"/>
    <x v="75"/>
    <x v="3"/>
  </r>
  <r>
    <x v="0"/>
    <x v="4"/>
    <x v="4"/>
    <x v="10"/>
    <x v="10"/>
    <x v="10"/>
    <x v="9"/>
    <x v="81"/>
    <x v="85"/>
    <x v="73"/>
    <x v="79"/>
    <x v="66"/>
    <x v="76"/>
    <x v="3"/>
  </r>
  <r>
    <x v="0"/>
    <x v="4"/>
    <x v="4"/>
    <x v="8"/>
    <x v="8"/>
    <x v="8"/>
    <x v="10"/>
    <x v="82"/>
    <x v="86"/>
    <x v="74"/>
    <x v="80"/>
    <x v="45"/>
    <x v="77"/>
    <x v="3"/>
  </r>
  <r>
    <x v="0"/>
    <x v="4"/>
    <x v="4"/>
    <x v="12"/>
    <x v="12"/>
    <x v="12"/>
    <x v="11"/>
    <x v="83"/>
    <x v="53"/>
    <x v="34"/>
    <x v="75"/>
    <x v="58"/>
    <x v="78"/>
    <x v="3"/>
  </r>
  <r>
    <x v="0"/>
    <x v="4"/>
    <x v="4"/>
    <x v="11"/>
    <x v="11"/>
    <x v="11"/>
    <x v="12"/>
    <x v="72"/>
    <x v="87"/>
    <x v="75"/>
    <x v="81"/>
    <x v="63"/>
    <x v="75"/>
    <x v="3"/>
  </r>
  <r>
    <x v="0"/>
    <x v="4"/>
    <x v="4"/>
    <x v="18"/>
    <x v="18"/>
    <x v="18"/>
    <x v="13"/>
    <x v="84"/>
    <x v="72"/>
    <x v="75"/>
    <x v="81"/>
    <x v="43"/>
    <x v="69"/>
    <x v="3"/>
  </r>
  <r>
    <x v="0"/>
    <x v="4"/>
    <x v="4"/>
    <x v="19"/>
    <x v="19"/>
    <x v="19"/>
    <x v="14"/>
    <x v="85"/>
    <x v="88"/>
    <x v="13"/>
    <x v="82"/>
    <x v="63"/>
    <x v="75"/>
    <x v="3"/>
  </r>
  <r>
    <x v="0"/>
    <x v="4"/>
    <x v="4"/>
    <x v="20"/>
    <x v="20"/>
    <x v="20"/>
    <x v="14"/>
    <x v="85"/>
    <x v="88"/>
    <x v="76"/>
    <x v="83"/>
    <x v="48"/>
    <x v="68"/>
    <x v="3"/>
  </r>
  <r>
    <x v="0"/>
    <x v="4"/>
    <x v="4"/>
    <x v="25"/>
    <x v="25"/>
    <x v="25"/>
    <x v="16"/>
    <x v="73"/>
    <x v="89"/>
    <x v="77"/>
    <x v="84"/>
    <x v="32"/>
    <x v="79"/>
    <x v="3"/>
  </r>
  <r>
    <x v="0"/>
    <x v="4"/>
    <x v="4"/>
    <x v="14"/>
    <x v="14"/>
    <x v="14"/>
    <x v="16"/>
    <x v="73"/>
    <x v="89"/>
    <x v="50"/>
    <x v="85"/>
    <x v="67"/>
    <x v="80"/>
    <x v="3"/>
  </r>
  <r>
    <x v="0"/>
    <x v="4"/>
    <x v="4"/>
    <x v="13"/>
    <x v="13"/>
    <x v="13"/>
    <x v="18"/>
    <x v="86"/>
    <x v="15"/>
    <x v="48"/>
    <x v="48"/>
    <x v="63"/>
    <x v="75"/>
    <x v="3"/>
  </r>
  <r>
    <x v="0"/>
    <x v="4"/>
    <x v="4"/>
    <x v="16"/>
    <x v="16"/>
    <x v="16"/>
    <x v="19"/>
    <x v="87"/>
    <x v="90"/>
    <x v="78"/>
    <x v="86"/>
    <x v="60"/>
    <x v="81"/>
    <x v="3"/>
  </r>
  <r>
    <x v="0"/>
    <x v="4"/>
    <x v="4"/>
    <x v="15"/>
    <x v="15"/>
    <x v="15"/>
    <x v="19"/>
    <x v="87"/>
    <x v="90"/>
    <x v="79"/>
    <x v="65"/>
    <x v="49"/>
    <x v="82"/>
    <x v="3"/>
  </r>
  <r>
    <x v="0"/>
    <x v="5"/>
    <x v="5"/>
    <x v="0"/>
    <x v="0"/>
    <x v="0"/>
    <x v="0"/>
    <x v="88"/>
    <x v="91"/>
    <x v="80"/>
    <x v="87"/>
    <x v="68"/>
    <x v="83"/>
    <x v="3"/>
  </r>
  <r>
    <x v="0"/>
    <x v="5"/>
    <x v="5"/>
    <x v="1"/>
    <x v="1"/>
    <x v="1"/>
    <x v="1"/>
    <x v="89"/>
    <x v="92"/>
    <x v="81"/>
    <x v="88"/>
    <x v="69"/>
    <x v="84"/>
    <x v="3"/>
  </r>
  <r>
    <x v="0"/>
    <x v="5"/>
    <x v="5"/>
    <x v="3"/>
    <x v="3"/>
    <x v="3"/>
    <x v="2"/>
    <x v="90"/>
    <x v="93"/>
    <x v="82"/>
    <x v="89"/>
    <x v="67"/>
    <x v="85"/>
    <x v="3"/>
  </r>
  <r>
    <x v="0"/>
    <x v="5"/>
    <x v="5"/>
    <x v="2"/>
    <x v="2"/>
    <x v="2"/>
    <x v="3"/>
    <x v="91"/>
    <x v="94"/>
    <x v="61"/>
    <x v="90"/>
    <x v="45"/>
    <x v="86"/>
    <x v="3"/>
  </r>
  <r>
    <x v="0"/>
    <x v="5"/>
    <x v="5"/>
    <x v="4"/>
    <x v="4"/>
    <x v="4"/>
    <x v="4"/>
    <x v="92"/>
    <x v="95"/>
    <x v="34"/>
    <x v="91"/>
    <x v="36"/>
    <x v="87"/>
    <x v="3"/>
  </r>
  <r>
    <x v="0"/>
    <x v="5"/>
    <x v="5"/>
    <x v="5"/>
    <x v="5"/>
    <x v="5"/>
    <x v="4"/>
    <x v="92"/>
    <x v="95"/>
    <x v="83"/>
    <x v="92"/>
    <x v="65"/>
    <x v="88"/>
    <x v="3"/>
  </r>
  <r>
    <x v="0"/>
    <x v="5"/>
    <x v="5"/>
    <x v="7"/>
    <x v="7"/>
    <x v="7"/>
    <x v="6"/>
    <x v="73"/>
    <x v="96"/>
    <x v="49"/>
    <x v="93"/>
    <x v="46"/>
    <x v="89"/>
    <x v="3"/>
  </r>
  <r>
    <x v="0"/>
    <x v="5"/>
    <x v="5"/>
    <x v="8"/>
    <x v="8"/>
    <x v="8"/>
    <x v="7"/>
    <x v="56"/>
    <x v="9"/>
    <x v="78"/>
    <x v="94"/>
    <x v="65"/>
    <x v="88"/>
    <x v="3"/>
  </r>
  <r>
    <x v="0"/>
    <x v="5"/>
    <x v="5"/>
    <x v="9"/>
    <x v="9"/>
    <x v="9"/>
    <x v="7"/>
    <x v="56"/>
    <x v="9"/>
    <x v="49"/>
    <x v="93"/>
    <x v="68"/>
    <x v="83"/>
    <x v="3"/>
  </r>
  <r>
    <x v="0"/>
    <x v="5"/>
    <x v="5"/>
    <x v="25"/>
    <x v="25"/>
    <x v="25"/>
    <x v="9"/>
    <x v="93"/>
    <x v="97"/>
    <x v="52"/>
    <x v="95"/>
    <x v="70"/>
    <x v="90"/>
    <x v="3"/>
  </r>
  <r>
    <x v="0"/>
    <x v="5"/>
    <x v="5"/>
    <x v="10"/>
    <x v="10"/>
    <x v="10"/>
    <x v="9"/>
    <x v="93"/>
    <x v="97"/>
    <x v="74"/>
    <x v="96"/>
    <x v="50"/>
    <x v="91"/>
    <x v="3"/>
  </r>
  <r>
    <x v="0"/>
    <x v="5"/>
    <x v="5"/>
    <x v="26"/>
    <x v="26"/>
    <x v="26"/>
    <x v="11"/>
    <x v="94"/>
    <x v="87"/>
    <x v="68"/>
    <x v="97"/>
    <x v="49"/>
    <x v="92"/>
    <x v="3"/>
  </r>
  <r>
    <x v="0"/>
    <x v="5"/>
    <x v="5"/>
    <x v="15"/>
    <x v="15"/>
    <x v="15"/>
    <x v="12"/>
    <x v="95"/>
    <x v="37"/>
    <x v="33"/>
    <x v="98"/>
    <x v="46"/>
    <x v="89"/>
    <x v="3"/>
  </r>
  <r>
    <x v="0"/>
    <x v="5"/>
    <x v="5"/>
    <x v="11"/>
    <x v="11"/>
    <x v="11"/>
    <x v="13"/>
    <x v="96"/>
    <x v="98"/>
    <x v="77"/>
    <x v="66"/>
    <x v="66"/>
    <x v="93"/>
    <x v="3"/>
  </r>
  <r>
    <x v="0"/>
    <x v="5"/>
    <x v="5"/>
    <x v="27"/>
    <x v="27"/>
    <x v="27"/>
    <x v="14"/>
    <x v="97"/>
    <x v="55"/>
    <x v="48"/>
    <x v="48"/>
    <x v="49"/>
    <x v="92"/>
    <x v="3"/>
  </r>
  <r>
    <x v="0"/>
    <x v="5"/>
    <x v="5"/>
    <x v="18"/>
    <x v="18"/>
    <x v="18"/>
    <x v="14"/>
    <x v="97"/>
    <x v="55"/>
    <x v="52"/>
    <x v="95"/>
    <x v="56"/>
    <x v="94"/>
    <x v="3"/>
  </r>
  <r>
    <x v="0"/>
    <x v="5"/>
    <x v="5"/>
    <x v="28"/>
    <x v="28"/>
    <x v="28"/>
    <x v="14"/>
    <x v="97"/>
    <x v="55"/>
    <x v="76"/>
    <x v="99"/>
    <x v="66"/>
    <x v="93"/>
    <x v="3"/>
  </r>
  <r>
    <x v="0"/>
    <x v="5"/>
    <x v="5"/>
    <x v="13"/>
    <x v="13"/>
    <x v="13"/>
    <x v="14"/>
    <x v="97"/>
    <x v="55"/>
    <x v="48"/>
    <x v="48"/>
    <x v="58"/>
    <x v="95"/>
    <x v="3"/>
  </r>
  <r>
    <x v="0"/>
    <x v="5"/>
    <x v="5"/>
    <x v="12"/>
    <x v="12"/>
    <x v="12"/>
    <x v="18"/>
    <x v="98"/>
    <x v="99"/>
    <x v="78"/>
    <x v="94"/>
    <x v="71"/>
    <x v="96"/>
    <x v="3"/>
  </r>
  <r>
    <x v="0"/>
    <x v="5"/>
    <x v="5"/>
    <x v="29"/>
    <x v="29"/>
    <x v="29"/>
    <x v="18"/>
    <x v="98"/>
    <x v="99"/>
    <x v="84"/>
    <x v="100"/>
    <x v="41"/>
    <x v="97"/>
    <x v="3"/>
  </r>
  <r>
    <x v="0"/>
    <x v="6"/>
    <x v="6"/>
    <x v="0"/>
    <x v="0"/>
    <x v="0"/>
    <x v="0"/>
    <x v="99"/>
    <x v="100"/>
    <x v="22"/>
    <x v="101"/>
    <x v="58"/>
    <x v="98"/>
    <x v="3"/>
  </r>
  <r>
    <x v="0"/>
    <x v="6"/>
    <x v="6"/>
    <x v="1"/>
    <x v="1"/>
    <x v="1"/>
    <x v="1"/>
    <x v="100"/>
    <x v="101"/>
    <x v="85"/>
    <x v="102"/>
    <x v="60"/>
    <x v="99"/>
    <x v="3"/>
  </r>
  <r>
    <x v="0"/>
    <x v="6"/>
    <x v="6"/>
    <x v="2"/>
    <x v="2"/>
    <x v="2"/>
    <x v="2"/>
    <x v="101"/>
    <x v="102"/>
    <x v="86"/>
    <x v="103"/>
    <x v="45"/>
    <x v="100"/>
    <x v="3"/>
  </r>
  <r>
    <x v="0"/>
    <x v="6"/>
    <x v="6"/>
    <x v="3"/>
    <x v="3"/>
    <x v="3"/>
    <x v="3"/>
    <x v="102"/>
    <x v="103"/>
    <x v="39"/>
    <x v="104"/>
    <x v="36"/>
    <x v="6"/>
    <x v="0"/>
  </r>
  <r>
    <x v="0"/>
    <x v="6"/>
    <x v="6"/>
    <x v="4"/>
    <x v="4"/>
    <x v="4"/>
    <x v="4"/>
    <x v="42"/>
    <x v="104"/>
    <x v="72"/>
    <x v="105"/>
    <x v="59"/>
    <x v="101"/>
    <x v="3"/>
  </r>
  <r>
    <x v="0"/>
    <x v="6"/>
    <x v="6"/>
    <x v="6"/>
    <x v="6"/>
    <x v="6"/>
    <x v="5"/>
    <x v="66"/>
    <x v="105"/>
    <x v="40"/>
    <x v="106"/>
    <x v="72"/>
    <x v="102"/>
    <x v="3"/>
  </r>
  <r>
    <x v="0"/>
    <x v="6"/>
    <x v="6"/>
    <x v="5"/>
    <x v="5"/>
    <x v="5"/>
    <x v="6"/>
    <x v="43"/>
    <x v="106"/>
    <x v="87"/>
    <x v="107"/>
    <x v="65"/>
    <x v="103"/>
    <x v="3"/>
  </r>
  <r>
    <x v="0"/>
    <x v="6"/>
    <x v="6"/>
    <x v="16"/>
    <x v="16"/>
    <x v="16"/>
    <x v="7"/>
    <x v="103"/>
    <x v="107"/>
    <x v="64"/>
    <x v="108"/>
    <x v="63"/>
    <x v="104"/>
    <x v="3"/>
  </r>
  <r>
    <x v="0"/>
    <x v="6"/>
    <x v="6"/>
    <x v="30"/>
    <x v="30"/>
    <x v="30"/>
    <x v="8"/>
    <x v="81"/>
    <x v="108"/>
    <x v="45"/>
    <x v="109"/>
    <x v="69"/>
    <x v="105"/>
    <x v="3"/>
  </r>
  <r>
    <x v="0"/>
    <x v="6"/>
    <x v="6"/>
    <x v="9"/>
    <x v="9"/>
    <x v="9"/>
    <x v="9"/>
    <x v="92"/>
    <x v="109"/>
    <x v="83"/>
    <x v="110"/>
    <x v="65"/>
    <x v="103"/>
    <x v="3"/>
  </r>
  <r>
    <x v="0"/>
    <x v="6"/>
    <x v="6"/>
    <x v="8"/>
    <x v="8"/>
    <x v="8"/>
    <x v="10"/>
    <x v="49"/>
    <x v="110"/>
    <x v="62"/>
    <x v="111"/>
    <x v="65"/>
    <x v="103"/>
    <x v="3"/>
  </r>
  <r>
    <x v="0"/>
    <x v="6"/>
    <x v="6"/>
    <x v="7"/>
    <x v="7"/>
    <x v="7"/>
    <x v="11"/>
    <x v="51"/>
    <x v="111"/>
    <x v="53"/>
    <x v="112"/>
    <x v="66"/>
    <x v="15"/>
    <x v="3"/>
  </r>
  <r>
    <x v="0"/>
    <x v="6"/>
    <x v="6"/>
    <x v="11"/>
    <x v="11"/>
    <x v="11"/>
    <x v="12"/>
    <x v="72"/>
    <x v="112"/>
    <x v="47"/>
    <x v="113"/>
    <x v="67"/>
    <x v="106"/>
    <x v="3"/>
  </r>
  <r>
    <x v="0"/>
    <x v="6"/>
    <x v="6"/>
    <x v="15"/>
    <x v="15"/>
    <x v="15"/>
    <x v="13"/>
    <x v="73"/>
    <x v="113"/>
    <x v="88"/>
    <x v="114"/>
    <x v="56"/>
    <x v="107"/>
    <x v="3"/>
  </r>
  <r>
    <x v="0"/>
    <x v="6"/>
    <x v="6"/>
    <x v="10"/>
    <x v="10"/>
    <x v="10"/>
    <x v="14"/>
    <x v="86"/>
    <x v="114"/>
    <x v="63"/>
    <x v="115"/>
    <x v="46"/>
    <x v="76"/>
    <x v="3"/>
  </r>
  <r>
    <x v="0"/>
    <x v="6"/>
    <x v="6"/>
    <x v="14"/>
    <x v="14"/>
    <x v="14"/>
    <x v="15"/>
    <x v="104"/>
    <x v="115"/>
    <x v="36"/>
    <x v="116"/>
    <x v="41"/>
    <x v="108"/>
    <x v="3"/>
  </r>
  <r>
    <x v="0"/>
    <x v="6"/>
    <x v="6"/>
    <x v="12"/>
    <x v="12"/>
    <x v="12"/>
    <x v="16"/>
    <x v="56"/>
    <x v="116"/>
    <x v="36"/>
    <x v="116"/>
    <x v="41"/>
    <x v="108"/>
    <x v="3"/>
  </r>
  <r>
    <x v="0"/>
    <x v="6"/>
    <x v="6"/>
    <x v="31"/>
    <x v="31"/>
    <x v="31"/>
    <x v="17"/>
    <x v="105"/>
    <x v="117"/>
    <x v="50"/>
    <x v="50"/>
    <x v="46"/>
    <x v="76"/>
    <x v="3"/>
  </r>
  <r>
    <x v="0"/>
    <x v="6"/>
    <x v="6"/>
    <x v="25"/>
    <x v="25"/>
    <x v="25"/>
    <x v="17"/>
    <x v="105"/>
    <x v="117"/>
    <x v="78"/>
    <x v="100"/>
    <x v="67"/>
    <x v="106"/>
    <x v="3"/>
  </r>
  <r>
    <x v="0"/>
    <x v="6"/>
    <x v="6"/>
    <x v="13"/>
    <x v="13"/>
    <x v="13"/>
    <x v="19"/>
    <x v="106"/>
    <x v="118"/>
    <x v="48"/>
    <x v="48"/>
    <x v="62"/>
    <x v="109"/>
    <x v="0"/>
  </r>
  <r>
    <x v="0"/>
    <x v="7"/>
    <x v="7"/>
    <x v="0"/>
    <x v="0"/>
    <x v="0"/>
    <x v="0"/>
    <x v="107"/>
    <x v="119"/>
    <x v="30"/>
    <x v="117"/>
    <x v="65"/>
    <x v="110"/>
    <x v="3"/>
  </r>
  <r>
    <x v="0"/>
    <x v="7"/>
    <x v="7"/>
    <x v="1"/>
    <x v="1"/>
    <x v="1"/>
    <x v="1"/>
    <x v="108"/>
    <x v="120"/>
    <x v="89"/>
    <x v="118"/>
    <x v="49"/>
    <x v="111"/>
    <x v="3"/>
  </r>
  <r>
    <x v="0"/>
    <x v="7"/>
    <x v="7"/>
    <x v="2"/>
    <x v="2"/>
    <x v="2"/>
    <x v="2"/>
    <x v="45"/>
    <x v="121"/>
    <x v="64"/>
    <x v="119"/>
    <x v="73"/>
    <x v="112"/>
    <x v="3"/>
  </r>
  <r>
    <x v="0"/>
    <x v="7"/>
    <x v="7"/>
    <x v="3"/>
    <x v="3"/>
    <x v="3"/>
    <x v="3"/>
    <x v="46"/>
    <x v="122"/>
    <x v="65"/>
    <x v="120"/>
    <x v="60"/>
    <x v="8"/>
    <x v="0"/>
  </r>
  <r>
    <x v="0"/>
    <x v="7"/>
    <x v="7"/>
    <x v="4"/>
    <x v="4"/>
    <x v="4"/>
    <x v="4"/>
    <x v="92"/>
    <x v="123"/>
    <x v="53"/>
    <x v="121"/>
    <x v="51"/>
    <x v="113"/>
    <x v="3"/>
  </r>
  <r>
    <x v="0"/>
    <x v="7"/>
    <x v="7"/>
    <x v="6"/>
    <x v="6"/>
    <x v="6"/>
    <x v="5"/>
    <x v="70"/>
    <x v="124"/>
    <x v="44"/>
    <x v="122"/>
    <x v="68"/>
    <x v="97"/>
    <x v="3"/>
  </r>
  <r>
    <x v="0"/>
    <x v="7"/>
    <x v="7"/>
    <x v="5"/>
    <x v="5"/>
    <x v="5"/>
    <x v="6"/>
    <x v="83"/>
    <x v="125"/>
    <x v="79"/>
    <x v="93"/>
    <x v="72"/>
    <x v="114"/>
    <x v="3"/>
  </r>
  <r>
    <x v="0"/>
    <x v="7"/>
    <x v="7"/>
    <x v="11"/>
    <x v="11"/>
    <x v="11"/>
    <x v="7"/>
    <x v="52"/>
    <x v="126"/>
    <x v="53"/>
    <x v="121"/>
    <x v="44"/>
    <x v="115"/>
    <x v="3"/>
  </r>
  <r>
    <x v="0"/>
    <x v="7"/>
    <x v="7"/>
    <x v="16"/>
    <x v="16"/>
    <x v="16"/>
    <x v="8"/>
    <x v="56"/>
    <x v="86"/>
    <x v="51"/>
    <x v="123"/>
    <x v="56"/>
    <x v="116"/>
    <x v="3"/>
  </r>
  <r>
    <x v="0"/>
    <x v="7"/>
    <x v="7"/>
    <x v="9"/>
    <x v="9"/>
    <x v="9"/>
    <x v="9"/>
    <x v="109"/>
    <x v="127"/>
    <x v="74"/>
    <x v="124"/>
    <x v="56"/>
    <x v="116"/>
    <x v="3"/>
  </r>
  <r>
    <x v="0"/>
    <x v="7"/>
    <x v="7"/>
    <x v="10"/>
    <x v="10"/>
    <x v="10"/>
    <x v="9"/>
    <x v="109"/>
    <x v="127"/>
    <x v="53"/>
    <x v="121"/>
    <x v="50"/>
    <x v="44"/>
    <x v="3"/>
  </r>
  <r>
    <x v="0"/>
    <x v="7"/>
    <x v="7"/>
    <x v="8"/>
    <x v="8"/>
    <x v="8"/>
    <x v="11"/>
    <x v="105"/>
    <x v="128"/>
    <x v="75"/>
    <x v="116"/>
    <x v="70"/>
    <x v="117"/>
    <x v="3"/>
  </r>
  <r>
    <x v="0"/>
    <x v="7"/>
    <x v="7"/>
    <x v="7"/>
    <x v="7"/>
    <x v="7"/>
    <x v="12"/>
    <x v="110"/>
    <x v="129"/>
    <x v="77"/>
    <x v="125"/>
    <x v="69"/>
    <x v="118"/>
    <x v="0"/>
  </r>
  <r>
    <x v="0"/>
    <x v="7"/>
    <x v="7"/>
    <x v="14"/>
    <x v="14"/>
    <x v="14"/>
    <x v="13"/>
    <x v="94"/>
    <x v="115"/>
    <x v="77"/>
    <x v="125"/>
    <x v="69"/>
    <x v="118"/>
    <x v="3"/>
  </r>
  <r>
    <x v="0"/>
    <x v="7"/>
    <x v="7"/>
    <x v="15"/>
    <x v="15"/>
    <x v="15"/>
    <x v="13"/>
    <x v="94"/>
    <x v="115"/>
    <x v="75"/>
    <x v="116"/>
    <x v="41"/>
    <x v="119"/>
    <x v="3"/>
  </r>
  <r>
    <x v="0"/>
    <x v="7"/>
    <x v="7"/>
    <x v="18"/>
    <x v="18"/>
    <x v="18"/>
    <x v="15"/>
    <x v="95"/>
    <x v="90"/>
    <x v="52"/>
    <x v="126"/>
    <x v="49"/>
    <x v="111"/>
    <x v="3"/>
  </r>
  <r>
    <x v="0"/>
    <x v="7"/>
    <x v="7"/>
    <x v="28"/>
    <x v="28"/>
    <x v="28"/>
    <x v="15"/>
    <x v="95"/>
    <x v="90"/>
    <x v="13"/>
    <x v="127"/>
    <x v="68"/>
    <x v="97"/>
    <x v="3"/>
  </r>
  <r>
    <x v="0"/>
    <x v="7"/>
    <x v="7"/>
    <x v="20"/>
    <x v="20"/>
    <x v="20"/>
    <x v="17"/>
    <x v="96"/>
    <x v="130"/>
    <x v="52"/>
    <x v="126"/>
    <x v="58"/>
    <x v="120"/>
    <x v="3"/>
  </r>
  <r>
    <x v="0"/>
    <x v="7"/>
    <x v="7"/>
    <x v="17"/>
    <x v="17"/>
    <x v="17"/>
    <x v="17"/>
    <x v="96"/>
    <x v="130"/>
    <x v="76"/>
    <x v="27"/>
    <x v="41"/>
    <x v="119"/>
    <x v="3"/>
  </r>
  <r>
    <x v="0"/>
    <x v="7"/>
    <x v="7"/>
    <x v="25"/>
    <x v="25"/>
    <x v="25"/>
    <x v="19"/>
    <x v="98"/>
    <x v="131"/>
    <x v="68"/>
    <x v="128"/>
    <x v="69"/>
    <x v="118"/>
    <x v="3"/>
  </r>
  <r>
    <x v="0"/>
    <x v="7"/>
    <x v="7"/>
    <x v="19"/>
    <x v="19"/>
    <x v="19"/>
    <x v="19"/>
    <x v="98"/>
    <x v="131"/>
    <x v="90"/>
    <x v="129"/>
    <x v="56"/>
    <x v="116"/>
    <x v="3"/>
  </r>
  <r>
    <x v="0"/>
    <x v="8"/>
    <x v="8"/>
    <x v="0"/>
    <x v="0"/>
    <x v="0"/>
    <x v="0"/>
    <x v="111"/>
    <x v="132"/>
    <x v="91"/>
    <x v="130"/>
    <x v="32"/>
    <x v="121"/>
    <x v="3"/>
  </r>
  <r>
    <x v="0"/>
    <x v="8"/>
    <x v="8"/>
    <x v="1"/>
    <x v="1"/>
    <x v="1"/>
    <x v="1"/>
    <x v="58"/>
    <x v="133"/>
    <x v="92"/>
    <x v="131"/>
    <x v="62"/>
    <x v="84"/>
    <x v="3"/>
  </r>
  <r>
    <x v="0"/>
    <x v="8"/>
    <x v="8"/>
    <x v="2"/>
    <x v="2"/>
    <x v="2"/>
    <x v="2"/>
    <x v="112"/>
    <x v="134"/>
    <x v="93"/>
    <x v="132"/>
    <x v="74"/>
    <x v="122"/>
    <x v="3"/>
  </r>
  <r>
    <x v="0"/>
    <x v="8"/>
    <x v="8"/>
    <x v="3"/>
    <x v="3"/>
    <x v="3"/>
    <x v="3"/>
    <x v="113"/>
    <x v="121"/>
    <x v="94"/>
    <x v="133"/>
    <x v="40"/>
    <x v="83"/>
    <x v="0"/>
  </r>
  <r>
    <x v="0"/>
    <x v="8"/>
    <x v="8"/>
    <x v="5"/>
    <x v="5"/>
    <x v="5"/>
    <x v="4"/>
    <x v="114"/>
    <x v="135"/>
    <x v="95"/>
    <x v="134"/>
    <x v="75"/>
    <x v="123"/>
    <x v="3"/>
  </r>
  <r>
    <x v="0"/>
    <x v="8"/>
    <x v="8"/>
    <x v="4"/>
    <x v="4"/>
    <x v="4"/>
    <x v="5"/>
    <x v="115"/>
    <x v="136"/>
    <x v="96"/>
    <x v="135"/>
    <x v="76"/>
    <x v="124"/>
    <x v="3"/>
  </r>
  <r>
    <x v="0"/>
    <x v="8"/>
    <x v="8"/>
    <x v="7"/>
    <x v="7"/>
    <x v="7"/>
    <x v="6"/>
    <x v="116"/>
    <x v="137"/>
    <x v="97"/>
    <x v="136"/>
    <x v="68"/>
    <x v="125"/>
    <x v="3"/>
  </r>
  <r>
    <x v="0"/>
    <x v="8"/>
    <x v="8"/>
    <x v="9"/>
    <x v="9"/>
    <x v="9"/>
    <x v="7"/>
    <x v="43"/>
    <x v="8"/>
    <x v="60"/>
    <x v="137"/>
    <x v="51"/>
    <x v="126"/>
    <x v="3"/>
  </r>
  <r>
    <x v="0"/>
    <x v="8"/>
    <x v="8"/>
    <x v="8"/>
    <x v="8"/>
    <x v="8"/>
    <x v="8"/>
    <x v="90"/>
    <x v="138"/>
    <x v="83"/>
    <x v="138"/>
    <x v="77"/>
    <x v="127"/>
    <x v="3"/>
  </r>
  <r>
    <x v="0"/>
    <x v="8"/>
    <x v="8"/>
    <x v="6"/>
    <x v="6"/>
    <x v="6"/>
    <x v="9"/>
    <x v="117"/>
    <x v="67"/>
    <x v="98"/>
    <x v="139"/>
    <x v="39"/>
    <x v="95"/>
    <x v="0"/>
  </r>
  <r>
    <x v="0"/>
    <x v="8"/>
    <x v="8"/>
    <x v="10"/>
    <x v="10"/>
    <x v="10"/>
    <x v="10"/>
    <x v="82"/>
    <x v="139"/>
    <x v="60"/>
    <x v="137"/>
    <x v="69"/>
    <x v="89"/>
    <x v="3"/>
  </r>
  <r>
    <x v="0"/>
    <x v="8"/>
    <x v="8"/>
    <x v="11"/>
    <x v="11"/>
    <x v="11"/>
    <x v="11"/>
    <x v="70"/>
    <x v="140"/>
    <x v="98"/>
    <x v="139"/>
    <x v="44"/>
    <x v="97"/>
    <x v="3"/>
  </r>
  <r>
    <x v="0"/>
    <x v="8"/>
    <x v="8"/>
    <x v="13"/>
    <x v="13"/>
    <x v="13"/>
    <x v="12"/>
    <x v="118"/>
    <x v="69"/>
    <x v="48"/>
    <x v="48"/>
    <x v="53"/>
    <x v="88"/>
    <x v="3"/>
  </r>
  <r>
    <x v="0"/>
    <x v="8"/>
    <x v="8"/>
    <x v="15"/>
    <x v="15"/>
    <x v="15"/>
    <x v="12"/>
    <x v="118"/>
    <x v="69"/>
    <x v="98"/>
    <x v="139"/>
    <x v="70"/>
    <x v="93"/>
    <x v="3"/>
  </r>
  <r>
    <x v="0"/>
    <x v="8"/>
    <x v="8"/>
    <x v="14"/>
    <x v="14"/>
    <x v="14"/>
    <x v="14"/>
    <x v="53"/>
    <x v="38"/>
    <x v="79"/>
    <x v="140"/>
    <x v="60"/>
    <x v="128"/>
    <x v="3"/>
  </r>
  <r>
    <x v="0"/>
    <x v="8"/>
    <x v="8"/>
    <x v="12"/>
    <x v="12"/>
    <x v="12"/>
    <x v="15"/>
    <x v="84"/>
    <x v="90"/>
    <x v="63"/>
    <x v="85"/>
    <x v="69"/>
    <x v="89"/>
    <x v="3"/>
  </r>
  <r>
    <x v="0"/>
    <x v="8"/>
    <x v="8"/>
    <x v="32"/>
    <x v="32"/>
    <x v="32"/>
    <x v="16"/>
    <x v="85"/>
    <x v="141"/>
    <x v="99"/>
    <x v="141"/>
    <x v="62"/>
    <x v="84"/>
    <x v="3"/>
  </r>
  <r>
    <x v="0"/>
    <x v="8"/>
    <x v="8"/>
    <x v="17"/>
    <x v="17"/>
    <x v="17"/>
    <x v="17"/>
    <x v="73"/>
    <x v="142"/>
    <x v="49"/>
    <x v="142"/>
    <x v="47"/>
    <x v="129"/>
    <x v="3"/>
  </r>
  <r>
    <x v="0"/>
    <x v="8"/>
    <x v="8"/>
    <x v="19"/>
    <x v="19"/>
    <x v="19"/>
    <x v="18"/>
    <x v="104"/>
    <x v="143"/>
    <x v="52"/>
    <x v="143"/>
    <x v="40"/>
    <x v="83"/>
    <x v="3"/>
  </r>
  <r>
    <x v="0"/>
    <x v="8"/>
    <x v="8"/>
    <x v="18"/>
    <x v="18"/>
    <x v="18"/>
    <x v="19"/>
    <x v="109"/>
    <x v="144"/>
    <x v="84"/>
    <x v="144"/>
    <x v="60"/>
    <x v="128"/>
    <x v="3"/>
  </r>
  <r>
    <x v="0"/>
    <x v="8"/>
    <x v="8"/>
    <x v="26"/>
    <x v="26"/>
    <x v="26"/>
    <x v="19"/>
    <x v="109"/>
    <x v="144"/>
    <x v="75"/>
    <x v="145"/>
    <x v="65"/>
    <x v="130"/>
    <x v="3"/>
  </r>
  <r>
    <x v="0"/>
    <x v="9"/>
    <x v="9"/>
    <x v="0"/>
    <x v="0"/>
    <x v="0"/>
    <x v="0"/>
    <x v="119"/>
    <x v="145"/>
    <x v="100"/>
    <x v="146"/>
    <x v="46"/>
    <x v="131"/>
    <x v="3"/>
  </r>
  <r>
    <x v="0"/>
    <x v="9"/>
    <x v="9"/>
    <x v="4"/>
    <x v="4"/>
    <x v="4"/>
    <x v="1"/>
    <x v="103"/>
    <x v="146"/>
    <x v="49"/>
    <x v="147"/>
    <x v="42"/>
    <x v="132"/>
    <x v="3"/>
  </r>
  <r>
    <x v="0"/>
    <x v="9"/>
    <x v="9"/>
    <x v="5"/>
    <x v="5"/>
    <x v="5"/>
    <x v="2"/>
    <x v="120"/>
    <x v="147"/>
    <x v="64"/>
    <x v="148"/>
    <x v="32"/>
    <x v="133"/>
    <x v="3"/>
  </r>
  <r>
    <x v="0"/>
    <x v="9"/>
    <x v="9"/>
    <x v="2"/>
    <x v="2"/>
    <x v="2"/>
    <x v="3"/>
    <x v="71"/>
    <x v="148"/>
    <x v="101"/>
    <x v="149"/>
    <x v="78"/>
    <x v="134"/>
    <x v="3"/>
  </r>
  <r>
    <x v="0"/>
    <x v="9"/>
    <x v="9"/>
    <x v="1"/>
    <x v="1"/>
    <x v="1"/>
    <x v="4"/>
    <x v="121"/>
    <x v="149"/>
    <x v="102"/>
    <x v="150"/>
    <x v="61"/>
    <x v="135"/>
    <x v="3"/>
  </r>
  <r>
    <x v="0"/>
    <x v="9"/>
    <x v="9"/>
    <x v="3"/>
    <x v="3"/>
    <x v="3"/>
    <x v="5"/>
    <x v="50"/>
    <x v="150"/>
    <x v="98"/>
    <x v="151"/>
    <x v="56"/>
    <x v="136"/>
    <x v="3"/>
  </r>
  <r>
    <x v="0"/>
    <x v="9"/>
    <x v="9"/>
    <x v="7"/>
    <x v="7"/>
    <x v="7"/>
    <x v="6"/>
    <x v="122"/>
    <x v="151"/>
    <x v="62"/>
    <x v="90"/>
    <x v="46"/>
    <x v="131"/>
    <x v="3"/>
  </r>
  <r>
    <x v="0"/>
    <x v="9"/>
    <x v="9"/>
    <x v="8"/>
    <x v="8"/>
    <x v="8"/>
    <x v="7"/>
    <x v="87"/>
    <x v="152"/>
    <x v="99"/>
    <x v="152"/>
    <x v="47"/>
    <x v="137"/>
    <x v="3"/>
  </r>
  <r>
    <x v="0"/>
    <x v="9"/>
    <x v="9"/>
    <x v="10"/>
    <x v="10"/>
    <x v="10"/>
    <x v="8"/>
    <x v="56"/>
    <x v="83"/>
    <x v="53"/>
    <x v="23"/>
    <x v="46"/>
    <x v="131"/>
    <x v="3"/>
  </r>
  <r>
    <x v="0"/>
    <x v="9"/>
    <x v="9"/>
    <x v="13"/>
    <x v="13"/>
    <x v="13"/>
    <x v="9"/>
    <x v="105"/>
    <x v="153"/>
    <x v="48"/>
    <x v="48"/>
    <x v="47"/>
    <x v="137"/>
    <x v="3"/>
  </r>
  <r>
    <x v="0"/>
    <x v="9"/>
    <x v="9"/>
    <x v="6"/>
    <x v="6"/>
    <x v="6"/>
    <x v="10"/>
    <x v="123"/>
    <x v="66"/>
    <x v="99"/>
    <x v="152"/>
    <x v="69"/>
    <x v="138"/>
    <x v="3"/>
  </r>
  <r>
    <x v="0"/>
    <x v="9"/>
    <x v="9"/>
    <x v="26"/>
    <x v="26"/>
    <x v="26"/>
    <x v="11"/>
    <x v="124"/>
    <x v="67"/>
    <x v="52"/>
    <x v="18"/>
    <x v="44"/>
    <x v="139"/>
    <x v="3"/>
  </r>
  <r>
    <x v="0"/>
    <x v="9"/>
    <x v="9"/>
    <x v="16"/>
    <x v="16"/>
    <x v="16"/>
    <x v="12"/>
    <x v="94"/>
    <x v="154"/>
    <x v="13"/>
    <x v="99"/>
    <x v="56"/>
    <x v="136"/>
    <x v="3"/>
  </r>
  <r>
    <x v="0"/>
    <x v="9"/>
    <x v="9"/>
    <x v="11"/>
    <x v="11"/>
    <x v="11"/>
    <x v="13"/>
    <x v="95"/>
    <x v="155"/>
    <x v="78"/>
    <x v="153"/>
    <x v="61"/>
    <x v="135"/>
    <x v="3"/>
  </r>
  <r>
    <x v="0"/>
    <x v="9"/>
    <x v="9"/>
    <x v="9"/>
    <x v="9"/>
    <x v="9"/>
    <x v="13"/>
    <x v="95"/>
    <x v="155"/>
    <x v="33"/>
    <x v="154"/>
    <x v="46"/>
    <x v="131"/>
    <x v="3"/>
  </r>
  <r>
    <x v="0"/>
    <x v="9"/>
    <x v="9"/>
    <x v="17"/>
    <x v="17"/>
    <x v="17"/>
    <x v="15"/>
    <x v="97"/>
    <x v="38"/>
    <x v="77"/>
    <x v="155"/>
    <x v="46"/>
    <x v="131"/>
    <x v="3"/>
  </r>
  <r>
    <x v="0"/>
    <x v="9"/>
    <x v="9"/>
    <x v="25"/>
    <x v="25"/>
    <x v="25"/>
    <x v="16"/>
    <x v="125"/>
    <x v="19"/>
    <x v="52"/>
    <x v="18"/>
    <x v="69"/>
    <x v="138"/>
    <x v="3"/>
  </r>
  <r>
    <x v="0"/>
    <x v="9"/>
    <x v="9"/>
    <x v="33"/>
    <x v="33"/>
    <x v="33"/>
    <x v="17"/>
    <x v="126"/>
    <x v="156"/>
    <x v="90"/>
    <x v="34"/>
    <x v="69"/>
    <x v="138"/>
    <x v="3"/>
  </r>
  <r>
    <x v="0"/>
    <x v="9"/>
    <x v="9"/>
    <x v="18"/>
    <x v="18"/>
    <x v="18"/>
    <x v="18"/>
    <x v="127"/>
    <x v="157"/>
    <x v="90"/>
    <x v="34"/>
    <x v="41"/>
    <x v="140"/>
    <x v="3"/>
  </r>
  <r>
    <x v="0"/>
    <x v="9"/>
    <x v="9"/>
    <x v="19"/>
    <x v="19"/>
    <x v="19"/>
    <x v="18"/>
    <x v="127"/>
    <x v="157"/>
    <x v="90"/>
    <x v="34"/>
    <x v="41"/>
    <x v="140"/>
    <x v="3"/>
  </r>
  <r>
    <x v="0"/>
    <x v="9"/>
    <x v="9"/>
    <x v="12"/>
    <x v="12"/>
    <x v="12"/>
    <x v="18"/>
    <x v="127"/>
    <x v="157"/>
    <x v="76"/>
    <x v="156"/>
    <x v="71"/>
    <x v="96"/>
    <x v="3"/>
  </r>
  <r>
    <x v="0"/>
    <x v="9"/>
    <x v="9"/>
    <x v="29"/>
    <x v="29"/>
    <x v="29"/>
    <x v="18"/>
    <x v="127"/>
    <x v="157"/>
    <x v="52"/>
    <x v="18"/>
    <x v="46"/>
    <x v="131"/>
    <x v="3"/>
  </r>
  <r>
    <x v="0"/>
    <x v="10"/>
    <x v="10"/>
    <x v="0"/>
    <x v="0"/>
    <x v="0"/>
    <x v="0"/>
    <x v="128"/>
    <x v="158"/>
    <x v="103"/>
    <x v="157"/>
    <x v="48"/>
    <x v="1"/>
    <x v="3"/>
  </r>
  <r>
    <x v="0"/>
    <x v="10"/>
    <x v="10"/>
    <x v="1"/>
    <x v="1"/>
    <x v="1"/>
    <x v="1"/>
    <x v="129"/>
    <x v="159"/>
    <x v="104"/>
    <x v="158"/>
    <x v="73"/>
    <x v="30"/>
    <x v="3"/>
  </r>
  <r>
    <x v="0"/>
    <x v="10"/>
    <x v="10"/>
    <x v="2"/>
    <x v="2"/>
    <x v="2"/>
    <x v="2"/>
    <x v="130"/>
    <x v="160"/>
    <x v="105"/>
    <x v="159"/>
    <x v="79"/>
    <x v="141"/>
    <x v="3"/>
  </r>
  <r>
    <x v="0"/>
    <x v="10"/>
    <x v="10"/>
    <x v="3"/>
    <x v="3"/>
    <x v="3"/>
    <x v="3"/>
    <x v="131"/>
    <x v="161"/>
    <x v="106"/>
    <x v="160"/>
    <x v="80"/>
    <x v="142"/>
    <x v="0"/>
  </r>
  <r>
    <x v="0"/>
    <x v="10"/>
    <x v="10"/>
    <x v="5"/>
    <x v="5"/>
    <x v="5"/>
    <x v="4"/>
    <x v="36"/>
    <x v="162"/>
    <x v="29"/>
    <x v="161"/>
    <x v="81"/>
    <x v="143"/>
    <x v="3"/>
  </r>
  <r>
    <x v="0"/>
    <x v="10"/>
    <x v="10"/>
    <x v="4"/>
    <x v="4"/>
    <x v="4"/>
    <x v="5"/>
    <x v="37"/>
    <x v="163"/>
    <x v="107"/>
    <x v="162"/>
    <x v="35"/>
    <x v="144"/>
    <x v="3"/>
  </r>
  <r>
    <x v="0"/>
    <x v="10"/>
    <x v="10"/>
    <x v="11"/>
    <x v="11"/>
    <x v="11"/>
    <x v="6"/>
    <x v="132"/>
    <x v="164"/>
    <x v="73"/>
    <x v="163"/>
    <x v="53"/>
    <x v="145"/>
    <x v="3"/>
  </r>
  <r>
    <x v="0"/>
    <x v="10"/>
    <x v="10"/>
    <x v="9"/>
    <x v="9"/>
    <x v="9"/>
    <x v="7"/>
    <x v="133"/>
    <x v="29"/>
    <x v="40"/>
    <x v="164"/>
    <x v="51"/>
    <x v="64"/>
    <x v="3"/>
  </r>
  <r>
    <x v="0"/>
    <x v="10"/>
    <x v="10"/>
    <x v="8"/>
    <x v="8"/>
    <x v="8"/>
    <x v="8"/>
    <x v="116"/>
    <x v="165"/>
    <x v="108"/>
    <x v="67"/>
    <x v="82"/>
    <x v="146"/>
    <x v="3"/>
  </r>
  <r>
    <x v="0"/>
    <x v="10"/>
    <x v="10"/>
    <x v="10"/>
    <x v="10"/>
    <x v="10"/>
    <x v="9"/>
    <x v="67"/>
    <x v="166"/>
    <x v="35"/>
    <x v="165"/>
    <x v="69"/>
    <x v="147"/>
    <x v="3"/>
  </r>
  <r>
    <x v="0"/>
    <x v="10"/>
    <x v="10"/>
    <x v="6"/>
    <x v="6"/>
    <x v="6"/>
    <x v="10"/>
    <x v="134"/>
    <x v="10"/>
    <x v="88"/>
    <x v="14"/>
    <x v="83"/>
    <x v="148"/>
    <x v="3"/>
  </r>
  <r>
    <x v="0"/>
    <x v="10"/>
    <x v="10"/>
    <x v="7"/>
    <x v="7"/>
    <x v="7"/>
    <x v="11"/>
    <x v="46"/>
    <x v="167"/>
    <x v="83"/>
    <x v="166"/>
    <x v="67"/>
    <x v="149"/>
    <x v="0"/>
  </r>
  <r>
    <x v="0"/>
    <x v="10"/>
    <x v="10"/>
    <x v="15"/>
    <x v="15"/>
    <x v="15"/>
    <x v="12"/>
    <x v="103"/>
    <x v="168"/>
    <x v="41"/>
    <x v="167"/>
    <x v="49"/>
    <x v="150"/>
    <x v="3"/>
  </r>
  <r>
    <x v="0"/>
    <x v="10"/>
    <x v="10"/>
    <x v="14"/>
    <x v="14"/>
    <x v="14"/>
    <x v="13"/>
    <x v="70"/>
    <x v="13"/>
    <x v="50"/>
    <x v="168"/>
    <x v="63"/>
    <x v="50"/>
    <x v="3"/>
  </r>
  <r>
    <x v="0"/>
    <x v="10"/>
    <x v="10"/>
    <x v="13"/>
    <x v="13"/>
    <x v="13"/>
    <x v="14"/>
    <x v="53"/>
    <x v="169"/>
    <x v="48"/>
    <x v="48"/>
    <x v="72"/>
    <x v="151"/>
    <x v="3"/>
  </r>
  <r>
    <x v="0"/>
    <x v="10"/>
    <x v="10"/>
    <x v="16"/>
    <x v="16"/>
    <x v="16"/>
    <x v="15"/>
    <x v="72"/>
    <x v="170"/>
    <x v="49"/>
    <x v="169"/>
    <x v="60"/>
    <x v="45"/>
    <x v="0"/>
  </r>
  <r>
    <x v="0"/>
    <x v="10"/>
    <x v="10"/>
    <x v="34"/>
    <x v="34"/>
    <x v="34"/>
    <x v="15"/>
    <x v="72"/>
    <x v="170"/>
    <x v="50"/>
    <x v="168"/>
    <x v="44"/>
    <x v="152"/>
    <x v="3"/>
  </r>
  <r>
    <x v="0"/>
    <x v="10"/>
    <x v="10"/>
    <x v="12"/>
    <x v="12"/>
    <x v="12"/>
    <x v="17"/>
    <x v="84"/>
    <x v="130"/>
    <x v="47"/>
    <x v="170"/>
    <x v="56"/>
    <x v="153"/>
    <x v="0"/>
  </r>
  <r>
    <x v="0"/>
    <x v="10"/>
    <x v="10"/>
    <x v="24"/>
    <x v="24"/>
    <x v="24"/>
    <x v="18"/>
    <x v="73"/>
    <x v="171"/>
    <x v="50"/>
    <x v="168"/>
    <x v="67"/>
    <x v="149"/>
    <x v="3"/>
  </r>
  <r>
    <x v="0"/>
    <x v="10"/>
    <x v="10"/>
    <x v="17"/>
    <x v="17"/>
    <x v="17"/>
    <x v="19"/>
    <x v="87"/>
    <x v="172"/>
    <x v="67"/>
    <x v="171"/>
    <x v="47"/>
    <x v="154"/>
    <x v="3"/>
  </r>
  <r>
    <x v="0"/>
    <x v="11"/>
    <x v="11"/>
    <x v="0"/>
    <x v="0"/>
    <x v="0"/>
    <x v="0"/>
    <x v="135"/>
    <x v="173"/>
    <x v="109"/>
    <x v="172"/>
    <x v="49"/>
    <x v="155"/>
    <x v="3"/>
  </r>
  <r>
    <x v="0"/>
    <x v="11"/>
    <x v="11"/>
    <x v="1"/>
    <x v="1"/>
    <x v="1"/>
    <x v="1"/>
    <x v="136"/>
    <x v="174"/>
    <x v="110"/>
    <x v="173"/>
    <x v="58"/>
    <x v="156"/>
    <x v="3"/>
  </r>
  <r>
    <x v="0"/>
    <x v="11"/>
    <x v="11"/>
    <x v="2"/>
    <x v="2"/>
    <x v="2"/>
    <x v="2"/>
    <x v="137"/>
    <x v="175"/>
    <x v="46"/>
    <x v="174"/>
    <x v="80"/>
    <x v="157"/>
    <x v="3"/>
  </r>
  <r>
    <x v="0"/>
    <x v="11"/>
    <x v="11"/>
    <x v="3"/>
    <x v="3"/>
    <x v="3"/>
    <x v="3"/>
    <x v="138"/>
    <x v="176"/>
    <x v="96"/>
    <x v="175"/>
    <x v="47"/>
    <x v="158"/>
    <x v="3"/>
  </r>
  <r>
    <x v="0"/>
    <x v="11"/>
    <x v="11"/>
    <x v="5"/>
    <x v="5"/>
    <x v="5"/>
    <x v="4"/>
    <x v="70"/>
    <x v="177"/>
    <x v="98"/>
    <x v="176"/>
    <x v="44"/>
    <x v="159"/>
    <x v="3"/>
  </r>
  <r>
    <x v="0"/>
    <x v="11"/>
    <x v="11"/>
    <x v="4"/>
    <x v="4"/>
    <x v="4"/>
    <x v="5"/>
    <x v="49"/>
    <x v="178"/>
    <x v="51"/>
    <x v="177"/>
    <x v="63"/>
    <x v="160"/>
    <x v="3"/>
  </r>
  <r>
    <x v="0"/>
    <x v="11"/>
    <x v="11"/>
    <x v="8"/>
    <x v="8"/>
    <x v="8"/>
    <x v="6"/>
    <x v="83"/>
    <x v="179"/>
    <x v="74"/>
    <x v="178"/>
    <x v="43"/>
    <x v="161"/>
    <x v="3"/>
  </r>
  <r>
    <x v="0"/>
    <x v="11"/>
    <x v="11"/>
    <x v="9"/>
    <x v="9"/>
    <x v="9"/>
    <x v="7"/>
    <x v="84"/>
    <x v="180"/>
    <x v="47"/>
    <x v="179"/>
    <x v="58"/>
    <x v="156"/>
    <x v="3"/>
  </r>
  <r>
    <x v="0"/>
    <x v="11"/>
    <x v="11"/>
    <x v="6"/>
    <x v="6"/>
    <x v="6"/>
    <x v="7"/>
    <x v="84"/>
    <x v="180"/>
    <x v="88"/>
    <x v="180"/>
    <x v="49"/>
    <x v="155"/>
    <x v="3"/>
  </r>
  <r>
    <x v="0"/>
    <x v="11"/>
    <x v="11"/>
    <x v="10"/>
    <x v="10"/>
    <x v="10"/>
    <x v="9"/>
    <x v="85"/>
    <x v="181"/>
    <x v="108"/>
    <x v="181"/>
    <x v="50"/>
    <x v="162"/>
    <x v="3"/>
  </r>
  <r>
    <x v="0"/>
    <x v="11"/>
    <x v="11"/>
    <x v="14"/>
    <x v="14"/>
    <x v="14"/>
    <x v="10"/>
    <x v="56"/>
    <x v="182"/>
    <x v="76"/>
    <x v="182"/>
    <x v="47"/>
    <x v="158"/>
    <x v="3"/>
  </r>
  <r>
    <x v="0"/>
    <x v="11"/>
    <x v="11"/>
    <x v="11"/>
    <x v="11"/>
    <x v="11"/>
    <x v="11"/>
    <x v="109"/>
    <x v="183"/>
    <x v="67"/>
    <x v="183"/>
    <x v="49"/>
    <x v="155"/>
    <x v="3"/>
  </r>
  <r>
    <x v="0"/>
    <x v="11"/>
    <x v="11"/>
    <x v="7"/>
    <x v="7"/>
    <x v="7"/>
    <x v="11"/>
    <x v="109"/>
    <x v="183"/>
    <x v="33"/>
    <x v="184"/>
    <x v="61"/>
    <x v="163"/>
    <x v="3"/>
  </r>
  <r>
    <x v="0"/>
    <x v="11"/>
    <x v="11"/>
    <x v="13"/>
    <x v="13"/>
    <x v="13"/>
    <x v="13"/>
    <x v="105"/>
    <x v="184"/>
    <x v="48"/>
    <x v="48"/>
    <x v="36"/>
    <x v="164"/>
    <x v="3"/>
  </r>
  <r>
    <x v="0"/>
    <x v="11"/>
    <x v="11"/>
    <x v="16"/>
    <x v="16"/>
    <x v="16"/>
    <x v="14"/>
    <x v="124"/>
    <x v="36"/>
    <x v="75"/>
    <x v="185"/>
    <x v="58"/>
    <x v="156"/>
    <x v="3"/>
  </r>
  <r>
    <x v="0"/>
    <x v="11"/>
    <x v="11"/>
    <x v="24"/>
    <x v="24"/>
    <x v="24"/>
    <x v="14"/>
    <x v="124"/>
    <x v="36"/>
    <x v="78"/>
    <x v="186"/>
    <x v="56"/>
    <x v="165"/>
    <x v="3"/>
  </r>
  <r>
    <x v="0"/>
    <x v="11"/>
    <x v="11"/>
    <x v="35"/>
    <x v="35"/>
    <x v="35"/>
    <x v="14"/>
    <x v="124"/>
    <x v="36"/>
    <x v="74"/>
    <x v="178"/>
    <x v="66"/>
    <x v="166"/>
    <x v="3"/>
  </r>
  <r>
    <x v="0"/>
    <x v="11"/>
    <x v="11"/>
    <x v="12"/>
    <x v="12"/>
    <x v="12"/>
    <x v="17"/>
    <x v="94"/>
    <x v="185"/>
    <x v="99"/>
    <x v="24"/>
    <x v="50"/>
    <x v="162"/>
    <x v="3"/>
  </r>
  <r>
    <x v="0"/>
    <x v="11"/>
    <x v="11"/>
    <x v="25"/>
    <x v="25"/>
    <x v="25"/>
    <x v="18"/>
    <x v="95"/>
    <x v="19"/>
    <x v="13"/>
    <x v="187"/>
    <x v="68"/>
    <x v="65"/>
    <x v="3"/>
  </r>
  <r>
    <x v="0"/>
    <x v="11"/>
    <x v="11"/>
    <x v="28"/>
    <x v="28"/>
    <x v="28"/>
    <x v="18"/>
    <x v="95"/>
    <x v="19"/>
    <x v="67"/>
    <x v="183"/>
    <x v="50"/>
    <x v="162"/>
    <x v="3"/>
  </r>
  <r>
    <x v="0"/>
    <x v="12"/>
    <x v="12"/>
    <x v="0"/>
    <x v="0"/>
    <x v="0"/>
    <x v="0"/>
    <x v="139"/>
    <x v="186"/>
    <x v="111"/>
    <x v="188"/>
    <x v="66"/>
    <x v="167"/>
    <x v="3"/>
  </r>
  <r>
    <x v="0"/>
    <x v="12"/>
    <x v="12"/>
    <x v="1"/>
    <x v="1"/>
    <x v="1"/>
    <x v="1"/>
    <x v="133"/>
    <x v="187"/>
    <x v="39"/>
    <x v="189"/>
    <x v="66"/>
    <x v="167"/>
    <x v="0"/>
  </r>
  <r>
    <x v="0"/>
    <x v="12"/>
    <x v="12"/>
    <x v="3"/>
    <x v="3"/>
    <x v="3"/>
    <x v="2"/>
    <x v="140"/>
    <x v="188"/>
    <x v="60"/>
    <x v="190"/>
    <x v="49"/>
    <x v="168"/>
    <x v="3"/>
  </r>
  <r>
    <x v="0"/>
    <x v="12"/>
    <x v="12"/>
    <x v="2"/>
    <x v="2"/>
    <x v="2"/>
    <x v="3"/>
    <x v="82"/>
    <x v="189"/>
    <x v="101"/>
    <x v="191"/>
    <x v="72"/>
    <x v="169"/>
    <x v="3"/>
  </r>
  <r>
    <x v="0"/>
    <x v="12"/>
    <x v="12"/>
    <x v="5"/>
    <x v="5"/>
    <x v="5"/>
    <x v="4"/>
    <x v="52"/>
    <x v="190"/>
    <x v="108"/>
    <x v="192"/>
    <x v="69"/>
    <x v="1"/>
    <x v="3"/>
  </r>
  <r>
    <x v="0"/>
    <x v="12"/>
    <x v="12"/>
    <x v="32"/>
    <x v="32"/>
    <x v="32"/>
    <x v="5"/>
    <x v="53"/>
    <x v="5"/>
    <x v="74"/>
    <x v="193"/>
    <x v="40"/>
    <x v="170"/>
    <x v="3"/>
  </r>
  <r>
    <x v="0"/>
    <x v="12"/>
    <x v="12"/>
    <x v="4"/>
    <x v="4"/>
    <x v="4"/>
    <x v="6"/>
    <x v="74"/>
    <x v="27"/>
    <x v="49"/>
    <x v="194"/>
    <x v="65"/>
    <x v="171"/>
    <x v="3"/>
  </r>
  <r>
    <x v="0"/>
    <x v="12"/>
    <x v="12"/>
    <x v="8"/>
    <x v="8"/>
    <x v="8"/>
    <x v="7"/>
    <x v="105"/>
    <x v="191"/>
    <x v="74"/>
    <x v="193"/>
    <x v="68"/>
    <x v="172"/>
    <x v="3"/>
  </r>
  <r>
    <x v="0"/>
    <x v="12"/>
    <x v="12"/>
    <x v="11"/>
    <x v="11"/>
    <x v="11"/>
    <x v="7"/>
    <x v="105"/>
    <x v="191"/>
    <x v="51"/>
    <x v="110"/>
    <x v="69"/>
    <x v="1"/>
    <x v="3"/>
  </r>
  <r>
    <x v="0"/>
    <x v="12"/>
    <x v="12"/>
    <x v="9"/>
    <x v="9"/>
    <x v="9"/>
    <x v="9"/>
    <x v="106"/>
    <x v="192"/>
    <x v="99"/>
    <x v="195"/>
    <x v="68"/>
    <x v="172"/>
    <x v="3"/>
  </r>
  <r>
    <x v="0"/>
    <x v="12"/>
    <x v="12"/>
    <x v="7"/>
    <x v="7"/>
    <x v="7"/>
    <x v="10"/>
    <x v="124"/>
    <x v="193"/>
    <x v="74"/>
    <x v="193"/>
    <x v="50"/>
    <x v="173"/>
    <x v="3"/>
  </r>
  <r>
    <x v="0"/>
    <x v="12"/>
    <x v="12"/>
    <x v="10"/>
    <x v="10"/>
    <x v="10"/>
    <x v="11"/>
    <x v="93"/>
    <x v="194"/>
    <x v="74"/>
    <x v="193"/>
    <x v="50"/>
    <x v="173"/>
    <x v="3"/>
  </r>
  <r>
    <x v="0"/>
    <x v="12"/>
    <x v="12"/>
    <x v="12"/>
    <x v="12"/>
    <x v="12"/>
    <x v="12"/>
    <x v="94"/>
    <x v="53"/>
    <x v="67"/>
    <x v="111"/>
    <x v="46"/>
    <x v="153"/>
    <x v="3"/>
  </r>
  <r>
    <x v="0"/>
    <x v="12"/>
    <x v="12"/>
    <x v="6"/>
    <x v="6"/>
    <x v="6"/>
    <x v="13"/>
    <x v="95"/>
    <x v="70"/>
    <x v="78"/>
    <x v="196"/>
    <x v="61"/>
    <x v="174"/>
    <x v="3"/>
  </r>
  <r>
    <x v="0"/>
    <x v="12"/>
    <x v="12"/>
    <x v="28"/>
    <x v="28"/>
    <x v="28"/>
    <x v="13"/>
    <x v="95"/>
    <x v="70"/>
    <x v="13"/>
    <x v="140"/>
    <x v="69"/>
    <x v="1"/>
    <x v="3"/>
  </r>
  <r>
    <x v="0"/>
    <x v="12"/>
    <x v="12"/>
    <x v="16"/>
    <x v="16"/>
    <x v="16"/>
    <x v="15"/>
    <x v="96"/>
    <x v="37"/>
    <x v="77"/>
    <x v="197"/>
    <x v="66"/>
    <x v="167"/>
    <x v="3"/>
  </r>
  <r>
    <x v="0"/>
    <x v="12"/>
    <x v="12"/>
    <x v="25"/>
    <x v="25"/>
    <x v="25"/>
    <x v="15"/>
    <x v="96"/>
    <x v="37"/>
    <x v="13"/>
    <x v="140"/>
    <x v="69"/>
    <x v="1"/>
    <x v="3"/>
  </r>
  <r>
    <x v="0"/>
    <x v="12"/>
    <x v="12"/>
    <x v="36"/>
    <x v="36"/>
    <x v="36"/>
    <x v="17"/>
    <x v="125"/>
    <x v="195"/>
    <x v="90"/>
    <x v="198"/>
    <x v="68"/>
    <x v="172"/>
    <x v="3"/>
  </r>
  <r>
    <x v="0"/>
    <x v="12"/>
    <x v="12"/>
    <x v="37"/>
    <x v="37"/>
    <x v="37"/>
    <x v="17"/>
    <x v="125"/>
    <x v="195"/>
    <x v="77"/>
    <x v="197"/>
    <x v="50"/>
    <x v="173"/>
    <x v="3"/>
  </r>
  <r>
    <x v="0"/>
    <x v="12"/>
    <x v="12"/>
    <x v="14"/>
    <x v="14"/>
    <x v="14"/>
    <x v="17"/>
    <x v="125"/>
    <x v="195"/>
    <x v="68"/>
    <x v="199"/>
    <x v="41"/>
    <x v="175"/>
    <x v="3"/>
  </r>
  <r>
    <x v="0"/>
    <x v="12"/>
    <x v="12"/>
    <x v="26"/>
    <x v="26"/>
    <x v="26"/>
    <x v="17"/>
    <x v="125"/>
    <x v="195"/>
    <x v="52"/>
    <x v="37"/>
    <x v="69"/>
    <x v="1"/>
    <x v="3"/>
  </r>
  <r>
    <x v="0"/>
    <x v="12"/>
    <x v="12"/>
    <x v="15"/>
    <x v="15"/>
    <x v="15"/>
    <x v="17"/>
    <x v="125"/>
    <x v="195"/>
    <x v="76"/>
    <x v="200"/>
    <x v="46"/>
    <x v="153"/>
    <x v="3"/>
  </r>
  <r>
    <x v="0"/>
    <x v="12"/>
    <x v="12"/>
    <x v="35"/>
    <x v="35"/>
    <x v="35"/>
    <x v="17"/>
    <x v="125"/>
    <x v="195"/>
    <x v="90"/>
    <x v="198"/>
    <x v="68"/>
    <x v="172"/>
    <x v="3"/>
  </r>
  <r>
    <x v="0"/>
    <x v="13"/>
    <x v="13"/>
    <x v="0"/>
    <x v="0"/>
    <x v="0"/>
    <x v="0"/>
    <x v="60"/>
    <x v="196"/>
    <x v="112"/>
    <x v="201"/>
    <x v="61"/>
    <x v="176"/>
    <x v="3"/>
  </r>
  <r>
    <x v="0"/>
    <x v="13"/>
    <x v="13"/>
    <x v="1"/>
    <x v="1"/>
    <x v="1"/>
    <x v="1"/>
    <x v="141"/>
    <x v="197"/>
    <x v="113"/>
    <x v="202"/>
    <x v="47"/>
    <x v="177"/>
    <x v="3"/>
  </r>
  <r>
    <x v="0"/>
    <x v="13"/>
    <x v="13"/>
    <x v="2"/>
    <x v="2"/>
    <x v="2"/>
    <x v="2"/>
    <x v="116"/>
    <x v="198"/>
    <x v="114"/>
    <x v="203"/>
    <x v="84"/>
    <x v="178"/>
    <x v="3"/>
  </r>
  <r>
    <x v="0"/>
    <x v="13"/>
    <x v="13"/>
    <x v="3"/>
    <x v="3"/>
    <x v="3"/>
    <x v="3"/>
    <x v="142"/>
    <x v="199"/>
    <x v="28"/>
    <x v="204"/>
    <x v="63"/>
    <x v="179"/>
    <x v="3"/>
  </r>
  <r>
    <x v="0"/>
    <x v="13"/>
    <x v="13"/>
    <x v="5"/>
    <x v="5"/>
    <x v="5"/>
    <x v="4"/>
    <x v="70"/>
    <x v="200"/>
    <x v="115"/>
    <x v="205"/>
    <x v="58"/>
    <x v="180"/>
    <x v="3"/>
  </r>
  <r>
    <x v="0"/>
    <x v="13"/>
    <x v="13"/>
    <x v="28"/>
    <x v="28"/>
    <x v="28"/>
    <x v="5"/>
    <x v="118"/>
    <x v="201"/>
    <x v="102"/>
    <x v="206"/>
    <x v="41"/>
    <x v="181"/>
    <x v="3"/>
  </r>
  <r>
    <x v="0"/>
    <x v="13"/>
    <x v="13"/>
    <x v="4"/>
    <x v="4"/>
    <x v="4"/>
    <x v="6"/>
    <x v="83"/>
    <x v="202"/>
    <x v="79"/>
    <x v="207"/>
    <x v="72"/>
    <x v="160"/>
    <x v="3"/>
  </r>
  <r>
    <x v="0"/>
    <x v="13"/>
    <x v="13"/>
    <x v="6"/>
    <x v="6"/>
    <x v="6"/>
    <x v="7"/>
    <x v="74"/>
    <x v="191"/>
    <x v="51"/>
    <x v="208"/>
    <x v="65"/>
    <x v="5"/>
    <x v="3"/>
  </r>
  <r>
    <x v="0"/>
    <x v="13"/>
    <x v="13"/>
    <x v="11"/>
    <x v="11"/>
    <x v="11"/>
    <x v="8"/>
    <x v="54"/>
    <x v="203"/>
    <x v="36"/>
    <x v="209"/>
    <x v="56"/>
    <x v="155"/>
    <x v="3"/>
  </r>
  <r>
    <x v="0"/>
    <x v="13"/>
    <x v="13"/>
    <x v="9"/>
    <x v="9"/>
    <x v="9"/>
    <x v="9"/>
    <x v="55"/>
    <x v="204"/>
    <x v="50"/>
    <x v="210"/>
    <x v="69"/>
    <x v="182"/>
    <x v="3"/>
  </r>
  <r>
    <x v="0"/>
    <x v="13"/>
    <x v="13"/>
    <x v="10"/>
    <x v="10"/>
    <x v="10"/>
    <x v="10"/>
    <x v="109"/>
    <x v="205"/>
    <x v="50"/>
    <x v="210"/>
    <x v="61"/>
    <x v="176"/>
    <x v="3"/>
  </r>
  <r>
    <x v="0"/>
    <x v="13"/>
    <x v="13"/>
    <x v="7"/>
    <x v="7"/>
    <x v="7"/>
    <x v="11"/>
    <x v="105"/>
    <x v="206"/>
    <x v="77"/>
    <x v="211"/>
    <x v="41"/>
    <x v="181"/>
    <x v="3"/>
  </r>
  <r>
    <x v="0"/>
    <x v="13"/>
    <x v="13"/>
    <x v="8"/>
    <x v="8"/>
    <x v="8"/>
    <x v="12"/>
    <x v="106"/>
    <x v="207"/>
    <x v="67"/>
    <x v="212"/>
    <x v="56"/>
    <x v="155"/>
    <x v="3"/>
  </r>
  <r>
    <x v="0"/>
    <x v="13"/>
    <x v="13"/>
    <x v="14"/>
    <x v="14"/>
    <x v="14"/>
    <x v="12"/>
    <x v="106"/>
    <x v="207"/>
    <x v="75"/>
    <x v="213"/>
    <x v="49"/>
    <x v="183"/>
    <x v="3"/>
  </r>
  <r>
    <x v="0"/>
    <x v="13"/>
    <x v="13"/>
    <x v="22"/>
    <x v="22"/>
    <x v="22"/>
    <x v="14"/>
    <x v="123"/>
    <x v="97"/>
    <x v="33"/>
    <x v="197"/>
    <x v="56"/>
    <x v="155"/>
    <x v="3"/>
  </r>
  <r>
    <x v="0"/>
    <x v="13"/>
    <x v="13"/>
    <x v="17"/>
    <x v="17"/>
    <x v="17"/>
    <x v="15"/>
    <x v="110"/>
    <x v="208"/>
    <x v="78"/>
    <x v="214"/>
    <x v="69"/>
    <x v="182"/>
    <x v="3"/>
  </r>
  <r>
    <x v="0"/>
    <x v="13"/>
    <x v="13"/>
    <x v="15"/>
    <x v="15"/>
    <x v="15"/>
    <x v="15"/>
    <x v="110"/>
    <x v="208"/>
    <x v="51"/>
    <x v="208"/>
    <x v="46"/>
    <x v="184"/>
    <x v="3"/>
  </r>
  <r>
    <x v="0"/>
    <x v="13"/>
    <x v="13"/>
    <x v="16"/>
    <x v="16"/>
    <x v="16"/>
    <x v="17"/>
    <x v="143"/>
    <x v="209"/>
    <x v="75"/>
    <x v="213"/>
    <x v="68"/>
    <x v="29"/>
    <x v="3"/>
  </r>
  <r>
    <x v="0"/>
    <x v="13"/>
    <x v="13"/>
    <x v="38"/>
    <x v="38"/>
    <x v="38"/>
    <x v="18"/>
    <x v="94"/>
    <x v="210"/>
    <x v="84"/>
    <x v="215"/>
    <x v="58"/>
    <x v="180"/>
    <x v="3"/>
  </r>
  <r>
    <x v="0"/>
    <x v="13"/>
    <x v="13"/>
    <x v="12"/>
    <x v="12"/>
    <x v="12"/>
    <x v="19"/>
    <x v="95"/>
    <x v="211"/>
    <x v="33"/>
    <x v="197"/>
    <x v="50"/>
    <x v="185"/>
    <x v="0"/>
  </r>
  <r>
    <x v="0"/>
    <x v="13"/>
    <x v="13"/>
    <x v="13"/>
    <x v="13"/>
    <x v="13"/>
    <x v="19"/>
    <x v="95"/>
    <x v="211"/>
    <x v="48"/>
    <x v="48"/>
    <x v="67"/>
    <x v="186"/>
    <x v="3"/>
  </r>
  <r>
    <x v="0"/>
    <x v="14"/>
    <x v="14"/>
    <x v="0"/>
    <x v="0"/>
    <x v="0"/>
    <x v="0"/>
    <x v="55"/>
    <x v="212"/>
    <x v="66"/>
    <x v="216"/>
    <x v="71"/>
    <x v="96"/>
    <x v="3"/>
  </r>
  <r>
    <x v="0"/>
    <x v="14"/>
    <x v="14"/>
    <x v="1"/>
    <x v="1"/>
    <x v="1"/>
    <x v="1"/>
    <x v="124"/>
    <x v="213"/>
    <x v="49"/>
    <x v="217"/>
    <x v="46"/>
    <x v="187"/>
    <x v="3"/>
  </r>
  <r>
    <x v="0"/>
    <x v="14"/>
    <x v="14"/>
    <x v="3"/>
    <x v="3"/>
    <x v="3"/>
    <x v="2"/>
    <x v="93"/>
    <x v="214"/>
    <x v="76"/>
    <x v="218"/>
    <x v="68"/>
    <x v="188"/>
    <x v="0"/>
  </r>
  <r>
    <x v="0"/>
    <x v="14"/>
    <x v="14"/>
    <x v="7"/>
    <x v="7"/>
    <x v="7"/>
    <x v="3"/>
    <x v="94"/>
    <x v="215"/>
    <x v="84"/>
    <x v="219"/>
    <x v="41"/>
    <x v="189"/>
    <x v="3"/>
  </r>
  <r>
    <x v="0"/>
    <x v="14"/>
    <x v="14"/>
    <x v="5"/>
    <x v="5"/>
    <x v="5"/>
    <x v="4"/>
    <x v="98"/>
    <x v="216"/>
    <x v="68"/>
    <x v="135"/>
    <x v="69"/>
    <x v="190"/>
    <x v="3"/>
  </r>
  <r>
    <x v="0"/>
    <x v="14"/>
    <x v="14"/>
    <x v="6"/>
    <x v="6"/>
    <x v="6"/>
    <x v="4"/>
    <x v="98"/>
    <x v="216"/>
    <x v="76"/>
    <x v="218"/>
    <x v="61"/>
    <x v="191"/>
    <x v="3"/>
  </r>
  <r>
    <x v="0"/>
    <x v="14"/>
    <x v="14"/>
    <x v="8"/>
    <x v="8"/>
    <x v="8"/>
    <x v="6"/>
    <x v="125"/>
    <x v="217"/>
    <x v="90"/>
    <x v="220"/>
    <x v="68"/>
    <x v="188"/>
    <x v="3"/>
  </r>
  <r>
    <x v="0"/>
    <x v="14"/>
    <x v="14"/>
    <x v="9"/>
    <x v="9"/>
    <x v="9"/>
    <x v="7"/>
    <x v="126"/>
    <x v="218"/>
    <x v="76"/>
    <x v="218"/>
    <x v="50"/>
    <x v="192"/>
    <x v="3"/>
  </r>
  <r>
    <x v="0"/>
    <x v="14"/>
    <x v="14"/>
    <x v="2"/>
    <x v="2"/>
    <x v="2"/>
    <x v="8"/>
    <x v="144"/>
    <x v="47"/>
    <x v="52"/>
    <x v="62"/>
    <x v="61"/>
    <x v="191"/>
    <x v="3"/>
  </r>
  <r>
    <x v="0"/>
    <x v="14"/>
    <x v="14"/>
    <x v="28"/>
    <x v="28"/>
    <x v="28"/>
    <x v="8"/>
    <x v="144"/>
    <x v="47"/>
    <x v="68"/>
    <x v="135"/>
    <x v="46"/>
    <x v="187"/>
    <x v="3"/>
  </r>
  <r>
    <x v="0"/>
    <x v="14"/>
    <x v="14"/>
    <x v="4"/>
    <x v="4"/>
    <x v="4"/>
    <x v="10"/>
    <x v="145"/>
    <x v="219"/>
    <x v="52"/>
    <x v="62"/>
    <x v="46"/>
    <x v="187"/>
    <x v="3"/>
  </r>
  <r>
    <x v="0"/>
    <x v="14"/>
    <x v="14"/>
    <x v="11"/>
    <x v="11"/>
    <x v="11"/>
    <x v="10"/>
    <x v="145"/>
    <x v="219"/>
    <x v="52"/>
    <x v="62"/>
    <x v="46"/>
    <x v="187"/>
    <x v="3"/>
  </r>
  <r>
    <x v="0"/>
    <x v="14"/>
    <x v="14"/>
    <x v="16"/>
    <x v="16"/>
    <x v="16"/>
    <x v="12"/>
    <x v="146"/>
    <x v="220"/>
    <x v="90"/>
    <x v="220"/>
    <x v="46"/>
    <x v="187"/>
    <x v="3"/>
  </r>
  <r>
    <x v="0"/>
    <x v="14"/>
    <x v="14"/>
    <x v="25"/>
    <x v="25"/>
    <x v="25"/>
    <x v="12"/>
    <x v="146"/>
    <x v="220"/>
    <x v="90"/>
    <x v="220"/>
    <x v="46"/>
    <x v="187"/>
    <x v="3"/>
  </r>
  <r>
    <x v="0"/>
    <x v="14"/>
    <x v="14"/>
    <x v="12"/>
    <x v="12"/>
    <x v="12"/>
    <x v="12"/>
    <x v="146"/>
    <x v="220"/>
    <x v="52"/>
    <x v="62"/>
    <x v="50"/>
    <x v="192"/>
    <x v="3"/>
  </r>
  <r>
    <x v="0"/>
    <x v="14"/>
    <x v="14"/>
    <x v="39"/>
    <x v="39"/>
    <x v="39"/>
    <x v="15"/>
    <x v="147"/>
    <x v="211"/>
    <x v="48"/>
    <x v="48"/>
    <x v="46"/>
    <x v="187"/>
    <x v="3"/>
  </r>
  <r>
    <x v="0"/>
    <x v="14"/>
    <x v="14"/>
    <x v="23"/>
    <x v="23"/>
    <x v="23"/>
    <x v="15"/>
    <x v="147"/>
    <x v="211"/>
    <x v="90"/>
    <x v="220"/>
    <x v="50"/>
    <x v="192"/>
    <x v="3"/>
  </r>
  <r>
    <x v="0"/>
    <x v="14"/>
    <x v="14"/>
    <x v="10"/>
    <x v="10"/>
    <x v="10"/>
    <x v="15"/>
    <x v="147"/>
    <x v="211"/>
    <x v="52"/>
    <x v="62"/>
    <x v="71"/>
    <x v="96"/>
    <x v="3"/>
  </r>
  <r>
    <x v="0"/>
    <x v="14"/>
    <x v="14"/>
    <x v="13"/>
    <x v="13"/>
    <x v="13"/>
    <x v="15"/>
    <x v="147"/>
    <x v="211"/>
    <x v="48"/>
    <x v="48"/>
    <x v="46"/>
    <x v="187"/>
    <x v="3"/>
  </r>
  <r>
    <x v="0"/>
    <x v="14"/>
    <x v="14"/>
    <x v="15"/>
    <x v="15"/>
    <x v="15"/>
    <x v="15"/>
    <x v="147"/>
    <x v="211"/>
    <x v="48"/>
    <x v="48"/>
    <x v="46"/>
    <x v="187"/>
    <x v="3"/>
  </r>
  <r>
    <x v="0"/>
    <x v="14"/>
    <x v="14"/>
    <x v="35"/>
    <x v="35"/>
    <x v="35"/>
    <x v="15"/>
    <x v="147"/>
    <x v="211"/>
    <x v="48"/>
    <x v="48"/>
    <x v="46"/>
    <x v="187"/>
    <x v="3"/>
  </r>
  <r>
    <x v="0"/>
    <x v="15"/>
    <x v="15"/>
    <x v="5"/>
    <x v="5"/>
    <x v="5"/>
    <x v="0"/>
    <x v="96"/>
    <x v="221"/>
    <x v="33"/>
    <x v="221"/>
    <x v="50"/>
    <x v="134"/>
    <x v="3"/>
  </r>
  <r>
    <x v="0"/>
    <x v="15"/>
    <x v="15"/>
    <x v="0"/>
    <x v="0"/>
    <x v="0"/>
    <x v="1"/>
    <x v="98"/>
    <x v="222"/>
    <x v="78"/>
    <x v="222"/>
    <x v="71"/>
    <x v="96"/>
    <x v="3"/>
  </r>
  <r>
    <x v="0"/>
    <x v="15"/>
    <x v="15"/>
    <x v="2"/>
    <x v="2"/>
    <x v="2"/>
    <x v="2"/>
    <x v="125"/>
    <x v="223"/>
    <x v="52"/>
    <x v="223"/>
    <x v="69"/>
    <x v="193"/>
    <x v="3"/>
  </r>
  <r>
    <x v="0"/>
    <x v="15"/>
    <x v="15"/>
    <x v="3"/>
    <x v="3"/>
    <x v="3"/>
    <x v="3"/>
    <x v="127"/>
    <x v="224"/>
    <x v="76"/>
    <x v="224"/>
    <x v="71"/>
    <x v="96"/>
    <x v="3"/>
  </r>
  <r>
    <x v="0"/>
    <x v="15"/>
    <x v="15"/>
    <x v="4"/>
    <x v="4"/>
    <x v="4"/>
    <x v="4"/>
    <x v="144"/>
    <x v="225"/>
    <x v="68"/>
    <x v="225"/>
    <x v="46"/>
    <x v="194"/>
    <x v="3"/>
  </r>
  <r>
    <x v="0"/>
    <x v="15"/>
    <x v="15"/>
    <x v="1"/>
    <x v="1"/>
    <x v="1"/>
    <x v="5"/>
    <x v="145"/>
    <x v="226"/>
    <x v="84"/>
    <x v="226"/>
    <x v="71"/>
    <x v="96"/>
    <x v="3"/>
  </r>
  <r>
    <x v="0"/>
    <x v="15"/>
    <x v="15"/>
    <x v="10"/>
    <x v="10"/>
    <x v="10"/>
    <x v="6"/>
    <x v="146"/>
    <x v="227"/>
    <x v="52"/>
    <x v="223"/>
    <x v="71"/>
    <x v="96"/>
    <x v="3"/>
  </r>
  <r>
    <x v="0"/>
    <x v="15"/>
    <x v="15"/>
    <x v="9"/>
    <x v="9"/>
    <x v="9"/>
    <x v="7"/>
    <x v="147"/>
    <x v="228"/>
    <x v="90"/>
    <x v="227"/>
    <x v="50"/>
    <x v="134"/>
    <x v="3"/>
  </r>
  <r>
    <x v="0"/>
    <x v="15"/>
    <x v="15"/>
    <x v="8"/>
    <x v="8"/>
    <x v="8"/>
    <x v="8"/>
    <x v="148"/>
    <x v="229"/>
    <x v="90"/>
    <x v="227"/>
    <x v="71"/>
    <x v="96"/>
    <x v="3"/>
  </r>
  <r>
    <x v="0"/>
    <x v="15"/>
    <x v="15"/>
    <x v="16"/>
    <x v="16"/>
    <x v="16"/>
    <x v="8"/>
    <x v="148"/>
    <x v="229"/>
    <x v="48"/>
    <x v="48"/>
    <x v="50"/>
    <x v="134"/>
    <x v="3"/>
  </r>
  <r>
    <x v="0"/>
    <x v="15"/>
    <x v="15"/>
    <x v="39"/>
    <x v="39"/>
    <x v="39"/>
    <x v="8"/>
    <x v="148"/>
    <x v="229"/>
    <x v="48"/>
    <x v="48"/>
    <x v="50"/>
    <x v="134"/>
    <x v="3"/>
  </r>
  <r>
    <x v="0"/>
    <x v="15"/>
    <x v="15"/>
    <x v="36"/>
    <x v="36"/>
    <x v="36"/>
    <x v="8"/>
    <x v="148"/>
    <x v="229"/>
    <x v="90"/>
    <x v="227"/>
    <x v="71"/>
    <x v="96"/>
    <x v="3"/>
  </r>
  <r>
    <x v="0"/>
    <x v="15"/>
    <x v="15"/>
    <x v="27"/>
    <x v="27"/>
    <x v="27"/>
    <x v="8"/>
    <x v="148"/>
    <x v="229"/>
    <x v="48"/>
    <x v="48"/>
    <x v="50"/>
    <x v="134"/>
    <x v="3"/>
  </r>
  <r>
    <x v="0"/>
    <x v="15"/>
    <x v="15"/>
    <x v="6"/>
    <x v="6"/>
    <x v="6"/>
    <x v="8"/>
    <x v="148"/>
    <x v="229"/>
    <x v="48"/>
    <x v="48"/>
    <x v="71"/>
    <x v="96"/>
    <x v="3"/>
  </r>
  <r>
    <x v="0"/>
    <x v="15"/>
    <x v="15"/>
    <x v="14"/>
    <x v="14"/>
    <x v="14"/>
    <x v="8"/>
    <x v="148"/>
    <x v="229"/>
    <x v="90"/>
    <x v="227"/>
    <x v="71"/>
    <x v="96"/>
    <x v="3"/>
  </r>
  <r>
    <x v="0"/>
    <x v="15"/>
    <x v="15"/>
    <x v="26"/>
    <x v="26"/>
    <x v="26"/>
    <x v="8"/>
    <x v="148"/>
    <x v="229"/>
    <x v="48"/>
    <x v="48"/>
    <x v="50"/>
    <x v="134"/>
    <x v="3"/>
  </r>
  <r>
    <x v="0"/>
    <x v="15"/>
    <x v="15"/>
    <x v="29"/>
    <x v="29"/>
    <x v="29"/>
    <x v="8"/>
    <x v="148"/>
    <x v="229"/>
    <x v="48"/>
    <x v="48"/>
    <x v="71"/>
    <x v="96"/>
    <x v="3"/>
  </r>
  <r>
    <x v="0"/>
    <x v="15"/>
    <x v="15"/>
    <x v="7"/>
    <x v="7"/>
    <x v="7"/>
    <x v="8"/>
    <x v="148"/>
    <x v="229"/>
    <x v="48"/>
    <x v="48"/>
    <x v="71"/>
    <x v="96"/>
    <x v="3"/>
  </r>
  <r>
    <x v="0"/>
    <x v="15"/>
    <x v="15"/>
    <x v="15"/>
    <x v="15"/>
    <x v="15"/>
    <x v="8"/>
    <x v="148"/>
    <x v="229"/>
    <x v="90"/>
    <x v="227"/>
    <x v="71"/>
    <x v="96"/>
    <x v="3"/>
  </r>
  <r>
    <x v="0"/>
    <x v="15"/>
    <x v="15"/>
    <x v="35"/>
    <x v="35"/>
    <x v="35"/>
    <x v="8"/>
    <x v="148"/>
    <x v="229"/>
    <x v="90"/>
    <x v="227"/>
    <x v="71"/>
    <x v="96"/>
    <x v="3"/>
  </r>
  <r>
    <x v="0"/>
    <x v="15"/>
    <x v="15"/>
    <x v="40"/>
    <x v="40"/>
    <x v="40"/>
    <x v="8"/>
    <x v="148"/>
    <x v="229"/>
    <x v="48"/>
    <x v="48"/>
    <x v="71"/>
    <x v="96"/>
    <x v="0"/>
  </r>
  <r>
    <x v="0"/>
    <x v="16"/>
    <x v="16"/>
    <x v="0"/>
    <x v="0"/>
    <x v="0"/>
    <x v="0"/>
    <x v="143"/>
    <x v="230"/>
    <x v="51"/>
    <x v="228"/>
    <x v="50"/>
    <x v="195"/>
    <x v="3"/>
  </r>
  <r>
    <x v="0"/>
    <x v="16"/>
    <x v="16"/>
    <x v="5"/>
    <x v="5"/>
    <x v="5"/>
    <x v="1"/>
    <x v="94"/>
    <x v="231"/>
    <x v="99"/>
    <x v="229"/>
    <x v="50"/>
    <x v="195"/>
    <x v="3"/>
  </r>
  <r>
    <x v="0"/>
    <x v="16"/>
    <x v="16"/>
    <x v="1"/>
    <x v="1"/>
    <x v="1"/>
    <x v="2"/>
    <x v="97"/>
    <x v="232"/>
    <x v="78"/>
    <x v="230"/>
    <x v="71"/>
    <x v="96"/>
    <x v="0"/>
  </r>
  <r>
    <x v="0"/>
    <x v="16"/>
    <x v="16"/>
    <x v="3"/>
    <x v="3"/>
    <x v="3"/>
    <x v="3"/>
    <x v="125"/>
    <x v="233"/>
    <x v="77"/>
    <x v="231"/>
    <x v="71"/>
    <x v="96"/>
    <x v="0"/>
  </r>
  <r>
    <x v="0"/>
    <x v="16"/>
    <x v="16"/>
    <x v="2"/>
    <x v="2"/>
    <x v="2"/>
    <x v="4"/>
    <x v="126"/>
    <x v="234"/>
    <x v="52"/>
    <x v="232"/>
    <x v="41"/>
    <x v="196"/>
    <x v="3"/>
  </r>
  <r>
    <x v="0"/>
    <x v="16"/>
    <x v="16"/>
    <x v="16"/>
    <x v="16"/>
    <x v="16"/>
    <x v="5"/>
    <x v="144"/>
    <x v="151"/>
    <x v="68"/>
    <x v="233"/>
    <x v="46"/>
    <x v="197"/>
    <x v="3"/>
  </r>
  <r>
    <x v="0"/>
    <x v="16"/>
    <x v="16"/>
    <x v="7"/>
    <x v="7"/>
    <x v="7"/>
    <x v="5"/>
    <x v="144"/>
    <x v="151"/>
    <x v="68"/>
    <x v="233"/>
    <x v="71"/>
    <x v="96"/>
    <x v="3"/>
  </r>
  <r>
    <x v="0"/>
    <x v="16"/>
    <x v="16"/>
    <x v="4"/>
    <x v="4"/>
    <x v="4"/>
    <x v="7"/>
    <x v="145"/>
    <x v="235"/>
    <x v="68"/>
    <x v="233"/>
    <x v="50"/>
    <x v="195"/>
    <x v="3"/>
  </r>
  <r>
    <x v="0"/>
    <x v="16"/>
    <x v="16"/>
    <x v="11"/>
    <x v="11"/>
    <x v="11"/>
    <x v="8"/>
    <x v="146"/>
    <x v="64"/>
    <x v="90"/>
    <x v="234"/>
    <x v="46"/>
    <x v="197"/>
    <x v="3"/>
  </r>
  <r>
    <x v="0"/>
    <x v="16"/>
    <x v="16"/>
    <x v="9"/>
    <x v="9"/>
    <x v="9"/>
    <x v="8"/>
    <x v="146"/>
    <x v="64"/>
    <x v="52"/>
    <x v="232"/>
    <x v="50"/>
    <x v="195"/>
    <x v="3"/>
  </r>
  <r>
    <x v="0"/>
    <x v="16"/>
    <x v="16"/>
    <x v="28"/>
    <x v="28"/>
    <x v="28"/>
    <x v="8"/>
    <x v="146"/>
    <x v="64"/>
    <x v="68"/>
    <x v="233"/>
    <x v="71"/>
    <x v="96"/>
    <x v="3"/>
  </r>
  <r>
    <x v="0"/>
    <x v="16"/>
    <x v="16"/>
    <x v="24"/>
    <x v="24"/>
    <x v="24"/>
    <x v="11"/>
    <x v="147"/>
    <x v="236"/>
    <x v="90"/>
    <x v="234"/>
    <x v="50"/>
    <x v="195"/>
    <x v="3"/>
  </r>
  <r>
    <x v="0"/>
    <x v="16"/>
    <x v="16"/>
    <x v="26"/>
    <x v="26"/>
    <x v="26"/>
    <x v="11"/>
    <x v="147"/>
    <x v="236"/>
    <x v="48"/>
    <x v="48"/>
    <x v="46"/>
    <x v="197"/>
    <x v="3"/>
  </r>
  <r>
    <x v="0"/>
    <x v="16"/>
    <x v="16"/>
    <x v="10"/>
    <x v="10"/>
    <x v="10"/>
    <x v="11"/>
    <x v="147"/>
    <x v="236"/>
    <x v="52"/>
    <x v="232"/>
    <x v="71"/>
    <x v="96"/>
    <x v="3"/>
  </r>
  <r>
    <x v="0"/>
    <x v="16"/>
    <x v="16"/>
    <x v="15"/>
    <x v="15"/>
    <x v="15"/>
    <x v="11"/>
    <x v="147"/>
    <x v="236"/>
    <x v="90"/>
    <x v="234"/>
    <x v="50"/>
    <x v="195"/>
    <x v="3"/>
  </r>
  <r>
    <x v="0"/>
    <x v="16"/>
    <x v="16"/>
    <x v="8"/>
    <x v="8"/>
    <x v="8"/>
    <x v="15"/>
    <x v="148"/>
    <x v="237"/>
    <x v="90"/>
    <x v="234"/>
    <x v="71"/>
    <x v="96"/>
    <x v="3"/>
  </r>
  <r>
    <x v="0"/>
    <x v="16"/>
    <x v="16"/>
    <x v="22"/>
    <x v="22"/>
    <x v="22"/>
    <x v="15"/>
    <x v="148"/>
    <x v="237"/>
    <x v="90"/>
    <x v="234"/>
    <x v="71"/>
    <x v="96"/>
    <x v="3"/>
  </r>
  <r>
    <x v="0"/>
    <x v="16"/>
    <x v="16"/>
    <x v="41"/>
    <x v="41"/>
    <x v="41"/>
    <x v="15"/>
    <x v="148"/>
    <x v="237"/>
    <x v="48"/>
    <x v="48"/>
    <x v="50"/>
    <x v="195"/>
    <x v="3"/>
  </r>
  <r>
    <x v="0"/>
    <x v="16"/>
    <x v="16"/>
    <x v="42"/>
    <x v="42"/>
    <x v="42"/>
    <x v="15"/>
    <x v="148"/>
    <x v="237"/>
    <x v="48"/>
    <x v="48"/>
    <x v="50"/>
    <x v="195"/>
    <x v="3"/>
  </r>
  <r>
    <x v="0"/>
    <x v="16"/>
    <x v="16"/>
    <x v="43"/>
    <x v="43"/>
    <x v="43"/>
    <x v="15"/>
    <x v="148"/>
    <x v="237"/>
    <x v="90"/>
    <x v="234"/>
    <x v="71"/>
    <x v="96"/>
    <x v="3"/>
  </r>
  <r>
    <x v="0"/>
    <x v="16"/>
    <x v="16"/>
    <x v="44"/>
    <x v="44"/>
    <x v="44"/>
    <x v="15"/>
    <x v="148"/>
    <x v="237"/>
    <x v="48"/>
    <x v="48"/>
    <x v="71"/>
    <x v="96"/>
    <x v="3"/>
  </r>
  <r>
    <x v="0"/>
    <x v="16"/>
    <x v="16"/>
    <x v="18"/>
    <x v="18"/>
    <x v="18"/>
    <x v="15"/>
    <x v="148"/>
    <x v="237"/>
    <x v="48"/>
    <x v="48"/>
    <x v="50"/>
    <x v="195"/>
    <x v="3"/>
  </r>
  <r>
    <x v="0"/>
    <x v="16"/>
    <x v="16"/>
    <x v="12"/>
    <x v="12"/>
    <x v="12"/>
    <x v="15"/>
    <x v="148"/>
    <x v="237"/>
    <x v="90"/>
    <x v="234"/>
    <x v="71"/>
    <x v="96"/>
    <x v="3"/>
  </r>
  <r>
    <x v="0"/>
    <x v="16"/>
    <x v="16"/>
    <x v="14"/>
    <x v="14"/>
    <x v="14"/>
    <x v="15"/>
    <x v="148"/>
    <x v="237"/>
    <x v="90"/>
    <x v="234"/>
    <x v="71"/>
    <x v="96"/>
    <x v="3"/>
  </r>
  <r>
    <x v="0"/>
    <x v="16"/>
    <x v="16"/>
    <x v="17"/>
    <x v="17"/>
    <x v="17"/>
    <x v="15"/>
    <x v="148"/>
    <x v="237"/>
    <x v="90"/>
    <x v="234"/>
    <x v="71"/>
    <x v="96"/>
    <x v="3"/>
  </r>
  <r>
    <x v="0"/>
    <x v="16"/>
    <x v="16"/>
    <x v="29"/>
    <x v="29"/>
    <x v="29"/>
    <x v="15"/>
    <x v="148"/>
    <x v="237"/>
    <x v="48"/>
    <x v="48"/>
    <x v="50"/>
    <x v="195"/>
    <x v="3"/>
  </r>
  <r>
    <x v="0"/>
    <x v="16"/>
    <x v="16"/>
    <x v="13"/>
    <x v="13"/>
    <x v="13"/>
    <x v="15"/>
    <x v="148"/>
    <x v="237"/>
    <x v="48"/>
    <x v="48"/>
    <x v="71"/>
    <x v="96"/>
    <x v="3"/>
  </r>
  <r>
    <x v="0"/>
    <x v="16"/>
    <x v="16"/>
    <x v="45"/>
    <x v="45"/>
    <x v="45"/>
    <x v="15"/>
    <x v="148"/>
    <x v="237"/>
    <x v="90"/>
    <x v="234"/>
    <x v="71"/>
    <x v="96"/>
    <x v="3"/>
  </r>
  <r>
    <x v="0"/>
    <x v="16"/>
    <x v="16"/>
    <x v="35"/>
    <x v="35"/>
    <x v="35"/>
    <x v="15"/>
    <x v="148"/>
    <x v="237"/>
    <x v="48"/>
    <x v="48"/>
    <x v="50"/>
    <x v="195"/>
    <x v="3"/>
  </r>
  <r>
    <x v="0"/>
    <x v="17"/>
    <x v="17"/>
    <x v="0"/>
    <x v="0"/>
    <x v="0"/>
    <x v="0"/>
    <x v="45"/>
    <x v="238"/>
    <x v="116"/>
    <x v="235"/>
    <x v="46"/>
    <x v="198"/>
    <x v="3"/>
  </r>
  <r>
    <x v="0"/>
    <x v="17"/>
    <x v="17"/>
    <x v="3"/>
    <x v="3"/>
    <x v="3"/>
    <x v="1"/>
    <x v="85"/>
    <x v="239"/>
    <x v="47"/>
    <x v="236"/>
    <x v="56"/>
    <x v="199"/>
    <x v="3"/>
  </r>
  <r>
    <x v="0"/>
    <x v="17"/>
    <x v="17"/>
    <x v="4"/>
    <x v="4"/>
    <x v="4"/>
    <x v="2"/>
    <x v="74"/>
    <x v="240"/>
    <x v="49"/>
    <x v="237"/>
    <x v="65"/>
    <x v="200"/>
    <x v="3"/>
  </r>
  <r>
    <x v="0"/>
    <x v="17"/>
    <x v="17"/>
    <x v="5"/>
    <x v="5"/>
    <x v="5"/>
    <x v="3"/>
    <x v="86"/>
    <x v="241"/>
    <x v="36"/>
    <x v="238"/>
    <x v="49"/>
    <x v="101"/>
    <x v="3"/>
  </r>
  <r>
    <x v="0"/>
    <x v="17"/>
    <x v="17"/>
    <x v="2"/>
    <x v="2"/>
    <x v="2"/>
    <x v="4"/>
    <x v="55"/>
    <x v="242"/>
    <x v="51"/>
    <x v="239"/>
    <x v="49"/>
    <x v="101"/>
    <x v="3"/>
  </r>
  <r>
    <x v="0"/>
    <x v="17"/>
    <x v="17"/>
    <x v="1"/>
    <x v="1"/>
    <x v="1"/>
    <x v="4"/>
    <x v="55"/>
    <x v="242"/>
    <x v="53"/>
    <x v="240"/>
    <x v="66"/>
    <x v="201"/>
    <x v="3"/>
  </r>
  <r>
    <x v="0"/>
    <x v="17"/>
    <x v="17"/>
    <x v="9"/>
    <x v="9"/>
    <x v="9"/>
    <x v="6"/>
    <x v="106"/>
    <x v="243"/>
    <x v="51"/>
    <x v="239"/>
    <x v="41"/>
    <x v="142"/>
    <x v="3"/>
  </r>
  <r>
    <x v="0"/>
    <x v="17"/>
    <x v="17"/>
    <x v="10"/>
    <x v="10"/>
    <x v="10"/>
    <x v="7"/>
    <x v="93"/>
    <x v="244"/>
    <x v="74"/>
    <x v="241"/>
    <x v="50"/>
    <x v="202"/>
    <x v="3"/>
  </r>
  <r>
    <x v="0"/>
    <x v="17"/>
    <x v="17"/>
    <x v="8"/>
    <x v="8"/>
    <x v="8"/>
    <x v="8"/>
    <x v="95"/>
    <x v="245"/>
    <x v="75"/>
    <x v="242"/>
    <x v="66"/>
    <x v="201"/>
    <x v="3"/>
  </r>
  <r>
    <x v="0"/>
    <x v="17"/>
    <x v="17"/>
    <x v="16"/>
    <x v="16"/>
    <x v="16"/>
    <x v="8"/>
    <x v="95"/>
    <x v="245"/>
    <x v="76"/>
    <x v="243"/>
    <x v="69"/>
    <x v="203"/>
    <x v="3"/>
  </r>
  <r>
    <x v="0"/>
    <x v="17"/>
    <x v="17"/>
    <x v="6"/>
    <x v="6"/>
    <x v="6"/>
    <x v="8"/>
    <x v="95"/>
    <x v="245"/>
    <x v="78"/>
    <x v="244"/>
    <x v="61"/>
    <x v="204"/>
    <x v="3"/>
  </r>
  <r>
    <x v="0"/>
    <x v="17"/>
    <x v="17"/>
    <x v="7"/>
    <x v="7"/>
    <x v="7"/>
    <x v="11"/>
    <x v="125"/>
    <x v="246"/>
    <x v="76"/>
    <x v="243"/>
    <x v="71"/>
    <x v="96"/>
    <x v="3"/>
  </r>
  <r>
    <x v="0"/>
    <x v="17"/>
    <x v="17"/>
    <x v="13"/>
    <x v="13"/>
    <x v="13"/>
    <x v="12"/>
    <x v="126"/>
    <x v="247"/>
    <x v="48"/>
    <x v="48"/>
    <x v="69"/>
    <x v="203"/>
    <x v="3"/>
  </r>
  <r>
    <x v="0"/>
    <x v="17"/>
    <x v="17"/>
    <x v="33"/>
    <x v="33"/>
    <x v="33"/>
    <x v="12"/>
    <x v="126"/>
    <x v="247"/>
    <x v="84"/>
    <x v="184"/>
    <x v="46"/>
    <x v="198"/>
    <x v="3"/>
  </r>
  <r>
    <x v="0"/>
    <x v="17"/>
    <x v="17"/>
    <x v="15"/>
    <x v="15"/>
    <x v="15"/>
    <x v="12"/>
    <x v="126"/>
    <x v="247"/>
    <x v="77"/>
    <x v="245"/>
    <x v="71"/>
    <x v="96"/>
    <x v="3"/>
  </r>
  <r>
    <x v="0"/>
    <x v="17"/>
    <x v="17"/>
    <x v="11"/>
    <x v="11"/>
    <x v="11"/>
    <x v="15"/>
    <x v="127"/>
    <x v="89"/>
    <x v="90"/>
    <x v="246"/>
    <x v="41"/>
    <x v="142"/>
    <x v="3"/>
  </r>
  <r>
    <x v="0"/>
    <x v="17"/>
    <x v="17"/>
    <x v="24"/>
    <x v="24"/>
    <x v="24"/>
    <x v="16"/>
    <x v="144"/>
    <x v="248"/>
    <x v="68"/>
    <x v="247"/>
    <x v="46"/>
    <x v="198"/>
    <x v="3"/>
  </r>
  <r>
    <x v="0"/>
    <x v="17"/>
    <x v="17"/>
    <x v="22"/>
    <x v="22"/>
    <x v="22"/>
    <x v="16"/>
    <x v="144"/>
    <x v="248"/>
    <x v="68"/>
    <x v="247"/>
    <x v="46"/>
    <x v="198"/>
    <x v="3"/>
  </r>
  <r>
    <x v="0"/>
    <x v="17"/>
    <x v="17"/>
    <x v="18"/>
    <x v="18"/>
    <x v="18"/>
    <x v="16"/>
    <x v="144"/>
    <x v="248"/>
    <x v="90"/>
    <x v="246"/>
    <x v="66"/>
    <x v="201"/>
    <x v="3"/>
  </r>
  <r>
    <x v="0"/>
    <x v="17"/>
    <x v="17"/>
    <x v="12"/>
    <x v="12"/>
    <x v="12"/>
    <x v="19"/>
    <x v="145"/>
    <x v="143"/>
    <x v="68"/>
    <x v="247"/>
    <x v="50"/>
    <x v="202"/>
    <x v="3"/>
  </r>
  <r>
    <x v="0"/>
    <x v="17"/>
    <x v="17"/>
    <x v="14"/>
    <x v="14"/>
    <x v="14"/>
    <x v="19"/>
    <x v="145"/>
    <x v="143"/>
    <x v="90"/>
    <x v="246"/>
    <x v="61"/>
    <x v="204"/>
    <x v="3"/>
  </r>
  <r>
    <x v="0"/>
    <x v="17"/>
    <x v="17"/>
    <x v="17"/>
    <x v="17"/>
    <x v="17"/>
    <x v="19"/>
    <x v="145"/>
    <x v="143"/>
    <x v="68"/>
    <x v="247"/>
    <x v="50"/>
    <x v="202"/>
    <x v="3"/>
  </r>
  <r>
    <x v="0"/>
    <x v="17"/>
    <x v="17"/>
    <x v="29"/>
    <x v="29"/>
    <x v="29"/>
    <x v="19"/>
    <x v="145"/>
    <x v="143"/>
    <x v="48"/>
    <x v="48"/>
    <x v="50"/>
    <x v="202"/>
    <x v="3"/>
  </r>
  <r>
    <x v="0"/>
    <x v="18"/>
    <x v="18"/>
    <x v="3"/>
    <x v="3"/>
    <x v="3"/>
    <x v="0"/>
    <x v="104"/>
    <x v="249"/>
    <x v="43"/>
    <x v="248"/>
    <x v="66"/>
    <x v="205"/>
    <x v="3"/>
  </r>
  <r>
    <x v="0"/>
    <x v="18"/>
    <x v="18"/>
    <x v="0"/>
    <x v="0"/>
    <x v="0"/>
    <x v="1"/>
    <x v="105"/>
    <x v="250"/>
    <x v="53"/>
    <x v="224"/>
    <x v="71"/>
    <x v="96"/>
    <x v="3"/>
  </r>
  <r>
    <x v="0"/>
    <x v="18"/>
    <x v="18"/>
    <x v="4"/>
    <x v="4"/>
    <x v="4"/>
    <x v="2"/>
    <x v="106"/>
    <x v="251"/>
    <x v="74"/>
    <x v="249"/>
    <x v="69"/>
    <x v="206"/>
    <x v="3"/>
  </r>
  <r>
    <x v="0"/>
    <x v="18"/>
    <x v="18"/>
    <x v="5"/>
    <x v="5"/>
    <x v="5"/>
    <x v="3"/>
    <x v="143"/>
    <x v="252"/>
    <x v="67"/>
    <x v="250"/>
    <x v="66"/>
    <x v="205"/>
    <x v="3"/>
  </r>
  <r>
    <x v="0"/>
    <x v="18"/>
    <x v="18"/>
    <x v="1"/>
    <x v="1"/>
    <x v="1"/>
    <x v="4"/>
    <x v="94"/>
    <x v="253"/>
    <x v="67"/>
    <x v="250"/>
    <x v="46"/>
    <x v="207"/>
    <x v="3"/>
  </r>
  <r>
    <x v="0"/>
    <x v="18"/>
    <x v="18"/>
    <x v="2"/>
    <x v="2"/>
    <x v="2"/>
    <x v="5"/>
    <x v="97"/>
    <x v="254"/>
    <x v="75"/>
    <x v="251"/>
    <x v="46"/>
    <x v="207"/>
    <x v="3"/>
  </r>
  <r>
    <x v="0"/>
    <x v="18"/>
    <x v="18"/>
    <x v="8"/>
    <x v="8"/>
    <x v="8"/>
    <x v="6"/>
    <x v="125"/>
    <x v="255"/>
    <x v="77"/>
    <x v="252"/>
    <x v="50"/>
    <x v="65"/>
    <x v="3"/>
  </r>
  <r>
    <x v="0"/>
    <x v="18"/>
    <x v="18"/>
    <x v="10"/>
    <x v="10"/>
    <x v="10"/>
    <x v="7"/>
    <x v="126"/>
    <x v="256"/>
    <x v="13"/>
    <x v="253"/>
    <x v="50"/>
    <x v="65"/>
    <x v="3"/>
  </r>
  <r>
    <x v="0"/>
    <x v="18"/>
    <x v="18"/>
    <x v="28"/>
    <x v="28"/>
    <x v="28"/>
    <x v="8"/>
    <x v="144"/>
    <x v="86"/>
    <x v="13"/>
    <x v="253"/>
    <x v="71"/>
    <x v="96"/>
    <x v="3"/>
  </r>
  <r>
    <x v="0"/>
    <x v="18"/>
    <x v="18"/>
    <x v="33"/>
    <x v="33"/>
    <x v="33"/>
    <x v="8"/>
    <x v="144"/>
    <x v="86"/>
    <x v="68"/>
    <x v="178"/>
    <x v="50"/>
    <x v="65"/>
    <x v="3"/>
  </r>
  <r>
    <x v="0"/>
    <x v="18"/>
    <x v="18"/>
    <x v="16"/>
    <x v="16"/>
    <x v="16"/>
    <x v="10"/>
    <x v="145"/>
    <x v="257"/>
    <x v="68"/>
    <x v="178"/>
    <x v="50"/>
    <x v="65"/>
    <x v="3"/>
  </r>
  <r>
    <x v="0"/>
    <x v="18"/>
    <x v="18"/>
    <x v="20"/>
    <x v="20"/>
    <x v="20"/>
    <x v="10"/>
    <x v="145"/>
    <x v="257"/>
    <x v="68"/>
    <x v="178"/>
    <x v="50"/>
    <x v="65"/>
    <x v="3"/>
  </r>
  <r>
    <x v="0"/>
    <x v="18"/>
    <x v="18"/>
    <x v="9"/>
    <x v="9"/>
    <x v="9"/>
    <x v="10"/>
    <x v="145"/>
    <x v="257"/>
    <x v="84"/>
    <x v="232"/>
    <x v="71"/>
    <x v="96"/>
    <x v="3"/>
  </r>
  <r>
    <x v="0"/>
    <x v="18"/>
    <x v="18"/>
    <x v="17"/>
    <x v="17"/>
    <x v="17"/>
    <x v="10"/>
    <x v="145"/>
    <x v="257"/>
    <x v="52"/>
    <x v="234"/>
    <x v="46"/>
    <x v="207"/>
    <x v="3"/>
  </r>
  <r>
    <x v="0"/>
    <x v="18"/>
    <x v="18"/>
    <x v="15"/>
    <x v="15"/>
    <x v="15"/>
    <x v="10"/>
    <x v="145"/>
    <x v="257"/>
    <x v="84"/>
    <x v="232"/>
    <x v="71"/>
    <x v="96"/>
    <x v="3"/>
  </r>
  <r>
    <x v="0"/>
    <x v="18"/>
    <x v="18"/>
    <x v="24"/>
    <x v="24"/>
    <x v="24"/>
    <x v="15"/>
    <x v="146"/>
    <x v="258"/>
    <x v="48"/>
    <x v="48"/>
    <x v="61"/>
    <x v="171"/>
    <x v="3"/>
  </r>
  <r>
    <x v="0"/>
    <x v="18"/>
    <x v="18"/>
    <x v="19"/>
    <x v="19"/>
    <x v="19"/>
    <x v="15"/>
    <x v="146"/>
    <x v="258"/>
    <x v="68"/>
    <x v="178"/>
    <x v="71"/>
    <x v="96"/>
    <x v="3"/>
  </r>
  <r>
    <x v="0"/>
    <x v="18"/>
    <x v="18"/>
    <x v="6"/>
    <x v="6"/>
    <x v="6"/>
    <x v="15"/>
    <x v="146"/>
    <x v="258"/>
    <x v="48"/>
    <x v="48"/>
    <x v="61"/>
    <x v="171"/>
    <x v="3"/>
  </r>
  <r>
    <x v="0"/>
    <x v="18"/>
    <x v="18"/>
    <x v="12"/>
    <x v="12"/>
    <x v="12"/>
    <x v="15"/>
    <x v="146"/>
    <x v="258"/>
    <x v="68"/>
    <x v="178"/>
    <x v="71"/>
    <x v="96"/>
    <x v="3"/>
  </r>
  <r>
    <x v="0"/>
    <x v="18"/>
    <x v="18"/>
    <x v="39"/>
    <x v="39"/>
    <x v="39"/>
    <x v="19"/>
    <x v="147"/>
    <x v="259"/>
    <x v="52"/>
    <x v="234"/>
    <x v="71"/>
    <x v="96"/>
    <x v="3"/>
  </r>
  <r>
    <x v="0"/>
    <x v="18"/>
    <x v="18"/>
    <x v="25"/>
    <x v="25"/>
    <x v="25"/>
    <x v="19"/>
    <x v="147"/>
    <x v="259"/>
    <x v="48"/>
    <x v="48"/>
    <x v="46"/>
    <x v="207"/>
    <x v="3"/>
  </r>
  <r>
    <x v="0"/>
    <x v="18"/>
    <x v="18"/>
    <x v="18"/>
    <x v="18"/>
    <x v="18"/>
    <x v="19"/>
    <x v="147"/>
    <x v="259"/>
    <x v="90"/>
    <x v="35"/>
    <x v="50"/>
    <x v="65"/>
    <x v="3"/>
  </r>
  <r>
    <x v="0"/>
    <x v="18"/>
    <x v="18"/>
    <x v="23"/>
    <x v="23"/>
    <x v="23"/>
    <x v="19"/>
    <x v="147"/>
    <x v="259"/>
    <x v="52"/>
    <x v="234"/>
    <x v="71"/>
    <x v="96"/>
    <x v="3"/>
  </r>
  <r>
    <x v="0"/>
    <x v="18"/>
    <x v="18"/>
    <x v="14"/>
    <x v="14"/>
    <x v="14"/>
    <x v="19"/>
    <x v="147"/>
    <x v="259"/>
    <x v="90"/>
    <x v="35"/>
    <x v="50"/>
    <x v="65"/>
    <x v="3"/>
  </r>
  <r>
    <x v="0"/>
    <x v="18"/>
    <x v="18"/>
    <x v="26"/>
    <x v="26"/>
    <x v="26"/>
    <x v="19"/>
    <x v="147"/>
    <x v="259"/>
    <x v="52"/>
    <x v="234"/>
    <x v="71"/>
    <x v="96"/>
    <x v="3"/>
  </r>
  <r>
    <x v="0"/>
    <x v="18"/>
    <x v="18"/>
    <x v="13"/>
    <x v="13"/>
    <x v="13"/>
    <x v="19"/>
    <x v="147"/>
    <x v="259"/>
    <x v="48"/>
    <x v="48"/>
    <x v="46"/>
    <x v="207"/>
    <x v="3"/>
  </r>
  <r>
    <x v="0"/>
    <x v="19"/>
    <x v="19"/>
    <x v="0"/>
    <x v="0"/>
    <x v="0"/>
    <x v="0"/>
    <x v="48"/>
    <x v="260"/>
    <x v="117"/>
    <x v="254"/>
    <x v="50"/>
    <x v="208"/>
    <x v="3"/>
  </r>
  <r>
    <x v="0"/>
    <x v="19"/>
    <x v="19"/>
    <x v="2"/>
    <x v="2"/>
    <x v="2"/>
    <x v="1"/>
    <x v="50"/>
    <x v="261"/>
    <x v="66"/>
    <x v="255"/>
    <x v="47"/>
    <x v="209"/>
    <x v="3"/>
  </r>
  <r>
    <x v="0"/>
    <x v="19"/>
    <x v="19"/>
    <x v="1"/>
    <x v="1"/>
    <x v="1"/>
    <x v="2"/>
    <x v="56"/>
    <x v="262"/>
    <x v="53"/>
    <x v="256"/>
    <x v="50"/>
    <x v="208"/>
    <x v="0"/>
  </r>
  <r>
    <x v="0"/>
    <x v="19"/>
    <x v="19"/>
    <x v="4"/>
    <x v="4"/>
    <x v="4"/>
    <x v="3"/>
    <x v="106"/>
    <x v="263"/>
    <x v="33"/>
    <x v="257"/>
    <x v="58"/>
    <x v="210"/>
    <x v="3"/>
  </r>
  <r>
    <x v="0"/>
    <x v="19"/>
    <x v="19"/>
    <x v="7"/>
    <x v="7"/>
    <x v="7"/>
    <x v="4"/>
    <x v="123"/>
    <x v="264"/>
    <x v="76"/>
    <x v="258"/>
    <x v="46"/>
    <x v="211"/>
    <x v="6"/>
  </r>
  <r>
    <x v="0"/>
    <x v="19"/>
    <x v="19"/>
    <x v="3"/>
    <x v="3"/>
    <x v="3"/>
    <x v="5"/>
    <x v="110"/>
    <x v="265"/>
    <x v="74"/>
    <x v="259"/>
    <x v="46"/>
    <x v="211"/>
    <x v="0"/>
  </r>
  <r>
    <x v="0"/>
    <x v="19"/>
    <x v="19"/>
    <x v="11"/>
    <x v="11"/>
    <x v="11"/>
    <x v="6"/>
    <x v="143"/>
    <x v="80"/>
    <x v="84"/>
    <x v="260"/>
    <x v="67"/>
    <x v="212"/>
    <x v="3"/>
  </r>
  <r>
    <x v="0"/>
    <x v="19"/>
    <x v="19"/>
    <x v="9"/>
    <x v="9"/>
    <x v="9"/>
    <x v="7"/>
    <x v="125"/>
    <x v="266"/>
    <x v="76"/>
    <x v="258"/>
    <x v="46"/>
    <x v="211"/>
    <x v="3"/>
  </r>
  <r>
    <x v="0"/>
    <x v="19"/>
    <x v="19"/>
    <x v="13"/>
    <x v="13"/>
    <x v="13"/>
    <x v="7"/>
    <x v="125"/>
    <x v="266"/>
    <x v="48"/>
    <x v="48"/>
    <x v="56"/>
    <x v="213"/>
    <x v="3"/>
  </r>
  <r>
    <x v="0"/>
    <x v="19"/>
    <x v="19"/>
    <x v="5"/>
    <x v="5"/>
    <x v="5"/>
    <x v="9"/>
    <x v="126"/>
    <x v="267"/>
    <x v="52"/>
    <x v="261"/>
    <x v="41"/>
    <x v="214"/>
    <x v="3"/>
  </r>
  <r>
    <x v="0"/>
    <x v="19"/>
    <x v="19"/>
    <x v="10"/>
    <x v="10"/>
    <x v="10"/>
    <x v="9"/>
    <x v="126"/>
    <x v="267"/>
    <x v="76"/>
    <x v="258"/>
    <x v="50"/>
    <x v="208"/>
    <x v="3"/>
  </r>
  <r>
    <x v="0"/>
    <x v="19"/>
    <x v="19"/>
    <x v="8"/>
    <x v="8"/>
    <x v="8"/>
    <x v="11"/>
    <x v="127"/>
    <x v="268"/>
    <x v="84"/>
    <x v="260"/>
    <x v="46"/>
    <x v="211"/>
    <x v="3"/>
  </r>
  <r>
    <x v="0"/>
    <x v="19"/>
    <x v="19"/>
    <x v="12"/>
    <x v="12"/>
    <x v="12"/>
    <x v="11"/>
    <x v="127"/>
    <x v="268"/>
    <x v="68"/>
    <x v="262"/>
    <x v="61"/>
    <x v="94"/>
    <x v="3"/>
  </r>
  <r>
    <x v="0"/>
    <x v="19"/>
    <x v="19"/>
    <x v="22"/>
    <x v="22"/>
    <x v="22"/>
    <x v="13"/>
    <x v="144"/>
    <x v="87"/>
    <x v="84"/>
    <x v="260"/>
    <x v="50"/>
    <x v="208"/>
    <x v="3"/>
  </r>
  <r>
    <x v="0"/>
    <x v="19"/>
    <x v="19"/>
    <x v="17"/>
    <x v="17"/>
    <x v="17"/>
    <x v="13"/>
    <x v="144"/>
    <x v="87"/>
    <x v="84"/>
    <x v="260"/>
    <x v="50"/>
    <x v="208"/>
    <x v="3"/>
  </r>
  <r>
    <x v="0"/>
    <x v="19"/>
    <x v="19"/>
    <x v="16"/>
    <x v="16"/>
    <x v="16"/>
    <x v="15"/>
    <x v="145"/>
    <x v="54"/>
    <x v="84"/>
    <x v="260"/>
    <x v="71"/>
    <x v="96"/>
    <x v="3"/>
  </r>
  <r>
    <x v="0"/>
    <x v="19"/>
    <x v="19"/>
    <x v="18"/>
    <x v="18"/>
    <x v="18"/>
    <x v="15"/>
    <x v="145"/>
    <x v="54"/>
    <x v="52"/>
    <x v="261"/>
    <x v="46"/>
    <x v="211"/>
    <x v="3"/>
  </r>
  <r>
    <x v="0"/>
    <x v="19"/>
    <x v="19"/>
    <x v="14"/>
    <x v="14"/>
    <x v="14"/>
    <x v="15"/>
    <x v="145"/>
    <x v="54"/>
    <x v="52"/>
    <x v="261"/>
    <x v="46"/>
    <x v="211"/>
    <x v="3"/>
  </r>
  <r>
    <x v="0"/>
    <x v="19"/>
    <x v="19"/>
    <x v="29"/>
    <x v="29"/>
    <x v="29"/>
    <x v="15"/>
    <x v="145"/>
    <x v="54"/>
    <x v="90"/>
    <x v="263"/>
    <x v="46"/>
    <x v="211"/>
    <x v="3"/>
  </r>
  <r>
    <x v="0"/>
    <x v="19"/>
    <x v="19"/>
    <x v="30"/>
    <x v="30"/>
    <x v="30"/>
    <x v="19"/>
    <x v="146"/>
    <x v="75"/>
    <x v="52"/>
    <x v="261"/>
    <x v="50"/>
    <x v="208"/>
    <x v="3"/>
  </r>
  <r>
    <x v="0"/>
    <x v="19"/>
    <x v="19"/>
    <x v="26"/>
    <x v="26"/>
    <x v="26"/>
    <x v="19"/>
    <x v="146"/>
    <x v="75"/>
    <x v="52"/>
    <x v="261"/>
    <x v="50"/>
    <x v="208"/>
    <x v="3"/>
  </r>
  <r>
    <x v="0"/>
    <x v="20"/>
    <x v="20"/>
    <x v="0"/>
    <x v="0"/>
    <x v="0"/>
    <x v="0"/>
    <x v="87"/>
    <x v="269"/>
    <x v="66"/>
    <x v="222"/>
    <x v="46"/>
    <x v="215"/>
    <x v="3"/>
  </r>
  <r>
    <x v="0"/>
    <x v="20"/>
    <x v="20"/>
    <x v="1"/>
    <x v="1"/>
    <x v="1"/>
    <x v="1"/>
    <x v="56"/>
    <x v="270"/>
    <x v="88"/>
    <x v="264"/>
    <x v="50"/>
    <x v="216"/>
    <x v="3"/>
  </r>
  <r>
    <x v="0"/>
    <x v="20"/>
    <x v="20"/>
    <x v="2"/>
    <x v="2"/>
    <x v="2"/>
    <x v="2"/>
    <x v="105"/>
    <x v="271"/>
    <x v="51"/>
    <x v="265"/>
    <x v="69"/>
    <x v="217"/>
    <x v="3"/>
  </r>
  <r>
    <x v="0"/>
    <x v="20"/>
    <x v="20"/>
    <x v="4"/>
    <x v="4"/>
    <x v="4"/>
    <x v="3"/>
    <x v="97"/>
    <x v="272"/>
    <x v="13"/>
    <x v="32"/>
    <x v="41"/>
    <x v="218"/>
    <x v="3"/>
  </r>
  <r>
    <x v="0"/>
    <x v="20"/>
    <x v="20"/>
    <x v="3"/>
    <x v="3"/>
    <x v="3"/>
    <x v="3"/>
    <x v="97"/>
    <x v="272"/>
    <x v="75"/>
    <x v="225"/>
    <x v="46"/>
    <x v="215"/>
    <x v="3"/>
  </r>
  <r>
    <x v="0"/>
    <x v="20"/>
    <x v="20"/>
    <x v="7"/>
    <x v="7"/>
    <x v="7"/>
    <x v="5"/>
    <x v="125"/>
    <x v="273"/>
    <x v="13"/>
    <x v="32"/>
    <x v="71"/>
    <x v="96"/>
    <x v="3"/>
  </r>
  <r>
    <x v="0"/>
    <x v="20"/>
    <x v="20"/>
    <x v="10"/>
    <x v="10"/>
    <x v="10"/>
    <x v="6"/>
    <x v="126"/>
    <x v="274"/>
    <x v="77"/>
    <x v="161"/>
    <x v="71"/>
    <x v="96"/>
    <x v="3"/>
  </r>
  <r>
    <x v="0"/>
    <x v="20"/>
    <x v="20"/>
    <x v="5"/>
    <x v="5"/>
    <x v="5"/>
    <x v="7"/>
    <x v="144"/>
    <x v="138"/>
    <x v="84"/>
    <x v="253"/>
    <x v="50"/>
    <x v="216"/>
    <x v="3"/>
  </r>
  <r>
    <x v="0"/>
    <x v="20"/>
    <x v="20"/>
    <x v="8"/>
    <x v="8"/>
    <x v="8"/>
    <x v="7"/>
    <x v="144"/>
    <x v="138"/>
    <x v="90"/>
    <x v="266"/>
    <x v="66"/>
    <x v="219"/>
    <x v="3"/>
  </r>
  <r>
    <x v="0"/>
    <x v="20"/>
    <x v="20"/>
    <x v="11"/>
    <x v="11"/>
    <x v="11"/>
    <x v="7"/>
    <x v="144"/>
    <x v="138"/>
    <x v="84"/>
    <x v="253"/>
    <x v="50"/>
    <x v="216"/>
    <x v="3"/>
  </r>
  <r>
    <x v="0"/>
    <x v="20"/>
    <x v="20"/>
    <x v="13"/>
    <x v="13"/>
    <x v="13"/>
    <x v="7"/>
    <x v="144"/>
    <x v="138"/>
    <x v="48"/>
    <x v="48"/>
    <x v="50"/>
    <x v="216"/>
    <x v="3"/>
  </r>
  <r>
    <x v="0"/>
    <x v="20"/>
    <x v="20"/>
    <x v="15"/>
    <x v="15"/>
    <x v="15"/>
    <x v="11"/>
    <x v="145"/>
    <x v="31"/>
    <x v="68"/>
    <x v="209"/>
    <x v="50"/>
    <x v="216"/>
    <x v="3"/>
  </r>
  <r>
    <x v="0"/>
    <x v="20"/>
    <x v="20"/>
    <x v="29"/>
    <x v="29"/>
    <x v="29"/>
    <x v="12"/>
    <x v="146"/>
    <x v="247"/>
    <x v="90"/>
    <x v="266"/>
    <x v="71"/>
    <x v="96"/>
    <x v="3"/>
  </r>
  <r>
    <x v="0"/>
    <x v="20"/>
    <x v="20"/>
    <x v="16"/>
    <x v="16"/>
    <x v="16"/>
    <x v="13"/>
    <x v="147"/>
    <x v="275"/>
    <x v="48"/>
    <x v="48"/>
    <x v="46"/>
    <x v="215"/>
    <x v="3"/>
  </r>
  <r>
    <x v="0"/>
    <x v="20"/>
    <x v="20"/>
    <x v="42"/>
    <x v="42"/>
    <x v="42"/>
    <x v="13"/>
    <x v="147"/>
    <x v="275"/>
    <x v="48"/>
    <x v="48"/>
    <x v="46"/>
    <x v="215"/>
    <x v="3"/>
  </r>
  <r>
    <x v="0"/>
    <x v="20"/>
    <x v="20"/>
    <x v="44"/>
    <x v="44"/>
    <x v="44"/>
    <x v="13"/>
    <x v="147"/>
    <x v="275"/>
    <x v="48"/>
    <x v="48"/>
    <x v="71"/>
    <x v="96"/>
    <x v="3"/>
  </r>
  <r>
    <x v="0"/>
    <x v="20"/>
    <x v="20"/>
    <x v="18"/>
    <x v="18"/>
    <x v="18"/>
    <x v="13"/>
    <x v="147"/>
    <x v="275"/>
    <x v="90"/>
    <x v="266"/>
    <x v="50"/>
    <x v="216"/>
    <x v="3"/>
  </r>
  <r>
    <x v="0"/>
    <x v="20"/>
    <x v="20"/>
    <x v="19"/>
    <x v="19"/>
    <x v="19"/>
    <x v="13"/>
    <x v="147"/>
    <x v="275"/>
    <x v="90"/>
    <x v="266"/>
    <x v="50"/>
    <x v="216"/>
    <x v="3"/>
  </r>
  <r>
    <x v="0"/>
    <x v="20"/>
    <x v="20"/>
    <x v="9"/>
    <x v="9"/>
    <x v="9"/>
    <x v="13"/>
    <x v="147"/>
    <x v="275"/>
    <x v="52"/>
    <x v="267"/>
    <x v="71"/>
    <x v="96"/>
    <x v="3"/>
  </r>
  <r>
    <x v="0"/>
    <x v="20"/>
    <x v="20"/>
    <x v="26"/>
    <x v="26"/>
    <x v="26"/>
    <x v="13"/>
    <x v="147"/>
    <x v="275"/>
    <x v="90"/>
    <x v="266"/>
    <x v="50"/>
    <x v="216"/>
    <x v="3"/>
  </r>
  <r>
    <x v="0"/>
    <x v="20"/>
    <x v="20"/>
    <x v="33"/>
    <x v="33"/>
    <x v="33"/>
    <x v="13"/>
    <x v="147"/>
    <x v="275"/>
    <x v="48"/>
    <x v="48"/>
    <x v="71"/>
    <x v="96"/>
    <x v="3"/>
  </r>
  <r>
    <x v="0"/>
    <x v="21"/>
    <x v="21"/>
    <x v="4"/>
    <x v="4"/>
    <x v="4"/>
    <x v="0"/>
    <x v="124"/>
    <x v="276"/>
    <x v="78"/>
    <x v="268"/>
    <x v="56"/>
    <x v="220"/>
    <x v="3"/>
  </r>
  <r>
    <x v="0"/>
    <x v="21"/>
    <x v="21"/>
    <x v="0"/>
    <x v="0"/>
    <x v="0"/>
    <x v="0"/>
    <x v="124"/>
    <x v="276"/>
    <x v="49"/>
    <x v="269"/>
    <x v="46"/>
    <x v="168"/>
    <x v="3"/>
  </r>
  <r>
    <x v="0"/>
    <x v="21"/>
    <x v="21"/>
    <x v="5"/>
    <x v="5"/>
    <x v="5"/>
    <x v="2"/>
    <x v="93"/>
    <x v="277"/>
    <x v="99"/>
    <x v="270"/>
    <x v="46"/>
    <x v="168"/>
    <x v="3"/>
  </r>
  <r>
    <x v="0"/>
    <x v="21"/>
    <x v="21"/>
    <x v="13"/>
    <x v="13"/>
    <x v="13"/>
    <x v="3"/>
    <x v="97"/>
    <x v="239"/>
    <x v="48"/>
    <x v="48"/>
    <x v="41"/>
    <x v="221"/>
    <x v="3"/>
  </r>
  <r>
    <x v="0"/>
    <x v="21"/>
    <x v="21"/>
    <x v="2"/>
    <x v="2"/>
    <x v="2"/>
    <x v="4"/>
    <x v="126"/>
    <x v="278"/>
    <x v="68"/>
    <x v="109"/>
    <x v="66"/>
    <x v="169"/>
    <x v="3"/>
  </r>
  <r>
    <x v="0"/>
    <x v="21"/>
    <x v="21"/>
    <x v="1"/>
    <x v="1"/>
    <x v="1"/>
    <x v="4"/>
    <x v="126"/>
    <x v="278"/>
    <x v="77"/>
    <x v="271"/>
    <x v="71"/>
    <x v="96"/>
    <x v="3"/>
  </r>
  <r>
    <x v="0"/>
    <x v="21"/>
    <x v="21"/>
    <x v="7"/>
    <x v="7"/>
    <x v="7"/>
    <x v="4"/>
    <x v="126"/>
    <x v="278"/>
    <x v="76"/>
    <x v="175"/>
    <x v="71"/>
    <x v="96"/>
    <x v="3"/>
  </r>
  <r>
    <x v="0"/>
    <x v="21"/>
    <x v="21"/>
    <x v="3"/>
    <x v="3"/>
    <x v="3"/>
    <x v="7"/>
    <x v="127"/>
    <x v="279"/>
    <x v="13"/>
    <x v="272"/>
    <x v="50"/>
    <x v="175"/>
    <x v="3"/>
  </r>
  <r>
    <x v="0"/>
    <x v="21"/>
    <x v="21"/>
    <x v="8"/>
    <x v="8"/>
    <x v="8"/>
    <x v="8"/>
    <x v="144"/>
    <x v="280"/>
    <x v="84"/>
    <x v="26"/>
    <x v="50"/>
    <x v="175"/>
    <x v="3"/>
  </r>
  <r>
    <x v="0"/>
    <x v="21"/>
    <x v="21"/>
    <x v="9"/>
    <x v="9"/>
    <x v="9"/>
    <x v="8"/>
    <x v="144"/>
    <x v="280"/>
    <x v="84"/>
    <x v="26"/>
    <x v="50"/>
    <x v="175"/>
    <x v="3"/>
  </r>
  <r>
    <x v="0"/>
    <x v="21"/>
    <x v="21"/>
    <x v="18"/>
    <x v="18"/>
    <x v="18"/>
    <x v="10"/>
    <x v="145"/>
    <x v="245"/>
    <x v="48"/>
    <x v="48"/>
    <x v="66"/>
    <x v="169"/>
    <x v="3"/>
  </r>
  <r>
    <x v="0"/>
    <x v="21"/>
    <x v="21"/>
    <x v="10"/>
    <x v="10"/>
    <x v="10"/>
    <x v="10"/>
    <x v="145"/>
    <x v="245"/>
    <x v="84"/>
    <x v="26"/>
    <x v="71"/>
    <x v="96"/>
    <x v="3"/>
  </r>
  <r>
    <x v="0"/>
    <x v="21"/>
    <x v="21"/>
    <x v="40"/>
    <x v="40"/>
    <x v="40"/>
    <x v="12"/>
    <x v="146"/>
    <x v="128"/>
    <x v="48"/>
    <x v="48"/>
    <x v="71"/>
    <x v="96"/>
    <x v="3"/>
  </r>
  <r>
    <x v="0"/>
    <x v="21"/>
    <x v="21"/>
    <x v="17"/>
    <x v="17"/>
    <x v="17"/>
    <x v="13"/>
    <x v="147"/>
    <x v="89"/>
    <x v="48"/>
    <x v="48"/>
    <x v="46"/>
    <x v="168"/>
    <x v="3"/>
  </r>
  <r>
    <x v="0"/>
    <x v="21"/>
    <x v="21"/>
    <x v="29"/>
    <x v="29"/>
    <x v="29"/>
    <x v="13"/>
    <x v="147"/>
    <x v="89"/>
    <x v="48"/>
    <x v="48"/>
    <x v="50"/>
    <x v="175"/>
    <x v="3"/>
  </r>
  <r>
    <x v="0"/>
    <x v="21"/>
    <x v="21"/>
    <x v="16"/>
    <x v="16"/>
    <x v="16"/>
    <x v="15"/>
    <x v="148"/>
    <x v="281"/>
    <x v="90"/>
    <x v="273"/>
    <x v="71"/>
    <x v="96"/>
    <x v="3"/>
  </r>
  <r>
    <x v="0"/>
    <x v="21"/>
    <x v="21"/>
    <x v="46"/>
    <x v="46"/>
    <x v="46"/>
    <x v="15"/>
    <x v="148"/>
    <x v="281"/>
    <x v="48"/>
    <x v="48"/>
    <x v="50"/>
    <x v="175"/>
    <x v="3"/>
  </r>
  <r>
    <x v="0"/>
    <x v="21"/>
    <x v="21"/>
    <x v="42"/>
    <x v="42"/>
    <x v="42"/>
    <x v="15"/>
    <x v="148"/>
    <x v="281"/>
    <x v="48"/>
    <x v="48"/>
    <x v="50"/>
    <x v="175"/>
    <x v="3"/>
  </r>
  <r>
    <x v="0"/>
    <x v="21"/>
    <x v="21"/>
    <x v="47"/>
    <x v="47"/>
    <x v="47"/>
    <x v="15"/>
    <x v="148"/>
    <x v="281"/>
    <x v="48"/>
    <x v="48"/>
    <x v="71"/>
    <x v="96"/>
    <x v="3"/>
  </r>
  <r>
    <x v="0"/>
    <x v="21"/>
    <x v="21"/>
    <x v="48"/>
    <x v="48"/>
    <x v="48"/>
    <x v="15"/>
    <x v="148"/>
    <x v="281"/>
    <x v="48"/>
    <x v="48"/>
    <x v="50"/>
    <x v="175"/>
    <x v="3"/>
  </r>
  <r>
    <x v="0"/>
    <x v="21"/>
    <x v="21"/>
    <x v="49"/>
    <x v="49"/>
    <x v="49"/>
    <x v="15"/>
    <x v="148"/>
    <x v="281"/>
    <x v="48"/>
    <x v="48"/>
    <x v="71"/>
    <x v="96"/>
    <x v="3"/>
  </r>
  <r>
    <x v="0"/>
    <x v="21"/>
    <x v="21"/>
    <x v="19"/>
    <x v="19"/>
    <x v="19"/>
    <x v="15"/>
    <x v="148"/>
    <x v="281"/>
    <x v="48"/>
    <x v="48"/>
    <x v="50"/>
    <x v="175"/>
    <x v="3"/>
  </r>
  <r>
    <x v="0"/>
    <x v="21"/>
    <x v="21"/>
    <x v="21"/>
    <x v="21"/>
    <x v="21"/>
    <x v="15"/>
    <x v="148"/>
    <x v="281"/>
    <x v="48"/>
    <x v="48"/>
    <x v="50"/>
    <x v="175"/>
    <x v="3"/>
  </r>
  <r>
    <x v="0"/>
    <x v="21"/>
    <x v="21"/>
    <x v="6"/>
    <x v="6"/>
    <x v="6"/>
    <x v="15"/>
    <x v="148"/>
    <x v="281"/>
    <x v="48"/>
    <x v="48"/>
    <x v="50"/>
    <x v="175"/>
    <x v="3"/>
  </r>
  <r>
    <x v="0"/>
    <x v="21"/>
    <x v="21"/>
    <x v="12"/>
    <x v="12"/>
    <x v="12"/>
    <x v="15"/>
    <x v="148"/>
    <x v="281"/>
    <x v="90"/>
    <x v="273"/>
    <x v="71"/>
    <x v="96"/>
    <x v="3"/>
  </r>
  <r>
    <x v="0"/>
    <x v="21"/>
    <x v="21"/>
    <x v="14"/>
    <x v="14"/>
    <x v="14"/>
    <x v="15"/>
    <x v="148"/>
    <x v="281"/>
    <x v="48"/>
    <x v="48"/>
    <x v="50"/>
    <x v="175"/>
    <x v="3"/>
  </r>
  <r>
    <x v="0"/>
    <x v="21"/>
    <x v="21"/>
    <x v="28"/>
    <x v="28"/>
    <x v="28"/>
    <x v="15"/>
    <x v="148"/>
    <x v="281"/>
    <x v="90"/>
    <x v="273"/>
    <x v="71"/>
    <x v="96"/>
    <x v="3"/>
  </r>
  <r>
    <x v="0"/>
    <x v="21"/>
    <x v="21"/>
    <x v="26"/>
    <x v="26"/>
    <x v="26"/>
    <x v="15"/>
    <x v="148"/>
    <x v="281"/>
    <x v="48"/>
    <x v="48"/>
    <x v="50"/>
    <x v="175"/>
    <x v="3"/>
  </r>
  <r>
    <x v="0"/>
    <x v="21"/>
    <x v="21"/>
    <x v="15"/>
    <x v="15"/>
    <x v="15"/>
    <x v="15"/>
    <x v="148"/>
    <x v="281"/>
    <x v="90"/>
    <x v="273"/>
    <x v="71"/>
    <x v="96"/>
    <x v="3"/>
  </r>
  <r>
    <x v="0"/>
    <x v="22"/>
    <x v="22"/>
    <x v="0"/>
    <x v="0"/>
    <x v="0"/>
    <x v="0"/>
    <x v="127"/>
    <x v="282"/>
    <x v="84"/>
    <x v="274"/>
    <x v="46"/>
    <x v="222"/>
    <x v="3"/>
  </r>
  <r>
    <x v="0"/>
    <x v="22"/>
    <x v="22"/>
    <x v="13"/>
    <x v="13"/>
    <x v="13"/>
    <x v="1"/>
    <x v="144"/>
    <x v="283"/>
    <x v="48"/>
    <x v="48"/>
    <x v="46"/>
    <x v="222"/>
    <x v="3"/>
  </r>
  <r>
    <x v="0"/>
    <x v="22"/>
    <x v="22"/>
    <x v="25"/>
    <x v="25"/>
    <x v="25"/>
    <x v="2"/>
    <x v="145"/>
    <x v="284"/>
    <x v="48"/>
    <x v="48"/>
    <x v="66"/>
    <x v="223"/>
    <x v="3"/>
  </r>
  <r>
    <x v="0"/>
    <x v="22"/>
    <x v="22"/>
    <x v="7"/>
    <x v="7"/>
    <x v="7"/>
    <x v="2"/>
    <x v="145"/>
    <x v="284"/>
    <x v="68"/>
    <x v="228"/>
    <x v="50"/>
    <x v="186"/>
    <x v="3"/>
  </r>
  <r>
    <x v="0"/>
    <x v="22"/>
    <x v="22"/>
    <x v="2"/>
    <x v="2"/>
    <x v="2"/>
    <x v="4"/>
    <x v="146"/>
    <x v="285"/>
    <x v="52"/>
    <x v="275"/>
    <x v="50"/>
    <x v="186"/>
    <x v="3"/>
  </r>
  <r>
    <x v="0"/>
    <x v="22"/>
    <x v="22"/>
    <x v="34"/>
    <x v="34"/>
    <x v="34"/>
    <x v="4"/>
    <x v="146"/>
    <x v="285"/>
    <x v="48"/>
    <x v="48"/>
    <x v="61"/>
    <x v="224"/>
    <x v="3"/>
  </r>
  <r>
    <x v="0"/>
    <x v="22"/>
    <x v="22"/>
    <x v="4"/>
    <x v="4"/>
    <x v="4"/>
    <x v="6"/>
    <x v="147"/>
    <x v="286"/>
    <x v="48"/>
    <x v="48"/>
    <x v="46"/>
    <x v="222"/>
    <x v="3"/>
  </r>
  <r>
    <x v="0"/>
    <x v="22"/>
    <x v="22"/>
    <x v="44"/>
    <x v="44"/>
    <x v="44"/>
    <x v="6"/>
    <x v="147"/>
    <x v="286"/>
    <x v="48"/>
    <x v="48"/>
    <x v="71"/>
    <x v="96"/>
    <x v="3"/>
  </r>
  <r>
    <x v="0"/>
    <x v="22"/>
    <x v="22"/>
    <x v="3"/>
    <x v="3"/>
    <x v="3"/>
    <x v="6"/>
    <x v="147"/>
    <x v="286"/>
    <x v="90"/>
    <x v="276"/>
    <x v="50"/>
    <x v="186"/>
    <x v="3"/>
  </r>
  <r>
    <x v="0"/>
    <x v="22"/>
    <x v="22"/>
    <x v="29"/>
    <x v="29"/>
    <x v="29"/>
    <x v="6"/>
    <x v="147"/>
    <x v="286"/>
    <x v="48"/>
    <x v="48"/>
    <x v="50"/>
    <x v="186"/>
    <x v="3"/>
  </r>
  <r>
    <x v="0"/>
    <x v="22"/>
    <x v="22"/>
    <x v="16"/>
    <x v="16"/>
    <x v="16"/>
    <x v="10"/>
    <x v="148"/>
    <x v="287"/>
    <x v="90"/>
    <x v="276"/>
    <x v="71"/>
    <x v="96"/>
    <x v="3"/>
  </r>
  <r>
    <x v="0"/>
    <x v="22"/>
    <x v="22"/>
    <x v="50"/>
    <x v="50"/>
    <x v="50"/>
    <x v="10"/>
    <x v="148"/>
    <x v="287"/>
    <x v="48"/>
    <x v="48"/>
    <x v="50"/>
    <x v="186"/>
    <x v="3"/>
  </r>
  <r>
    <x v="0"/>
    <x v="22"/>
    <x v="22"/>
    <x v="46"/>
    <x v="46"/>
    <x v="46"/>
    <x v="10"/>
    <x v="148"/>
    <x v="287"/>
    <x v="48"/>
    <x v="48"/>
    <x v="71"/>
    <x v="96"/>
    <x v="0"/>
  </r>
  <r>
    <x v="0"/>
    <x v="22"/>
    <x v="22"/>
    <x v="27"/>
    <x v="27"/>
    <x v="27"/>
    <x v="10"/>
    <x v="148"/>
    <x v="287"/>
    <x v="48"/>
    <x v="48"/>
    <x v="50"/>
    <x v="186"/>
    <x v="3"/>
  </r>
  <r>
    <x v="0"/>
    <x v="22"/>
    <x v="22"/>
    <x v="47"/>
    <x v="47"/>
    <x v="47"/>
    <x v="10"/>
    <x v="148"/>
    <x v="287"/>
    <x v="48"/>
    <x v="48"/>
    <x v="50"/>
    <x v="186"/>
    <x v="3"/>
  </r>
  <r>
    <x v="0"/>
    <x v="22"/>
    <x v="22"/>
    <x v="18"/>
    <x v="18"/>
    <x v="18"/>
    <x v="10"/>
    <x v="148"/>
    <x v="287"/>
    <x v="48"/>
    <x v="48"/>
    <x v="50"/>
    <x v="186"/>
    <x v="3"/>
  </r>
  <r>
    <x v="0"/>
    <x v="22"/>
    <x v="22"/>
    <x v="6"/>
    <x v="6"/>
    <x v="6"/>
    <x v="10"/>
    <x v="148"/>
    <x v="287"/>
    <x v="90"/>
    <x v="276"/>
    <x v="71"/>
    <x v="96"/>
    <x v="3"/>
  </r>
  <r>
    <x v="0"/>
    <x v="22"/>
    <x v="22"/>
    <x v="12"/>
    <x v="12"/>
    <x v="12"/>
    <x v="10"/>
    <x v="148"/>
    <x v="287"/>
    <x v="90"/>
    <x v="276"/>
    <x v="71"/>
    <x v="96"/>
    <x v="3"/>
  </r>
  <r>
    <x v="0"/>
    <x v="22"/>
    <x v="22"/>
    <x v="14"/>
    <x v="14"/>
    <x v="14"/>
    <x v="10"/>
    <x v="148"/>
    <x v="287"/>
    <x v="48"/>
    <x v="48"/>
    <x v="50"/>
    <x v="186"/>
    <x v="3"/>
  </r>
  <r>
    <x v="0"/>
    <x v="22"/>
    <x v="22"/>
    <x v="17"/>
    <x v="17"/>
    <x v="17"/>
    <x v="10"/>
    <x v="148"/>
    <x v="287"/>
    <x v="48"/>
    <x v="48"/>
    <x v="50"/>
    <x v="186"/>
    <x v="3"/>
  </r>
  <r>
    <x v="0"/>
    <x v="22"/>
    <x v="22"/>
    <x v="10"/>
    <x v="10"/>
    <x v="10"/>
    <x v="10"/>
    <x v="148"/>
    <x v="287"/>
    <x v="90"/>
    <x v="276"/>
    <x v="71"/>
    <x v="96"/>
    <x v="3"/>
  </r>
  <r>
    <x v="0"/>
    <x v="22"/>
    <x v="22"/>
    <x v="15"/>
    <x v="15"/>
    <x v="15"/>
    <x v="10"/>
    <x v="148"/>
    <x v="287"/>
    <x v="90"/>
    <x v="276"/>
    <x v="71"/>
    <x v="96"/>
    <x v="3"/>
  </r>
  <r>
    <x v="0"/>
    <x v="23"/>
    <x v="23"/>
    <x v="0"/>
    <x v="0"/>
    <x v="0"/>
    <x v="0"/>
    <x v="42"/>
    <x v="288"/>
    <x v="118"/>
    <x v="277"/>
    <x v="66"/>
    <x v="225"/>
    <x v="3"/>
  </r>
  <r>
    <x v="0"/>
    <x v="23"/>
    <x v="23"/>
    <x v="5"/>
    <x v="5"/>
    <x v="5"/>
    <x v="1"/>
    <x v="117"/>
    <x v="289"/>
    <x v="72"/>
    <x v="278"/>
    <x v="49"/>
    <x v="226"/>
    <x v="3"/>
  </r>
  <r>
    <x v="0"/>
    <x v="23"/>
    <x v="23"/>
    <x v="4"/>
    <x v="4"/>
    <x v="4"/>
    <x v="2"/>
    <x v="70"/>
    <x v="290"/>
    <x v="66"/>
    <x v="279"/>
    <x v="40"/>
    <x v="227"/>
    <x v="3"/>
  </r>
  <r>
    <x v="0"/>
    <x v="23"/>
    <x v="23"/>
    <x v="3"/>
    <x v="3"/>
    <x v="3"/>
    <x v="3"/>
    <x v="118"/>
    <x v="291"/>
    <x v="83"/>
    <x v="280"/>
    <x v="56"/>
    <x v="228"/>
    <x v="0"/>
  </r>
  <r>
    <x v="0"/>
    <x v="23"/>
    <x v="23"/>
    <x v="2"/>
    <x v="2"/>
    <x v="2"/>
    <x v="3"/>
    <x v="118"/>
    <x v="291"/>
    <x v="64"/>
    <x v="281"/>
    <x v="49"/>
    <x v="226"/>
    <x v="3"/>
  </r>
  <r>
    <x v="0"/>
    <x v="23"/>
    <x v="23"/>
    <x v="1"/>
    <x v="1"/>
    <x v="1"/>
    <x v="5"/>
    <x v="85"/>
    <x v="216"/>
    <x v="34"/>
    <x v="282"/>
    <x v="61"/>
    <x v="229"/>
    <x v="3"/>
  </r>
  <r>
    <x v="0"/>
    <x v="23"/>
    <x v="23"/>
    <x v="8"/>
    <x v="8"/>
    <x v="8"/>
    <x v="6"/>
    <x v="56"/>
    <x v="292"/>
    <x v="49"/>
    <x v="283"/>
    <x v="68"/>
    <x v="230"/>
    <x v="3"/>
  </r>
  <r>
    <x v="0"/>
    <x v="23"/>
    <x v="23"/>
    <x v="9"/>
    <x v="9"/>
    <x v="9"/>
    <x v="7"/>
    <x v="105"/>
    <x v="293"/>
    <x v="49"/>
    <x v="283"/>
    <x v="41"/>
    <x v="231"/>
    <x v="3"/>
  </r>
  <r>
    <x v="0"/>
    <x v="23"/>
    <x v="23"/>
    <x v="7"/>
    <x v="7"/>
    <x v="7"/>
    <x v="8"/>
    <x v="95"/>
    <x v="294"/>
    <x v="77"/>
    <x v="94"/>
    <x v="66"/>
    <x v="225"/>
    <x v="3"/>
  </r>
  <r>
    <x v="0"/>
    <x v="23"/>
    <x v="23"/>
    <x v="14"/>
    <x v="14"/>
    <x v="14"/>
    <x v="9"/>
    <x v="96"/>
    <x v="295"/>
    <x v="78"/>
    <x v="284"/>
    <x v="46"/>
    <x v="232"/>
    <x v="3"/>
  </r>
  <r>
    <x v="0"/>
    <x v="23"/>
    <x v="23"/>
    <x v="10"/>
    <x v="10"/>
    <x v="10"/>
    <x v="9"/>
    <x v="96"/>
    <x v="295"/>
    <x v="67"/>
    <x v="78"/>
    <x v="71"/>
    <x v="96"/>
    <x v="3"/>
  </r>
  <r>
    <x v="0"/>
    <x v="23"/>
    <x v="23"/>
    <x v="16"/>
    <x v="16"/>
    <x v="16"/>
    <x v="11"/>
    <x v="98"/>
    <x v="296"/>
    <x v="78"/>
    <x v="284"/>
    <x v="71"/>
    <x v="96"/>
    <x v="3"/>
  </r>
  <r>
    <x v="0"/>
    <x v="23"/>
    <x v="23"/>
    <x v="18"/>
    <x v="18"/>
    <x v="18"/>
    <x v="12"/>
    <x v="125"/>
    <x v="115"/>
    <x v="13"/>
    <x v="285"/>
    <x v="61"/>
    <x v="229"/>
    <x v="3"/>
  </r>
  <r>
    <x v="0"/>
    <x v="23"/>
    <x v="23"/>
    <x v="11"/>
    <x v="11"/>
    <x v="11"/>
    <x v="12"/>
    <x v="125"/>
    <x v="115"/>
    <x v="76"/>
    <x v="286"/>
    <x v="46"/>
    <x v="232"/>
    <x v="3"/>
  </r>
  <r>
    <x v="0"/>
    <x v="23"/>
    <x v="23"/>
    <x v="39"/>
    <x v="39"/>
    <x v="39"/>
    <x v="14"/>
    <x v="126"/>
    <x v="17"/>
    <x v="13"/>
    <x v="285"/>
    <x v="46"/>
    <x v="232"/>
    <x v="3"/>
  </r>
  <r>
    <x v="0"/>
    <x v="23"/>
    <x v="23"/>
    <x v="30"/>
    <x v="30"/>
    <x v="30"/>
    <x v="14"/>
    <x v="126"/>
    <x v="17"/>
    <x v="13"/>
    <x v="285"/>
    <x v="46"/>
    <x v="232"/>
    <x v="3"/>
  </r>
  <r>
    <x v="0"/>
    <x v="23"/>
    <x v="23"/>
    <x v="15"/>
    <x v="15"/>
    <x v="15"/>
    <x v="14"/>
    <x v="126"/>
    <x v="17"/>
    <x v="84"/>
    <x v="287"/>
    <x v="61"/>
    <x v="229"/>
    <x v="3"/>
  </r>
  <r>
    <x v="0"/>
    <x v="23"/>
    <x v="23"/>
    <x v="24"/>
    <x v="24"/>
    <x v="24"/>
    <x v="17"/>
    <x v="127"/>
    <x v="297"/>
    <x v="52"/>
    <x v="288"/>
    <x v="66"/>
    <x v="225"/>
    <x v="3"/>
  </r>
  <r>
    <x v="0"/>
    <x v="23"/>
    <x v="23"/>
    <x v="25"/>
    <x v="25"/>
    <x v="25"/>
    <x v="17"/>
    <x v="127"/>
    <x v="297"/>
    <x v="90"/>
    <x v="144"/>
    <x v="41"/>
    <x v="231"/>
    <x v="3"/>
  </r>
  <r>
    <x v="0"/>
    <x v="23"/>
    <x v="23"/>
    <x v="6"/>
    <x v="6"/>
    <x v="6"/>
    <x v="19"/>
    <x v="144"/>
    <x v="298"/>
    <x v="52"/>
    <x v="288"/>
    <x v="61"/>
    <x v="229"/>
    <x v="3"/>
  </r>
  <r>
    <x v="0"/>
    <x v="23"/>
    <x v="23"/>
    <x v="17"/>
    <x v="17"/>
    <x v="17"/>
    <x v="19"/>
    <x v="144"/>
    <x v="298"/>
    <x v="90"/>
    <x v="144"/>
    <x v="61"/>
    <x v="229"/>
    <x v="3"/>
  </r>
  <r>
    <x v="0"/>
    <x v="23"/>
    <x v="23"/>
    <x v="13"/>
    <x v="13"/>
    <x v="13"/>
    <x v="19"/>
    <x v="144"/>
    <x v="298"/>
    <x v="48"/>
    <x v="48"/>
    <x v="66"/>
    <x v="225"/>
    <x v="3"/>
  </r>
  <r>
    <x v="0"/>
    <x v="24"/>
    <x v="24"/>
    <x v="0"/>
    <x v="0"/>
    <x v="0"/>
    <x v="0"/>
    <x v="90"/>
    <x v="299"/>
    <x v="119"/>
    <x v="289"/>
    <x v="50"/>
    <x v="233"/>
    <x v="3"/>
  </r>
  <r>
    <x v="0"/>
    <x v="24"/>
    <x v="24"/>
    <x v="1"/>
    <x v="1"/>
    <x v="1"/>
    <x v="1"/>
    <x v="83"/>
    <x v="300"/>
    <x v="64"/>
    <x v="290"/>
    <x v="66"/>
    <x v="215"/>
    <x v="3"/>
  </r>
  <r>
    <x v="0"/>
    <x v="24"/>
    <x v="24"/>
    <x v="2"/>
    <x v="2"/>
    <x v="2"/>
    <x v="2"/>
    <x v="84"/>
    <x v="301"/>
    <x v="47"/>
    <x v="291"/>
    <x v="56"/>
    <x v="219"/>
    <x v="0"/>
  </r>
  <r>
    <x v="0"/>
    <x v="24"/>
    <x v="24"/>
    <x v="3"/>
    <x v="3"/>
    <x v="3"/>
    <x v="3"/>
    <x v="85"/>
    <x v="302"/>
    <x v="101"/>
    <x v="292"/>
    <x v="50"/>
    <x v="233"/>
    <x v="0"/>
  </r>
  <r>
    <x v="0"/>
    <x v="24"/>
    <x v="24"/>
    <x v="4"/>
    <x v="4"/>
    <x v="4"/>
    <x v="4"/>
    <x v="87"/>
    <x v="303"/>
    <x v="36"/>
    <x v="276"/>
    <x v="58"/>
    <x v="234"/>
    <x v="3"/>
  </r>
  <r>
    <x v="0"/>
    <x v="24"/>
    <x v="24"/>
    <x v="5"/>
    <x v="5"/>
    <x v="5"/>
    <x v="5"/>
    <x v="123"/>
    <x v="304"/>
    <x v="36"/>
    <x v="276"/>
    <x v="50"/>
    <x v="233"/>
    <x v="3"/>
  </r>
  <r>
    <x v="0"/>
    <x v="24"/>
    <x v="24"/>
    <x v="16"/>
    <x v="16"/>
    <x v="16"/>
    <x v="6"/>
    <x v="95"/>
    <x v="305"/>
    <x v="13"/>
    <x v="293"/>
    <x v="68"/>
    <x v="235"/>
    <x v="3"/>
  </r>
  <r>
    <x v="0"/>
    <x v="24"/>
    <x v="24"/>
    <x v="24"/>
    <x v="24"/>
    <x v="24"/>
    <x v="7"/>
    <x v="98"/>
    <x v="306"/>
    <x v="84"/>
    <x v="65"/>
    <x v="41"/>
    <x v="236"/>
    <x v="3"/>
  </r>
  <r>
    <x v="0"/>
    <x v="24"/>
    <x v="24"/>
    <x v="11"/>
    <x v="11"/>
    <x v="11"/>
    <x v="8"/>
    <x v="125"/>
    <x v="307"/>
    <x v="13"/>
    <x v="293"/>
    <x v="61"/>
    <x v="237"/>
    <x v="3"/>
  </r>
  <r>
    <x v="0"/>
    <x v="24"/>
    <x v="24"/>
    <x v="9"/>
    <x v="9"/>
    <x v="9"/>
    <x v="8"/>
    <x v="125"/>
    <x v="307"/>
    <x v="76"/>
    <x v="62"/>
    <x v="46"/>
    <x v="216"/>
    <x v="3"/>
  </r>
  <r>
    <x v="0"/>
    <x v="24"/>
    <x v="24"/>
    <x v="7"/>
    <x v="7"/>
    <x v="7"/>
    <x v="10"/>
    <x v="126"/>
    <x v="207"/>
    <x v="90"/>
    <x v="294"/>
    <x v="50"/>
    <x v="233"/>
    <x v="3"/>
  </r>
  <r>
    <x v="0"/>
    <x v="24"/>
    <x v="24"/>
    <x v="10"/>
    <x v="10"/>
    <x v="10"/>
    <x v="10"/>
    <x v="126"/>
    <x v="207"/>
    <x v="77"/>
    <x v="295"/>
    <x v="71"/>
    <x v="96"/>
    <x v="3"/>
  </r>
  <r>
    <x v="0"/>
    <x v="24"/>
    <x v="24"/>
    <x v="8"/>
    <x v="8"/>
    <x v="8"/>
    <x v="12"/>
    <x v="127"/>
    <x v="308"/>
    <x v="13"/>
    <x v="293"/>
    <x v="50"/>
    <x v="233"/>
    <x v="3"/>
  </r>
  <r>
    <x v="0"/>
    <x v="24"/>
    <x v="24"/>
    <x v="15"/>
    <x v="15"/>
    <x v="15"/>
    <x v="12"/>
    <x v="127"/>
    <x v="308"/>
    <x v="76"/>
    <x v="62"/>
    <x v="71"/>
    <x v="96"/>
    <x v="3"/>
  </r>
  <r>
    <x v="0"/>
    <x v="24"/>
    <x v="24"/>
    <x v="14"/>
    <x v="14"/>
    <x v="14"/>
    <x v="14"/>
    <x v="144"/>
    <x v="309"/>
    <x v="68"/>
    <x v="220"/>
    <x v="46"/>
    <x v="216"/>
    <x v="3"/>
  </r>
  <r>
    <x v="0"/>
    <x v="24"/>
    <x v="24"/>
    <x v="36"/>
    <x v="36"/>
    <x v="36"/>
    <x v="15"/>
    <x v="145"/>
    <x v="310"/>
    <x v="84"/>
    <x v="65"/>
    <x v="71"/>
    <x v="96"/>
    <x v="3"/>
  </r>
  <r>
    <x v="0"/>
    <x v="24"/>
    <x v="24"/>
    <x v="30"/>
    <x v="30"/>
    <x v="30"/>
    <x v="15"/>
    <x v="145"/>
    <x v="310"/>
    <x v="52"/>
    <x v="296"/>
    <x v="46"/>
    <x v="216"/>
    <x v="3"/>
  </r>
  <r>
    <x v="0"/>
    <x v="24"/>
    <x v="24"/>
    <x v="25"/>
    <x v="25"/>
    <x v="25"/>
    <x v="15"/>
    <x v="145"/>
    <x v="310"/>
    <x v="52"/>
    <x v="296"/>
    <x v="46"/>
    <x v="216"/>
    <x v="3"/>
  </r>
  <r>
    <x v="0"/>
    <x v="24"/>
    <x v="24"/>
    <x v="6"/>
    <x v="6"/>
    <x v="6"/>
    <x v="15"/>
    <x v="145"/>
    <x v="310"/>
    <x v="48"/>
    <x v="48"/>
    <x v="66"/>
    <x v="215"/>
    <x v="3"/>
  </r>
  <r>
    <x v="0"/>
    <x v="24"/>
    <x v="24"/>
    <x v="13"/>
    <x v="13"/>
    <x v="13"/>
    <x v="15"/>
    <x v="145"/>
    <x v="310"/>
    <x v="48"/>
    <x v="48"/>
    <x v="61"/>
    <x v="237"/>
    <x v="3"/>
  </r>
  <r>
    <x v="0"/>
    <x v="24"/>
    <x v="24"/>
    <x v="35"/>
    <x v="35"/>
    <x v="35"/>
    <x v="15"/>
    <x v="145"/>
    <x v="310"/>
    <x v="90"/>
    <x v="294"/>
    <x v="46"/>
    <x v="216"/>
    <x v="0"/>
  </r>
  <r>
    <x v="0"/>
    <x v="25"/>
    <x v="25"/>
    <x v="0"/>
    <x v="0"/>
    <x v="0"/>
    <x v="0"/>
    <x v="95"/>
    <x v="311"/>
    <x v="99"/>
    <x v="297"/>
    <x v="71"/>
    <x v="96"/>
    <x v="3"/>
  </r>
  <r>
    <x v="0"/>
    <x v="25"/>
    <x v="25"/>
    <x v="4"/>
    <x v="4"/>
    <x v="4"/>
    <x v="1"/>
    <x v="98"/>
    <x v="312"/>
    <x v="68"/>
    <x v="161"/>
    <x v="69"/>
    <x v="238"/>
    <x v="3"/>
  </r>
  <r>
    <x v="0"/>
    <x v="25"/>
    <x v="25"/>
    <x v="3"/>
    <x v="3"/>
    <x v="3"/>
    <x v="2"/>
    <x v="125"/>
    <x v="313"/>
    <x v="75"/>
    <x v="189"/>
    <x v="71"/>
    <x v="96"/>
    <x v="3"/>
  </r>
  <r>
    <x v="0"/>
    <x v="25"/>
    <x v="25"/>
    <x v="28"/>
    <x v="28"/>
    <x v="28"/>
    <x v="2"/>
    <x v="125"/>
    <x v="313"/>
    <x v="76"/>
    <x v="265"/>
    <x v="46"/>
    <x v="239"/>
    <x v="3"/>
  </r>
  <r>
    <x v="0"/>
    <x v="25"/>
    <x v="25"/>
    <x v="38"/>
    <x v="38"/>
    <x v="38"/>
    <x v="4"/>
    <x v="145"/>
    <x v="314"/>
    <x v="48"/>
    <x v="48"/>
    <x v="66"/>
    <x v="240"/>
    <x v="3"/>
  </r>
  <r>
    <x v="0"/>
    <x v="25"/>
    <x v="25"/>
    <x v="16"/>
    <x v="16"/>
    <x v="16"/>
    <x v="5"/>
    <x v="146"/>
    <x v="315"/>
    <x v="68"/>
    <x v="161"/>
    <x v="71"/>
    <x v="96"/>
    <x v="3"/>
  </r>
  <r>
    <x v="0"/>
    <x v="25"/>
    <x v="25"/>
    <x v="9"/>
    <x v="9"/>
    <x v="9"/>
    <x v="5"/>
    <x v="146"/>
    <x v="315"/>
    <x v="68"/>
    <x v="161"/>
    <x v="71"/>
    <x v="96"/>
    <x v="3"/>
  </r>
  <r>
    <x v="0"/>
    <x v="25"/>
    <x v="25"/>
    <x v="1"/>
    <x v="1"/>
    <x v="1"/>
    <x v="5"/>
    <x v="146"/>
    <x v="315"/>
    <x v="68"/>
    <x v="161"/>
    <x v="71"/>
    <x v="96"/>
    <x v="3"/>
  </r>
  <r>
    <x v="0"/>
    <x v="25"/>
    <x v="25"/>
    <x v="5"/>
    <x v="5"/>
    <x v="5"/>
    <x v="8"/>
    <x v="147"/>
    <x v="316"/>
    <x v="52"/>
    <x v="298"/>
    <x v="71"/>
    <x v="96"/>
    <x v="3"/>
  </r>
  <r>
    <x v="0"/>
    <x v="25"/>
    <x v="25"/>
    <x v="8"/>
    <x v="8"/>
    <x v="8"/>
    <x v="8"/>
    <x v="147"/>
    <x v="316"/>
    <x v="52"/>
    <x v="298"/>
    <x v="71"/>
    <x v="96"/>
    <x v="3"/>
  </r>
  <r>
    <x v="0"/>
    <x v="25"/>
    <x v="25"/>
    <x v="24"/>
    <x v="24"/>
    <x v="24"/>
    <x v="8"/>
    <x v="147"/>
    <x v="316"/>
    <x v="90"/>
    <x v="299"/>
    <x v="50"/>
    <x v="241"/>
    <x v="3"/>
  </r>
  <r>
    <x v="0"/>
    <x v="25"/>
    <x v="25"/>
    <x v="42"/>
    <x v="42"/>
    <x v="42"/>
    <x v="8"/>
    <x v="147"/>
    <x v="316"/>
    <x v="48"/>
    <x v="48"/>
    <x v="46"/>
    <x v="239"/>
    <x v="3"/>
  </r>
  <r>
    <x v="0"/>
    <x v="25"/>
    <x v="25"/>
    <x v="2"/>
    <x v="2"/>
    <x v="2"/>
    <x v="8"/>
    <x v="147"/>
    <x v="316"/>
    <x v="48"/>
    <x v="48"/>
    <x v="46"/>
    <x v="239"/>
    <x v="3"/>
  </r>
  <r>
    <x v="0"/>
    <x v="25"/>
    <x v="25"/>
    <x v="10"/>
    <x v="10"/>
    <x v="10"/>
    <x v="8"/>
    <x v="147"/>
    <x v="316"/>
    <x v="52"/>
    <x v="298"/>
    <x v="71"/>
    <x v="96"/>
    <x v="3"/>
  </r>
  <r>
    <x v="0"/>
    <x v="25"/>
    <x v="25"/>
    <x v="50"/>
    <x v="50"/>
    <x v="50"/>
    <x v="14"/>
    <x v="148"/>
    <x v="317"/>
    <x v="48"/>
    <x v="48"/>
    <x v="71"/>
    <x v="96"/>
    <x v="0"/>
  </r>
  <r>
    <x v="0"/>
    <x v="25"/>
    <x v="25"/>
    <x v="39"/>
    <x v="39"/>
    <x v="39"/>
    <x v="14"/>
    <x v="148"/>
    <x v="317"/>
    <x v="48"/>
    <x v="48"/>
    <x v="50"/>
    <x v="241"/>
    <x v="3"/>
  </r>
  <r>
    <x v="0"/>
    <x v="25"/>
    <x v="25"/>
    <x v="31"/>
    <x v="31"/>
    <x v="31"/>
    <x v="14"/>
    <x v="148"/>
    <x v="317"/>
    <x v="90"/>
    <x v="299"/>
    <x v="71"/>
    <x v="96"/>
    <x v="3"/>
  </r>
  <r>
    <x v="0"/>
    <x v="25"/>
    <x v="25"/>
    <x v="36"/>
    <x v="36"/>
    <x v="36"/>
    <x v="14"/>
    <x v="148"/>
    <x v="317"/>
    <x v="90"/>
    <x v="299"/>
    <x v="71"/>
    <x v="96"/>
    <x v="3"/>
  </r>
  <r>
    <x v="0"/>
    <x v="25"/>
    <x v="25"/>
    <x v="51"/>
    <x v="51"/>
    <x v="51"/>
    <x v="14"/>
    <x v="148"/>
    <x v="317"/>
    <x v="48"/>
    <x v="48"/>
    <x v="50"/>
    <x v="241"/>
    <x v="3"/>
  </r>
  <r>
    <x v="0"/>
    <x v="25"/>
    <x v="25"/>
    <x v="49"/>
    <x v="49"/>
    <x v="49"/>
    <x v="14"/>
    <x v="148"/>
    <x v="317"/>
    <x v="48"/>
    <x v="48"/>
    <x v="50"/>
    <x v="241"/>
    <x v="3"/>
  </r>
  <r>
    <x v="0"/>
    <x v="25"/>
    <x v="25"/>
    <x v="18"/>
    <x v="18"/>
    <x v="18"/>
    <x v="14"/>
    <x v="148"/>
    <x v="317"/>
    <x v="48"/>
    <x v="48"/>
    <x v="50"/>
    <x v="241"/>
    <x v="3"/>
  </r>
  <r>
    <x v="0"/>
    <x v="25"/>
    <x v="25"/>
    <x v="11"/>
    <x v="11"/>
    <x v="11"/>
    <x v="14"/>
    <x v="148"/>
    <x v="317"/>
    <x v="90"/>
    <x v="299"/>
    <x v="71"/>
    <x v="96"/>
    <x v="3"/>
  </r>
  <r>
    <x v="0"/>
    <x v="25"/>
    <x v="25"/>
    <x v="14"/>
    <x v="14"/>
    <x v="14"/>
    <x v="14"/>
    <x v="148"/>
    <x v="317"/>
    <x v="48"/>
    <x v="48"/>
    <x v="50"/>
    <x v="241"/>
    <x v="3"/>
  </r>
  <r>
    <x v="0"/>
    <x v="25"/>
    <x v="25"/>
    <x v="26"/>
    <x v="26"/>
    <x v="26"/>
    <x v="14"/>
    <x v="148"/>
    <x v="317"/>
    <x v="48"/>
    <x v="48"/>
    <x v="71"/>
    <x v="96"/>
    <x v="3"/>
  </r>
  <r>
    <x v="0"/>
    <x v="25"/>
    <x v="25"/>
    <x v="29"/>
    <x v="29"/>
    <x v="29"/>
    <x v="14"/>
    <x v="148"/>
    <x v="317"/>
    <x v="48"/>
    <x v="48"/>
    <x v="50"/>
    <x v="241"/>
    <x v="3"/>
  </r>
  <r>
    <x v="0"/>
    <x v="25"/>
    <x v="25"/>
    <x v="35"/>
    <x v="35"/>
    <x v="35"/>
    <x v="14"/>
    <x v="148"/>
    <x v="317"/>
    <x v="48"/>
    <x v="48"/>
    <x v="50"/>
    <x v="241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8"/>
    <x v="8"/>
    <x v="9"/>
    <x v="9"/>
    <x v="2"/>
  </r>
  <r>
    <x v="0"/>
    <x v="0"/>
    <x v="0"/>
    <x v="10"/>
    <x v="10"/>
    <x v="10"/>
    <x v="10"/>
    <x v="10"/>
    <x v="10"/>
    <x v="9"/>
    <x v="9"/>
    <x v="10"/>
    <x v="10"/>
    <x v="3"/>
  </r>
  <r>
    <x v="0"/>
    <x v="0"/>
    <x v="0"/>
    <x v="11"/>
    <x v="11"/>
    <x v="11"/>
    <x v="11"/>
    <x v="11"/>
    <x v="11"/>
    <x v="10"/>
    <x v="10"/>
    <x v="11"/>
    <x v="11"/>
    <x v="0"/>
  </r>
  <r>
    <x v="0"/>
    <x v="0"/>
    <x v="0"/>
    <x v="12"/>
    <x v="12"/>
    <x v="12"/>
    <x v="12"/>
    <x v="12"/>
    <x v="12"/>
    <x v="11"/>
    <x v="11"/>
    <x v="12"/>
    <x v="12"/>
    <x v="0"/>
  </r>
  <r>
    <x v="0"/>
    <x v="0"/>
    <x v="0"/>
    <x v="13"/>
    <x v="13"/>
    <x v="13"/>
    <x v="12"/>
    <x v="12"/>
    <x v="12"/>
    <x v="12"/>
    <x v="12"/>
    <x v="13"/>
    <x v="13"/>
    <x v="1"/>
  </r>
  <r>
    <x v="0"/>
    <x v="0"/>
    <x v="0"/>
    <x v="14"/>
    <x v="14"/>
    <x v="14"/>
    <x v="13"/>
    <x v="13"/>
    <x v="13"/>
    <x v="13"/>
    <x v="13"/>
    <x v="14"/>
    <x v="14"/>
    <x v="0"/>
  </r>
  <r>
    <x v="0"/>
    <x v="0"/>
    <x v="0"/>
    <x v="15"/>
    <x v="15"/>
    <x v="15"/>
    <x v="14"/>
    <x v="14"/>
    <x v="14"/>
    <x v="14"/>
    <x v="14"/>
    <x v="15"/>
    <x v="15"/>
    <x v="1"/>
  </r>
  <r>
    <x v="0"/>
    <x v="0"/>
    <x v="0"/>
    <x v="16"/>
    <x v="16"/>
    <x v="16"/>
    <x v="15"/>
    <x v="15"/>
    <x v="15"/>
    <x v="15"/>
    <x v="15"/>
    <x v="16"/>
    <x v="16"/>
    <x v="0"/>
  </r>
  <r>
    <x v="0"/>
    <x v="0"/>
    <x v="0"/>
    <x v="17"/>
    <x v="17"/>
    <x v="17"/>
    <x v="16"/>
    <x v="16"/>
    <x v="16"/>
    <x v="16"/>
    <x v="16"/>
    <x v="17"/>
    <x v="17"/>
    <x v="0"/>
  </r>
  <r>
    <x v="0"/>
    <x v="0"/>
    <x v="0"/>
    <x v="18"/>
    <x v="18"/>
    <x v="18"/>
    <x v="17"/>
    <x v="17"/>
    <x v="17"/>
    <x v="17"/>
    <x v="17"/>
    <x v="18"/>
    <x v="18"/>
    <x v="0"/>
  </r>
  <r>
    <x v="0"/>
    <x v="0"/>
    <x v="0"/>
    <x v="19"/>
    <x v="19"/>
    <x v="19"/>
    <x v="18"/>
    <x v="18"/>
    <x v="18"/>
    <x v="18"/>
    <x v="18"/>
    <x v="19"/>
    <x v="19"/>
    <x v="3"/>
  </r>
  <r>
    <x v="0"/>
    <x v="1"/>
    <x v="1"/>
    <x v="0"/>
    <x v="0"/>
    <x v="0"/>
    <x v="0"/>
    <x v="19"/>
    <x v="19"/>
    <x v="19"/>
    <x v="19"/>
    <x v="20"/>
    <x v="20"/>
    <x v="0"/>
  </r>
  <r>
    <x v="0"/>
    <x v="1"/>
    <x v="1"/>
    <x v="1"/>
    <x v="1"/>
    <x v="1"/>
    <x v="1"/>
    <x v="20"/>
    <x v="20"/>
    <x v="20"/>
    <x v="20"/>
    <x v="21"/>
    <x v="21"/>
    <x v="0"/>
  </r>
  <r>
    <x v="0"/>
    <x v="1"/>
    <x v="1"/>
    <x v="4"/>
    <x v="4"/>
    <x v="4"/>
    <x v="2"/>
    <x v="21"/>
    <x v="21"/>
    <x v="21"/>
    <x v="21"/>
    <x v="22"/>
    <x v="22"/>
    <x v="0"/>
  </r>
  <r>
    <x v="0"/>
    <x v="1"/>
    <x v="1"/>
    <x v="10"/>
    <x v="10"/>
    <x v="10"/>
    <x v="3"/>
    <x v="22"/>
    <x v="22"/>
    <x v="22"/>
    <x v="22"/>
    <x v="23"/>
    <x v="23"/>
    <x v="1"/>
  </r>
  <r>
    <x v="0"/>
    <x v="1"/>
    <x v="1"/>
    <x v="2"/>
    <x v="2"/>
    <x v="2"/>
    <x v="4"/>
    <x v="23"/>
    <x v="23"/>
    <x v="23"/>
    <x v="23"/>
    <x v="24"/>
    <x v="24"/>
    <x v="0"/>
  </r>
  <r>
    <x v="0"/>
    <x v="1"/>
    <x v="1"/>
    <x v="3"/>
    <x v="3"/>
    <x v="3"/>
    <x v="5"/>
    <x v="24"/>
    <x v="24"/>
    <x v="24"/>
    <x v="24"/>
    <x v="25"/>
    <x v="25"/>
    <x v="0"/>
  </r>
  <r>
    <x v="0"/>
    <x v="1"/>
    <x v="1"/>
    <x v="5"/>
    <x v="5"/>
    <x v="5"/>
    <x v="6"/>
    <x v="25"/>
    <x v="25"/>
    <x v="25"/>
    <x v="25"/>
    <x v="26"/>
    <x v="26"/>
    <x v="0"/>
  </r>
  <r>
    <x v="0"/>
    <x v="1"/>
    <x v="1"/>
    <x v="8"/>
    <x v="8"/>
    <x v="8"/>
    <x v="7"/>
    <x v="26"/>
    <x v="26"/>
    <x v="26"/>
    <x v="26"/>
    <x v="27"/>
    <x v="27"/>
    <x v="0"/>
  </r>
  <r>
    <x v="0"/>
    <x v="1"/>
    <x v="1"/>
    <x v="20"/>
    <x v="20"/>
    <x v="20"/>
    <x v="8"/>
    <x v="27"/>
    <x v="27"/>
    <x v="27"/>
    <x v="27"/>
    <x v="28"/>
    <x v="28"/>
    <x v="1"/>
  </r>
  <r>
    <x v="0"/>
    <x v="1"/>
    <x v="1"/>
    <x v="7"/>
    <x v="7"/>
    <x v="7"/>
    <x v="9"/>
    <x v="28"/>
    <x v="28"/>
    <x v="28"/>
    <x v="28"/>
    <x v="29"/>
    <x v="29"/>
    <x v="0"/>
  </r>
  <r>
    <x v="0"/>
    <x v="1"/>
    <x v="1"/>
    <x v="15"/>
    <x v="15"/>
    <x v="15"/>
    <x v="10"/>
    <x v="29"/>
    <x v="29"/>
    <x v="29"/>
    <x v="29"/>
    <x v="30"/>
    <x v="30"/>
    <x v="1"/>
  </r>
  <r>
    <x v="0"/>
    <x v="1"/>
    <x v="1"/>
    <x v="11"/>
    <x v="11"/>
    <x v="11"/>
    <x v="11"/>
    <x v="30"/>
    <x v="30"/>
    <x v="30"/>
    <x v="30"/>
    <x v="12"/>
    <x v="31"/>
    <x v="0"/>
  </r>
  <r>
    <x v="0"/>
    <x v="1"/>
    <x v="1"/>
    <x v="18"/>
    <x v="18"/>
    <x v="18"/>
    <x v="12"/>
    <x v="31"/>
    <x v="31"/>
    <x v="31"/>
    <x v="31"/>
    <x v="31"/>
    <x v="32"/>
    <x v="0"/>
  </r>
  <r>
    <x v="0"/>
    <x v="1"/>
    <x v="1"/>
    <x v="6"/>
    <x v="6"/>
    <x v="6"/>
    <x v="19"/>
    <x v="32"/>
    <x v="32"/>
    <x v="27"/>
    <x v="27"/>
    <x v="32"/>
    <x v="33"/>
    <x v="0"/>
  </r>
  <r>
    <x v="0"/>
    <x v="1"/>
    <x v="1"/>
    <x v="14"/>
    <x v="14"/>
    <x v="14"/>
    <x v="13"/>
    <x v="33"/>
    <x v="33"/>
    <x v="32"/>
    <x v="32"/>
    <x v="33"/>
    <x v="34"/>
    <x v="0"/>
  </r>
  <r>
    <x v="0"/>
    <x v="1"/>
    <x v="1"/>
    <x v="21"/>
    <x v="21"/>
    <x v="21"/>
    <x v="14"/>
    <x v="34"/>
    <x v="15"/>
    <x v="33"/>
    <x v="33"/>
    <x v="34"/>
    <x v="35"/>
    <x v="0"/>
  </r>
  <r>
    <x v="0"/>
    <x v="1"/>
    <x v="1"/>
    <x v="22"/>
    <x v="22"/>
    <x v="22"/>
    <x v="15"/>
    <x v="35"/>
    <x v="34"/>
    <x v="34"/>
    <x v="34"/>
    <x v="35"/>
    <x v="36"/>
    <x v="0"/>
  </r>
  <r>
    <x v="0"/>
    <x v="1"/>
    <x v="1"/>
    <x v="9"/>
    <x v="9"/>
    <x v="9"/>
    <x v="16"/>
    <x v="36"/>
    <x v="35"/>
    <x v="35"/>
    <x v="35"/>
    <x v="36"/>
    <x v="37"/>
    <x v="0"/>
  </r>
  <r>
    <x v="0"/>
    <x v="1"/>
    <x v="1"/>
    <x v="23"/>
    <x v="23"/>
    <x v="23"/>
    <x v="16"/>
    <x v="36"/>
    <x v="35"/>
    <x v="32"/>
    <x v="32"/>
    <x v="37"/>
    <x v="38"/>
    <x v="0"/>
  </r>
  <r>
    <x v="0"/>
    <x v="1"/>
    <x v="1"/>
    <x v="24"/>
    <x v="24"/>
    <x v="24"/>
    <x v="16"/>
    <x v="36"/>
    <x v="35"/>
    <x v="13"/>
    <x v="36"/>
    <x v="38"/>
    <x v="3"/>
    <x v="0"/>
  </r>
  <r>
    <x v="0"/>
    <x v="2"/>
    <x v="2"/>
    <x v="0"/>
    <x v="0"/>
    <x v="0"/>
    <x v="0"/>
    <x v="37"/>
    <x v="36"/>
    <x v="36"/>
    <x v="37"/>
    <x v="39"/>
    <x v="39"/>
    <x v="0"/>
  </r>
  <r>
    <x v="0"/>
    <x v="2"/>
    <x v="2"/>
    <x v="2"/>
    <x v="2"/>
    <x v="2"/>
    <x v="1"/>
    <x v="38"/>
    <x v="37"/>
    <x v="37"/>
    <x v="38"/>
    <x v="40"/>
    <x v="40"/>
    <x v="0"/>
  </r>
  <r>
    <x v="0"/>
    <x v="2"/>
    <x v="2"/>
    <x v="1"/>
    <x v="1"/>
    <x v="1"/>
    <x v="1"/>
    <x v="38"/>
    <x v="37"/>
    <x v="38"/>
    <x v="39"/>
    <x v="41"/>
    <x v="41"/>
    <x v="0"/>
  </r>
  <r>
    <x v="0"/>
    <x v="2"/>
    <x v="2"/>
    <x v="3"/>
    <x v="3"/>
    <x v="3"/>
    <x v="3"/>
    <x v="39"/>
    <x v="38"/>
    <x v="39"/>
    <x v="40"/>
    <x v="42"/>
    <x v="42"/>
    <x v="0"/>
  </r>
  <r>
    <x v="0"/>
    <x v="2"/>
    <x v="2"/>
    <x v="7"/>
    <x v="7"/>
    <x v="7"/>
    <x v="4"/>
    <x v="40"/>
    <x v="39"/>
    <x v="40"/>
    <x v="41"/>
    <x v="41"/>
    <x v="41"/>
    <x v="0"/>
  </r>
  <r>
    <x v="0"/>
    <x v="2"/>
    <x v="2"/>
    <x v="8"/>
    <x v="8"/>
    <x v="8"/>
    <x v="5"/>
    <x v="41"/>
    <x v="40"/>
    <x v="41"/>
    <x v="42"/>
    <x v="43"/>
    <x v="28"/>
    <x v="0"/>
  </r>
  <r>
    <x v="0"/>
    <x v="2"/>
    <x v="2"/>
    <x v="5"/>
    <x v="5"/>
    <x v="5"/>
    <x v="5"/>
    <x v="41"/>
    <x v="40"/>
    <x v="42"/>
    <x v="43"/>
    <x v="44"/>
    <x v="43"/>
    <x v="0"/>
  </r>
  <r>
    <x v="0"/>
    <x v="2"/>
    <x v="2"/>
    <x v="11"/>
    <x v="11"/>
    <x v="11"/>
    <x v="7"/>
    <x v="42"/>
    <x v="41"/>
    <x v="43"/>
    <x v="44"/>
    <x v="45"/>
    <x v="44"/>
    <x v="0"/>
  </r>
  <r>
    <x v="0"/>
    <x v="2"/>
    <x v="2"/>
    <x v="4"/>
    <x v="4"/>
    <x v="4"/>
    <x v="8"/>
    <x v="43"/>
    <x v="42"/>
    <x v="44"/>
    <x v="45"/>
    <x v="46"/>
    <x v="45"/>
    <x v="0"/>
  </r>
  <r>
    <x v="0"/>
    <x v="2"/>
    <x v="2"/>
    <x v="10"/>
    <x v="10"/>
    <x v="10"/>
    <x v="9"/>
    <x v="44"/>
    <x v="43"/>
    <x v="43"/>
    <x v="44"/>
    <x v="47"/>
    <x v="46"/>
    <x v="0"/>
  </r>
  <r>
    <x v="0"/>
    <x v="2"/>
    <x v="2"/>
    <x v="15"/>
    <x v="15"/>
    <x v="15"/>
    <x v="10"/>
    <x v="45"/>
    <x v="44"/>
    <x v="45"/>
    <x v="46"/>
    <x v="48"/>
    <x v="47"/>
    <x v="0"/>
  </r>
  <r>
    <x v="0"/>
    <x v="2"/>
    <x v="2"/>
    <x v="9"/>
    <x v="9"/>
    <x v="9"/>
    <x v="11"/>
    <x v="46"/>
    <x v="45"/>
    <x v="46"/>
    <x v="12"/>
    <x v="39"/>
    <x v="39"/>
    <x v="0"/>
  </r>
  <r>
    <x v="0"/>
    <x v="2"/>
    <x v="2"/>
    <x v="25"/>
    <x v="25"/>
    <x v="25"/>
    <x v="12"/>
    <x v="47"/>
    <x v="46"/>
    <x v="44"/>
    <x v="45"/>
    <x v="24"/>
    <x v="48"/>
    <x v="0"/>
  </r>
  <r>
    <x v="0"/>
    <x v="2"/>
    <x v="2"/>
    <x v="20"/>
    <x v="20"/>
    <x v="20"/>
    <x v="12"/>
    <x v="47"/>
    <x v="46"/>
    <x v="47"/>
    <x v="47"/>
    <x v="45"/>
    <x v="44"/>
    <x v="0"/>
  </r>
  <r>
    <x v="0"/>
    <x v="2"/>
    <x v="2"/>
    <x v="22"/>
    <x v="22"/>
    <x v="22"/>
    <x v="13"/>
    <x v="48"/>
    <x v="47"/>
    <x v="48"/>
    <x v="48"/>
    <x v="49"/>
    <x v="33"/>
    <x v="0"/>
  </r>
  <r>
    <x v="0"/>
    <x v="2"/>
    <x v="2"/>
    <x v="6"/>
    <x v="6"/>
    <x v="6"/>
    <x v="14"/>
    <x v="49"/>
    <x v="48"/>
    <x v="49"/>
    <x v="49"/>
    <x v="50"/>
    <x v="49"/>
    <x v="0"/>
  </r>
  <r>
    <x v="0"/>
    <x v="2"/>
    <x v="2"/>
    <x v="19"/>
    <x v="19"/>
    <x v="19"/>
    <x v="14"/>
    <x v="49"/>
    <x v="48"/>
    <x v="33"/>
    <x v="50"/>
    <x v="51"/>
    <x v="50"/>
    <x v="0"/>
  </r>
  <r>
    <x v="0"/>
    <x v="2"/>
    <x v="2"/>
    <x v="26"/>
    <x v="26"/>
    <x v="26"/>
    <x v="16"/>
    <x v="50"/>
    <x v="18"/>
    <x v="50"/>
    <x v="51"/>
    <x v="48"/>
    <x v="47"/>
    <x v="0"/>
  </r>
  <r>
    <x v="0"/>
    <x v="2"/>
    <x v="2"/>
    <x v="13"/>
    <x v="13"/>
    <x v="13"/>
    <x v="16"/>
    <x v="50"/>
    <x v="18"/>
    <x v="33"/>
    <x v="50"/>
    <x v="41"/>
    <x v="41"/>
    <x v="1"/>
  </r>
  <r>
    <x v="0"/>
    <x v="2"/>
    <x v="2"/>
    <x v="16"/>
    <x v="16"/>
    <x v="16"/>
    <x v="18"/>
    <x v="51"/>
    <x v="49"/>
    <x v="45"/>
    <x v="46"/>
    <x v="24"/>
    <x v="48"/>
    <x v="0"/>
  </r>
  <r>
    <x v="0"/>
    <x v="2"/>
    <x v="2"/>
    <x v="27"/>
    <x v="27"/>
    <x v="27"/>
    <x v="18"/>
    <x v="51"/>
    <x v="49"/>
    <x v="51"/>
    <x v="52"/>
    <x v="49"/>
    <x v="33"/>
    <x v="0"/>
  </r>
  <r>
    <x v="0"/>
    <x v="2"/>
    <x v="2"/>
    <x v="28"/>
    <x v="28"/>
    <x v="28"/>
    <x v="18"/>
    <x v="51"/>
    <x v="49"/>
    <x v="52"/>
    <x v="53"/>
    <x v="21"/>
    <x v="51"/>
    <x v="0"/>
  </r>
  <r>
    <x v="0"/>
    <x v="2"/>
    <x v="2"/>
    <x v="29"/>
    <x v="29"/>
    <x v="29"/>
    <x v="18"/>
    <x v="51"/>
    <x v="49"/>
    <x v="53"/>
    <x v="54"/>
    <x v="52"/>
    <x v="52"/>
    <x v="1"/>
  </r>
  <r>
    <x v="0"/>
    <x v="3"/>
    <x v="3"/>
    <x v="1"/>
    <x v="1"/>
    <x v="1"/>
    <x v="0"/>
    <x v="25"/>
    <x v="50"/>
    <x v="54"/>
    <x v="0"/>
    <x v="41"/>
    <x v="53"/>
    <x v="0"/>
  </r>
  <r>
    <x v="0"/>
    <x v="3"/>
    <x v="3"/>
    <x v="0"/>
    <x v="0"/>
    <x v="0"/>
    <x v="1"/>
    <x v="52"/>
    <x v="51"/>
    <x v="55"/>
    <x v="55"/>
    <x v="45"/>
    <x v="54"/>
    <x v="0"/>
  </r>
  <r>
    <x v="0"/>
    <x v="3"/>
    <x v="3"/>
    <x v="2"/>
    <x v="2"/>
    <x v="2"/>
    <x v="2"/>
    <x v="53"/>
    <x v="52"/>
    <x v="56"/>
    <x v="56"/>
    <x v="53"/>
    <x v="55"/>
    <x v="0"/>
  </r>
  <r>
    <x v="0"/>
    <x v="3"/>
    <x v="3"/>
    <x v="6"/>
    <x v="6"/>
    <x v="6"/>
    <x v="3"/>
    <x v="54"/>
    <x v="53"/>
    <x v="42"/>
    <x v="57"/>
    <x v="38"/>
    <x v="56"/>
    <x v="0"/>
  </r>
  <r>
    <x v="0"/>
    <x v="3"/>
    <x v="3"/>
    <x v="5"/>
    <x v="5"/>
    <x v="5"/>
    <x v="4"/>
    <x v="55"/>
    <x v="54"/>
    <x v="40"/>
    <x v="28"/>
    <x v="44"/>
    <x v="57"/>
    <x v="0"/>
  </r>
  <r>
    <x v="0"/>
    <x v="3"/>
    <x v="3"/>
    <x v="3"/>
    <x v="3"/>
    <x v="3"/>
    <x v="4"/>
    <x v="55"/>
    <x v="54"/>
    <x v="40"/>
    <x v="28"/>
    <x v="44"/>
    <x v="57"/>
    <x v="0"/>
  </r>
  <r>
    <x v="0"/>
    <x v="3"/>
    <x v="3"/>
    <x v="7"/>
    <x v="7"/>
    <x v="7"/>
    <x v="6"/>
    <x v="56"/>
    <x v="55"/>
    <x v="57"/>
    <x v="58"/>
    <x v="47"/>
    <x v="58"/>
    <x v="0"/>
  </r>
  <r>
    <x v="0"/>
    <x v="3"/>
    <x v="3"/>
    <x v="9"/>
    <x v="9"/>
    <x v="9"/>
    <x v="7"/>
    <x v="57"/>
    <x v="56"/>
    <x v="42"/>
    <x v="57"/>
    <x v="54"/>
    <x v="59"/>
    <x v="0"/>
  </r>
  <r>
    <x v="0"/>
    <x v="3"/>
    <x v="3"/>
    <x v="8"/>
    <x v="8"/>
    <x v="8"/>
    <x v="8"/>
    <x v="58"/>
    <x v="26"/>
    <x v="58"/>
    <x v="59"/>
    <x v="45"/>
    <x v="54"/>
    <x v="0"/>
  </r>
  <r>
    <x v="0"/>
    <x v="3"/>
    <x v="3"/>
    <x v="11"/>
    <x v="11"/>
    <x v="11"/>
    <x v="9"/>
    <x v="59"/>
    <x v="27"/>
    <x v="59"/>
    <x v="60"/>
    <x v="7"/>
    <x v="60"/>
    <x v="0"/>
  </r>
  <r>
    <x v="0"/>
    <x v="3"/>
    <x v="3"/>
    <x v="13"/>
    <x v="13"/>
    <x v="13"/>
    <x v="10"/>
    <x v="60"/>
    <x v="57"/>
    <x v="42"/>
    <x v="57"/>
    <x v="51"/>
    <x v="61"/>
    <x v="0"/>
  </r>
  <r>
    <x v="0"/>
    <x v="3"/>
    <x v="3"/>
    <x v="30"/>
    <x v="30"/>
    <x v="30"/>
    <x v="11"/>
    <x v="61"/>
    <x v="58"/>
    <x v="60"/>
    <x v="61"/>
    <x v="39"/>
    <x v="62"/>
    <x v="0"/>
  </r>
  <r>
    <x v="0"/>
    <x v="3"/>
    <x v="3"/>
    <x v="22"/>
    <x v="22"/>
    <x v="22"/>
    <x v="12"/>
    <x v="62"/>
    <x v="45"/>
    <x v="61"/>
    <x v="62"/>
    <x v="24"/>
    <x v="9"/>
    <x v="0"/>
  </r>
  <r>
    <x v="0"/>
    <x v="3"/>
    <x v="3"/>
    <x v="18"/>
    <x v="18"/>
    <x v="18"/>
    <x v="19"/>
    <x v="63"/>
    <x v="59"/>
    <x v="62"/>
    <x v="31"/>
    <x v="43"/>
    <x v="63"/>
    <x v="0"/>
  </r>
  <r>
    <x v="0"/>
    <x v="3"/>
    <x v="3"/>
    <x v="15"/>
    <x v="15"/>
    <x v="15"/>
    <x v="19"/>
    <x v="63"/>
    <x v="59"/>
    <x v="63"/>
    <x v="63"/>
    <x v="38"/>
    <x v="56"/>
    <x v="0"/>
  </r>
  <r>
    <x v="0"/>
    <x v="3"/>
    <x v="3"/>
    <x v="4"/>
    <x v="4"/>
    <x v="4"/>
    <x v="19"/>
    <x v="63"/>
    <x v="59"/>
    <x v="62"/>
    <x v="31"/>
    <x v="43"/>
    <x v="63"/>
    <x v="0"/>
  </r>
  <r>
    <x v="0"/>
    <x v="3"/>
    <x v="3"/>
    <x v="16"/>
    <x v="16"/>
    <x v="16"/>
    <x v="15"/>
    <x v="64"/>
    <x v="33"/>
    <x v="64"/>
    <x v="45"/>
    <x v="55"/>
    <x v="64"/>
    <x v="0"/>
  </r>
  <r>
    <x v="0"/>
    <x v="3"/>
    <x v="3"/>
    <x v="28"/>
    <x v="28"/>
    <x v="28"/>
    <x v="15"/>
    <x v="64"/>
    <x v="33"/>
    <x v="48"/>
    <x v="64"/>
    <x v="1"/>
    <x v="65"/>
    <x v="0"/>
  </r>
  <r>
    <x v="0"/>
    <x v="3"/>
    <x v="3"/>
    <x v="19"/>
    <x v="19"/>
    <x v="19"/>
    <x v="15"/>
    <x v="64"/>
    <x v="33"/>
    <x v="65"/>
    <x v="65"/>
    <x v="53"/>
    <x v="55"/>
    <x v="0"/>
  </r>
  <r>
    <x v="0"/>
    <x v="3"/>
    <x v="3"/>
    <x v="12"/>
    <x v="12"/>
    <x v="12"/>
    <x v="18"/>
    <x v="42"/>
    <x v="60"/>
    <x v="27"/>
    <x v="36"/>
    <x v="51"/>
    <x v="61"/>
    <x v="0"/>
  </r>
  <r>
    <x v="0"/>
    <x v="3"/>
    <x v="3"/>
    <x v="25"/>
    <x v="25"/>
    <x v="25"/>
    <x v="18"/>
    <x v="42"/>
    <x v="60"/>
    <x v="64"/>
    <x v="45"/>
    <x v="54"/>
    <x v="59"/>
    <x v="0"/>
  </r>
  <r>
    <x v="0"/>
    <x v="4"/>
    <x v="4"/>
    <x v="0"/>
    <x v="0"/>
    <x v="0"/>
    <x v="0"/>
    <x v="31"/>
    <x v="61"/>
    <x v="66"/>
    <x v="66"/>
    <x v="56"/>
    <x v="13"/>
    <x v="0"/>
  </r>
  <r>
    <x v="0"/>
    <x v="4"/>
    <x v="4"/>
    <x v="1"/>
    <x v="1"/>
    <x v="1"/>
    <x v="1"/>
    <x v="65"/>
    <x v="62"/>
    <x v="67"/>
    <x v="67"/>
    <x v="40"/>
    <x v="40"/>
    <x v="0"/>
  </r>
  <r>
    <x v="0"/>
    <x v="4"/>
    <x v="4"/>
    <x v="2"/>
    <x v="2"/>
    <x v="2"/>
    <x v="2"/>
    <x v="66"/>
    <x v="20"/>
    <x v="37"/>
    <x v="68"/>
    <x v="41"/>
    <x v="66"/>
    <x v="0"/>
  </r>
  <r>
    <x v="0"/>
    <x v="4"/>
    <x v="4"/>
    <x v="4"/>
    <x v="4"/>
    <x v="4"/>
    <x v="3"/>
    <x v="67"/>
    <x v="63"/>
    <x v="68"/>
    <x v="69"/>
    <x v="50"/>
    <x v="67"/>
    <x v="0"/>
  </r>
  <r>
    <x v="0"/>
    <x v="4"/>
    <x v="4"/>
    <x v="5"/>
    <x v="5"/>
    <x v="5"/>
    <x v="4"/>
    <x v="68"/>
    <x v="64"/>
    <x v="69"/>
    <x v="70"/>
    <x v="39"/>
    <x v="68"/>
    <x v="0"/>
  </r>
  <r>
    <x v="0"/>
    <x v="4"/>
    <x v="4"/>
    <x v="3"/>
    <x v="3"/>
    <x v="3"/>
    <x v="5"/>
    <x v="69"/>
    <x v="65"/>
    <x v="58"/>
    <x v="71"/>
    <x v="53"/>
    <x v="69"/>
    <x v="0"/>
  </r>
  <r>
    <x v="0"/>
    <x v="4"/>
    <x v="4"/>
    <x v="9"/>
    <x v="9"/>
    <x v="9"/>
    <x v="6"/>
    <x v="63"/>
    <x v="41"/>
    <x v="41"/>
    <x v="72"/>
    <x v="39"/>
    <x v="68"/>
    <x v="0"/>
  </r>
  <r>
    <x v="0"/>
    <x v="4"/>
    <x v="4"/>
    <x v="6"/>
    <x v="6"/>
    <x v="6"/>
    <x v="7"/>
    <x v="64"/>
    <x v="66"/>
    <x v="32"/>
    <x v="73"/>
    <x v="57"/>
    <x v="70"/>
    <x v="0"/>
  </r>
  <r>
    <x v="0"/>
    <x v="4"/>
    <x v="4"/>
    <x v="23"/>
    <x v="23"/>
    <x v="23"/>
    <x v="8"/>
    <x v="42"/>
    <x v="67"/>
    <x v="59"/>
    <x v="74"/>
    <x v="46"/>
    <x v="71"/>
    <x v="1"/>
  </r>
  <r>
    <x v="0"/>
    <x v="4"/>
    <x v="4"/>
    <x v="7"/>
    <x v="7"/>
    <x v="7"/>
    <x v="9"/>
    <x v="70"/>
    <x v="8"/>
    <x v="27"/>
    <x v="75"/>
    <x v="53"/>
    <x v="69"/>
    <x v="0"/>
  </r>
  <r>
    <x v="0"/>
    <x v="4"/>
    <x v="4"/>
    <x v="28"/>
    <x v="28"/>
    <x v="28"/>
    <x v="10"/>
    <x v="71"/>
    <x v="26"/>
    <x v="48"/>
    <x v="76"/>
    <x v="57"/>
    <x v="70"/>
    <x v="0"/>
  </r>
  <r>
    <x v="0"/>
    <x v="4"/>
    <x v="4"/>
    <x v="15"/>
    <x v="15"/>
    <x v="15"/>
    <x v="11"/>
    <x v="45"/>
    <x v="11"/>
    <x v="63"/>
    <x v="77"/>
    <x v="55"/>
    <x v="72"/>
    <x v="0"/>
  </r>
  <r>
    <x v="0"/>
    <x v="4"/>
    <x v="4"/>
    <x v="14"/>
    <x v="14"/>
    <x v="14"/>
    <x v="12"/>
    <x v="46"/>
    <x v="68"/>
    <x v="70"/>
    <x v="78"/>
    <x v="25"/>
    <x v="73"/>
    <x v="0"/>
  </r>
  <r>
    <x v="0"/>
    <x v="4"/>
    <x v="4"/>
    <x v="8"/>
    <x v="8"/>
    <x v="8"/>
    <x v="12"/>
    <x v="46"/>
    <x v="68"/>
    <x v="71"/>
    <x v="18"/>
    <x v="45"/>
    <x v="74"/>
    <x v="0"/>
  </r>
  <r>
    <x v="0"/>
    <x v="4"/>
    <x v="4"/>
    <x v="10"/>
    <x v="10"/>
    <x v="10"/>
    <x v="12"/>
    <x v="46"/>
    <x v="68"/>
    <x v="62"/>
    <x v="79"/>
    <x v="29"/>
    <x v="75"/>
    <x v="0"/>
  </r>
  <r>
    <x v="0"/>
    <x v="4"/>
    <x v="4"/>
    <x v="22"/>
    <x v="22"/>
    <x v="22"/>
    <x v="14"/>
    <x v="72"/>
    <x v="12"/>
    <x v="72"/>
    <x v="80"/>
    <x v="50"/>
    <x v="67"/>
    <x v="0"/>
  </r>
  <r>
    <x v="0"/>
    <x v="4"/>
    <x v="4"/>
    <x v="25"/>
    <x v="25"/>
    <x v="25"/>
    <x v="15"/>
    <x v="47"/>
    <x v="33"/>
    <x v="63"/>
    <x v="77"/>
    <x v="45"/>
    <x v="74"/>
    <x v="0"/>
  </r>
  <r>
    <x v="0"/>
    <x v="4"/>
    <x v="4"/>
    <x v="13"/>
    <x v="13"/>
    <x v="13"/>
    <x v="15"/>
    <x v="47"/>
    <x v="33"/>
    <x v="63"/>
    <x v="77"/>
    <x v="45"/>
    <x v="74"/>
    <x v="0"/>
  </r>
  <r>
    <x v="0"/>
    <x v="4"/>
    <x v="4"/>
    <x v="11"/>
    <x v="11"/>
    <x v="11"/>
    <x v="17"/>
    <x v="73"/>
    <x v="69"/>
    <x v="73"/>
    <x v="81"/>
    <x v="49"/>
    <x v="76"/>
    <x v="0"/>
  </r>
  <r>
    <x v="0"/>
    <x v="4"/>
    <x v="4"/>
    <x v="31"/>
    <x v="31"/>
    <x v="31"/>
    <x v="18"/>
    <x v="49"/>
    <x v="70"/>
    <x v="51"/>
    <x v="82"/>
    <x v="43"/>
    <x v="77"/>
    <x v="0"/>
  </r>
  <r>
    <x v="0"/>
    <x v="4"/>
    <x v="4"/>
    <x v="16"/>
    <x v="16"/>
    <x v="16"/>
    <x v="18"/>
    <x v="49"/>
    <x v="70"/>
    <x v="74"/>
    <x v="83"/>
    <x v="21"/>
    <x v="78"/>
    <x v="0"/>
  </r>
  <r>
    <x v="0"/>
    <x v="4"/>
    <x v="4"/>
    <x v="32"/>
    <x v="32"/>
    <x v="32"/>
    <x v="18"/>
    <x v="49"/>
    <x v="70"/>
    <x v="75"/>
    <x v="84"/>
    <x v="46"/>
    <x v="71"/>
    <x v="0"/>
  </r>
  <r>
    <x v="0"/>
    <x v="5"/>
    <x v="5"/>
    <x v="0"/>
    <x v="0"/>
    <x v="0"/>
    <x v="0"/>
    <x v="74"/>
    <x v="71"/>
    <x v="76"/>
    <x v="85"/>
    <x v="44"/>
    <x v="79"/>
    <x v="0"/>
  </r>
  <r>
    <x v="0"/>
    <x v="5"/>
    <x v="5"/>
    <x v="1"/>
    <x v="1"/>
    <x v="1"/>
    <x v="1"/>
    <x v="61"/>
    <x v="72"/>
    <x v="77"/>
    <x v="86"/>
    <x v="40"/>
    <x v="40"/>
    <x v="0"/>
  </r>
  <r>
    <x v="0"/>
    <x v="5"/>
    <x v="5"/>
    <x v="2"/>
    <x v="2"/>
    <x v="2"/>
    <x v="2"/>
    <x v="44"/>
    <x v="73"/>
    <x v="61"/>
    <x v="87"/>
    <x v="41"/>
    <x v="80"/>
    <x v="0"/>
  </r>
  <r>
    <x v="0"/>
    <x v="5"/>
    <x v="5"/>
    <x v="9"/>
    <x v="9"/>
    <x v="9"/>
    <x v="3"/>
    <x v="51"/>
    <x v="23"/>
    <x v="59"/>
    <x v="88"/>
    <x v="51"/>
    <x v="81"/>
    <x v="0"/>
  </r>
  <r>
    <x v="0"/>
    <x v="5"/>
    <x v="5"/>
    <x v="8"/>
    <x v="8"/>
    <x v="8"/>
    <x v="3"/>
    <x v="51"/>
    <x v="23"/>
    <x v="32"/>
    <x v="89"/>
    <x v="47"/>
    <x v="82"/>
    <x v="0"/>
  </r>
  <r>
    <x v="0"/>
    <x v="5"/>
    <x v="5"/>
    <x v="14"/>
    <x v="14"/>
    <x v="14"/>
    <x v="5"/>
    <x v="75"/>
    <x v="74"/>
    <x v="49"/>
    <x v="90"/>
    <x v="24"/>
    <x v="83"/>
    <x v="0"/>
  </r>
  <r>
    <x v="0"/>
    <x v="5"/>
    <x v="5"/>
    <x v="28"/>
    <x v="28"/>
    <x v="28"/>
    <x v="5"/>
    <x v="75"/>
    <x v="74"/>
    <x v="52"/>
    <x v="46"/>
    <x v="50"/>
    <x v="84"/>
    <x v="0"/>
  </r>
  <r>
    <x v="0"/>
    <x v="5"/>
    <x v="5"/>
    <x v="12"/>
    <x v="12"/>
    <x v="12"/>
    <x v="7"/>
    <x v="76"/>
    <x v="75"/>
    <x v="59"/>
    <x v="88"/>
    <x v="41"/>
    <x v="80"/>
    <x v="0"/>
  </r>
  <r>
    <x v="0"/>
    <x v="5"/>
    <x v="5"/>
    <x v="6"/>
    <x v="6"/>
    <x v="6"/>
    <x v="8"/>
    <x v="77"/>
    <x v="41"/>
    <x v="48"/>
    <x v="91"/>
    <x v="42"/>
    <x v="85"/>
    <x v="0"/>
  </r>
  <r>
    <x v="0"/>
    <x v="5"/>
    <x v="5"/>
    <x v="16"/>
    <x v="16"/>
    <x v="16"/>
    <x v="9"/>
    <x v="78"/>
    <x v="76"/>
    <x v="51"/>
    <x v="92"/>
    <x v="29"/>
    <x v="86"/>
    <x v="0"/>
  </r>
  <r>
    <x v="0"/>
    <x v="5"/>
    <x v="5"/>
    <x v="33"/>
    <x v="33"/>
    <x v="33"/>
    <x v="9"/>
    <x v="78"/>
    <x v="76"/>
    <x v="50"/>
    <x v="93"/>
    <x v="24"/>
    <x v="83"/>
    <x v="0"/>
  </r>
  <r>
    <x v="0"/>
    <x v="5"/>
    <x v="5"/>
    <x v="3"/>
    <x v="3"/>
    <x v="3"/>
    <x v="9"/>
    <x v="78"/>
    <x v="76"/>
    <x v="47"/>
    <x v="94"/>
    <x v="40"/>
    <x v="40"/>
    <x v="0"/>
  </r>
  <r>
    <x v="0"/>
    <x v="5"/>
    <x v="5"/>
    <x v="34"/>
    <x v="34"/>
    <x v="34"/>
    <x v="9"/>
    <x v="78"/>
    <x v="76"/>
    <x v="70"/>
    <x v="95"/>
    <x v="45"/>
    <x v="87"/>
    <x v="0"/>
  </r>
  <r>
    <x v="0"/>
    <x v="5"/>
    <x v="5"/>
    <x v="30"/>
    <x v="30"/>
    <x v="30"/>
    <x v="19"/>
    <x v="79"/>
    <x v="58"/>
    <x v="48"/>
    <x v="91"/>
    <x v="41"/>
    <x v="80"/>
    <x v="0"/>
  </r>
  <r>
    <x v="0"/>
    <x v="5"/>
    <x v="5"/>
    <x v="19"/>
    <x v="19"/>
    <x v="19"/>
    <x v="19"/>
    <x v="79"/>
    <x v="58"/>
    <x v="73"/>
    <x v="96"/>
    <x v="53"/>
    <x v="88"/>
    <x v="0"/>
  </r>
  <r>
    <x v="0"/>
    <x v="5"/>
    <x v="5"/>
    <x v="35"/>
    <x v="35"/>
    <x v="35"/>
    <x v="19"/>
    <x v="79"/>
    <x v="58"/>
    <x v="53"/>
    <x v="54"/>
    <x v="40"/>
    <x v="40"/>
    <x v="0"/>
  </r>
  <r>
    <x v="0"/>
    <x v="5"/>
    <x v="5"/>
    <x v="13"/>
    <x v="13"/>
    <x v="13"/>
    <x v="19"/>
    <x v="79"/>
    <x v="58"/>
    <x v="73"/>
    <x v="96"/>
    <x v="53"/>
    <x v="88"/>
    <x v="0"/>
  </r>
  <r>
    <x v="0"/>
    <x v="5"/>
    <x v="5"/>
    <x v="36"/>
    <x v="36"/>
    <x v="36"/>
    <x v="16"/>
    <x v="80"/>
    <x v="30"/>
    <x v="49"/>
    <x v="90"/>
    <x v="51"/>
    <x v="81"/>
    <x v="0"/>
  </r>
  <r>
    <x v="0"/>
    <x v="5"/>
    <x v="5"/>
    <x v="17"/>
    <x v="17"/>
    <x v="17"/>
    <x v="16"/>
    <x v="80"/>
    <x v="30"/>
    <x v="49"/>
    <x v="90"/>
    <x v="51"/>
    <x v="81"/>
    <x v="0"/>
  </r>
  <r>
    <x v="0"/>
    <x v="5"/>
    <x v="5"/>
    <x v="11"/>
    <x v="11"/>
    <x v="11"/>
    <x v="16"/>
    <x v="80"/>
    <x v="30"/>
    <x v="74"/>
    <x v="97"/>
    <x v="42"/>
    <x v="85"/>
    <x v="0"/>
  </r>
  <r>
    <x v="0"/>
    <x v="6"/>
    <x v="6"/>
    <x v="0"/>
    <x v="0"/>
    <x v="0"/>
    <x v="0"/>
    <x v="81"/>
    <x v="77"/>
    <x v="78"/>
    <x v="98"/>
    <x v="41"/>
    <x v="1"/>
    <x v="0"/>
  </r>
  <r>
    <x v="0"/>
    <x v="6"/>
    <x v="6"/>
    <x v="1"/>
    <x v="1"/>
    <x v="1"/>
    <x v="1"/>
    <x v="82"/>
    <x v="78"/>
    <x v="79"/>
    <x v="99"/>
    <x v="41"/>
    <x v="1"/>
    <x v="0"/>
  </r>
  <r>
    <x v="0"/>
    <x v="6"/>
    <x v="6"/>
    <x v="4"/>
    <x v="4"/>
    <x v="4"/>
    <x v="2"/>
    <x v="83"/>
    <x v="79"/>
    <x v="58"/>
    <x v="100"/>
    <x v="54"/>
    <x v="89"/>
    <x v="0"/>
  </r>
  <r>
    <x v="0"/>
    <x v="6"/>
    <x v="6"/>
    <x v="37"/>
    <x v="37"/>
    <x v="37"/>
    <x v="3"/>
    <x v="62"/>
    <x v="22"/>
    <x v="43"/>
    <x v="9"/>
    <x v="21"/>
    <x v="90"/>
    <x v="0"/>
  </r>
  <r>
    <x v="0"/>
    <x v="6"/>
    <x v="6"/>
    <x v="6"/>
    <x v="6"/>
    <x v="6"/>
    <x v="4"/>
    <x v="84"/>
    <x v="74"/>
    <x v="61"/>
    <x v="101"/>
    <x v="56"/>
    <x v="78"/>
    <x v="0"/>
  </r>
  <r>
    <x v="0"/>
    <x v="6"/>
    <x v="6"/>
    <x v="38"/>
    <x v="38"/>
    <x v="38"/>
    <x v="5"/>
    <x v="63"/>
    <x v="80"/>
    <x v="60"/>
    <x v="102"/>
    <x v="42"/>
    <x v="13"/>
    <x v="0"/>
  </r>
  <r>
    <x v="0"/>
    <x v="6"/>
    <x v="6"/>
    <x v="8"/>
    <x v="8"/>
    <x v="8"/>
    <x v="6"/>
    <x v="43"/>
    <x v="81"/>
    <x v="80"/>
    <x v="103"/>
    <x v="56"/>
    <x v="78"/>
    <x v="0"/>
  </r>
  <r>
    <x v="0"/>
    <x v="6"/>
    <x v="6"/>
    <x v="3"/>
    <x v="3"/>
    <x v="3"/>
    <x v="6"/>
    <x v="43"/>
    <x v="81"/>
    <x v="41"/>
    <x v="104"/>
    <x v="42"/>
    <x v="13"/>
    <x v="0"/>
  </r>
  <r>
    <x v="0"/>
    <x v="6"/>
    <x v="6"/>
    <x v="5"/>
    <x v="5"/>
    <x v="5"/>
    <x v="8"/>
    <x v="44"/>
    <x v="54"/>
    <x v="81"/>
    <x v="105"/>
    <x v="42"/>
    <x v="13"/>
    <x v="0"/>
  </r>
  <r>
    <x v="0"/>
    <x v="6"/>
    <x v="6"/>
    <x v="2"/>
    <x v="2"/>
    <x v="2"/>
    <x v="9"/>
    <x v="85"/>
    <x v="82"/>
    <x v="61"/>
    <x v="101"/>
    <x v="40"/>
    <x v="40"/>
    <x v="0"/>
  </r>
  <r>
    <x v="0"/>
    <x v="6"/>
    <x v="6"/>
    <x v="13"/>
    <x v="13"/>
    <x v="13"/>
    <x v="10"/>
    <x v="45"/>
    <x v="7"/>
    <x v="62"/>
    <x v="106"/>
    <x v="56"/>
    <x v="78"/>
    <x v="0"/>
  </r>
  <r>
    <x v="0"/>
    <x v="6"/>
    <x v="6"/>
    <x v="9"/>
    <x v="9"/>
    <x v="9"/>
    <x v="11"/>
    <x v="46"/>
    <x v="83"/>
    <x v="33"/>
    <x v="107"/>
    <x v="56"/>
    <x v="78"/>
    <x v="0"/>
  </r>
  <r>
    <x v="0"/>
    <x v="6"/>
    <x v="6"/>
    <x v="11"/>
    <x v="11"/>
    <x v="11"/>
    <x v="12"/>
    <x v="72"/>
    <x v="84"/>
    <x v="46"/>
    <x v="108"/>
    <x v="56"/>
    <x v="78"/>
    <x v="0"/>
  </r>
  <r>
    <x v="0"/>
    <x v="6"/>
    <x v="6"/>
    <x v="12"/>
    <x v="12"/>
    <x v="12"/>
    <x v="19"/>
    <x v="49"/>
    <x v="29"/>
    <x v="62"/>
    <x v="106"/>
    <x v="53"/>
    <x v="91"/>
    <x v="0"/>
  </r>
  <r>
    <x v="0"/>
    <x v="6"/>
    <x v="6"/>
    <x v="16"/>
    <x v="16"/>
    <x v="16"/>
    <x v="13"/>
    <x v="50"/>
    <x v="32"/>
    <x v="63"/>
    <x v="109"/>
    <x v="47"/>
    <x v="27"/>
    <x v="0"/>
  </r>
  <r>
    <x v="0"/>
    <x v="6"/>
    <x v="6"/>
    <x v="18"/>
    <x v="18"/>
    <x v="18"/>
    <x v="14"/>
    <x v="86"/>
    <x v="14"/>
    <x v="47"/>
    <x v="110"/>
    <x v="56"/>
    <x v="78"/>
    <x v="0"/>
  </r>
  <r>
    <x v="0"/>
    <x v="6"/>
    <x v="6"/>
    <x v="19"/>
    <x v="19"/>
    <x v="19"/>
    <x v="15"/>
    <x v="51"/>
    <x v="17"/>
    <x v="46"/>
    <x v="108"/>
    <x v="41"/>
    <x v="1"/>
    <x v="0"/>
  </r>
  <r>
    <x v="0"/>
    <x v="6"/>
    <x v="6"/>
    <x v="17"/>
    <x v="17"/>
    <x v="17"/>
    <x v="16"/>
    <x v="75"/>
    <x v="85"/>
    <x v="72"/>
    <x v="111"/>
    <x v="29"/>
    <x v="32"/>
    <x v="0"/>
  </r>
  <r>
    <x v="0"/>
    <x v="6"/>
    <x v="6"/>
    <x v="30"/>
    <x v="30"/>
    <x v="30"/>
    <x v="17"/>
    <x v="76"/>
    <x v="86"/>
    <x v="44"/>
    <x v="112"/>
    <x v="51"/>
    <x v="92"/>
    <x v="0"/>
  </r>
  <r>
    <x v="0"/>
    <x v="6"/>
    <x v="6"/>
    <x v="28"/>
    <x v="28"/>
    <x v="28"/>
    <x v="17"/>
    <x v="76"/>
    <x v="86"/>
    <x v="45"/>
    <x v="46"/>
    <x v="39"/>
    <x v="93"/>
    <x v="0"/>
  </r>
  <r>
    <x v="0"/>
    <x v="7"/>
    <x v="7"/>
    <x v="0"/>
    <x v="0"/>
    <x v="0"/>
    <x v="0"/>
    <x v="87"/>
    <x v="87"/>
    <x v="82"/>
    <x v="113"/>
    <x v="53"/>
    <x v="57"/>
    <x v="0"/>
  </r>
  <r>
    <x v="0"/>
    <x v="7"/>
    <x v="7"/>
    <x v="1"/>
    <x v="1"/>
    <x v="1"/>
    <x v="1"/>
    <x v="57"/>
    <x v="88"/>
    <x v="40"/>
    <x v="114"/>
    <x v="53"/>
    <x v="57"/>
    <x v="0"/>
  </r>
  <r>
    <x v="0"/>
    <x v="7"/>
    <x v="7"/>
    <x v="4"/>
    <x v="4"/>
    <x v="4"/>
    <x v="2"/>
    <x v="88"/>
    <x v="89"/>
    <x v="83"/>
    <x v="115"/>
    <x v="51"/>
    <x v="75"/>
    <x v="0"/>
  </r>
  <r>
    <x v="0"/>
    <x v="7"/>
    <x v="7"/>
    <x v="5"/>
    <x v="5"/>
    <x v="5"/>
    <x v="3"/>
    <x v="73"/>
    <x v="90"/>
    <x v="84"/>
    <x v="116"/>
    <x v="53"/>
    <x v="57"/>
    <x v="0"/>
  </r>
  <r>
    <x v="0"/>
    <x v="7"/>
    <x v="7"/>
    <x v="2"/>
    <x v="2"/>
    <x v="2"/>
    <x v="4"/>
    <x v="49"/>
    <x v="91"/>
    <x v="85"/>
    <x v="117"/>
    <x v="40"/>
    <x v="40"/>
    <x v="0"/>
  </r>
  <r>
    <x v="0"/>
    <x v="7"/>
    <x v="7"/>
    <x v="3"/>
    <x v="3"/>
    <x v="3"/>
    <x v="5"/>
    <x v="50"/>
    <x v="92"/>
    <x v="33"/>
    <x v="118"/>
    <x v="53"/>
    <x v="57"/>
    <x v="0"/>
  </r>
  <r>
    <x v="0"/>
    <x v="7"/>
    <x v="7"/>
    <x v="9"/>
    <x v="9"/>
    <x v="9"/>
    <x v="6"/>
    <x v="51"/>
    <x v="93"/>
    <x v="44"/>
    <x v="119"/>
    <x v="42"/>
    <x v="20"/>
    <x v="1"/>
  </r>
  <r>
    <x v="0"/>
    <x v="7"/>
    <x v="7"/>
    <x v="6"/>
    <x v="6"/>
    <x v="6"/>
    <x v="7"/>
    <x v="76"/>
    <x v="94"/>
    <x v="47"/>
    <x v="120"/>
    <x v="44"/>
    <x v="94"/>
    <x v="0"/>
  </r>
  <r>
    <x v="0"/>
    <x v="7"/>
    <x v="7"/>
    <x v="18"/>
    <x v="18"/>
    <x v="18"/>
    <x v="7"/>
    <x v="76"/>
    <x v="94"/>
    <x v="45"/>
    <x v="12"/>
    <x v="39"/>
    <x v="95"/>
    <x v="0"/>
  </r>
  <r>
    <x v="0"/>
    <x v="7"/>
    <x v="7"/>
    <x v="8"/>
    <x v="8"/>
    <x v="8"/>
    <x v="9"/>
    <x v="89"/>
    <x v="42"/>
    <x v="73"/>
    <x v="121"/>
    <x v="47"/>
    <x v="96"/>
    <x v="0"/>
  </r>
  <r>
    <x v="0"/>
    <x v="7"/>
    <x v="7"/>
    <x v="14"/>
    <x v="14"/>
    <x v="14"/>
    <x v="10"/>
    <x v="77"/>
    <x v="95"/>
    <x v="50"/>
    <x v="122"/>
    <x v="55"/>
    <x v="97"/>
    <x v="0"/>
  </r>
  <r>
    <x v="0"/>
    <x v="7"/>
    <x v="7"/>
    <x v="7"/>
    <x v="7"/>
    <x v="7"/>
    <x v="11"/>
    <x v="90"/>
    <x v="44"/>
    <x v="47"/>
    <x v="120"/>
    <x v="41"/>
    <x v="98"/>
    <x v="0"/>
  </r>
  <r>
    <x v="0"/>
    <x v="7"/>
    <x v="7"/>
    <x v="17"/>
    <x v="17"/>
    <x v="17"/>
    <x v="12"/>
    <x v="78"/>
    <x v="29"/>
    <x v="45"/>
    <x v="12"/>
    <x v="42"/>
    <x v="20"/>
    <x v="0"/>
  </r>
  <r>
    <x v="0"/>
    <x v="7"/>
    <x v="7"/>
    <x v="13"/>
    <x v="13"/>
    <x v="13"/>
    <x v="12"/>
    <x v="78"/>
    <x v="29"/>
    <x v="49"/>
    <x v="16"/>
    <x v="44"/>
    <x v="94"/>
    <x v="0"/>
  </r>
  <r>
    <x v="0"/>
    <x v="7"/>
    <x v="7"/>
    <x v="11"/>
    <x v="11"/>
    <x v="11"/>
    <x v="13"/>
    <x v="79"/>
    <x v="33"/>
    <x v="74"/>
    <x v="123"/>
    <x v="44"/>
    <x v="94"/>
    <x v="0"/>
  </r>
  <r>
    <x v="0"/>
    <x v="7"/>
    <x v="7"/>
    <x v="23"/>
    <x v="23"/>
    <x v="23"/>
    <x v="13"/>
    <x v="79"/>
    <x v="33"/>
    <x v="45"/>
    <x v="12"/>
    <x v="51"/>
    <x v="75"/>
    <x v="0"/>
  </r>
  <r>
    <x v="0"/>
    <x v="7"/>
    <x v="7"/>
    <x v="22"/>
    <x v="22"/>
    <x v="22"/>
    <x v="15"/>
    <x v="80"/>
    <x v="96"/>
    <x v="70"/>
    <x v="124"/>
    <x v="56"/>
    <x v="99"/>
    <x v="0"/>
  </r>
  <r>
    <x v="0"/>
    <x v="7"/>
    <x v="7"/>
    <x v="10"/>
    <x v="10"/>
    <x v="10"/>
    <x v="15"/>
    <x v="80"/>
    <x v="96"/>
    <x v="51"/>
    <x v="125"/>
    <x v="44"/>
    <x v="94"/>
    <x v="0"/>
  </r>
  <r>
    <x v="0"/>
    <x v="7"/>
    <x v="7"/>
    <x v="16"/>
    <x v="16"/>
    <x v="16"/>
    <x v="17"/>
    <x v="91"/>
    <x v="97"/>
    <x v="51"/>
    <x v="125"/>
    <x v="42"/>
    <x v="20"/>
    <x v="0"/>
  </r>
  <r>
    <x v="0"/>
    <x v="7"/>
    <x v="7"/>
    <x v="37"/>
    <x v="37"/>
    <x v="37"/>
    <x v="17"/>
    <x v="91"/>
    <x v="97"/>
    <x v="51"/>
    <x v="125"/>
    <x v="42"/>
    <x v="20"/>
    <x v="0"/>
  </r>
  <r>
    <x v="0"/>
    <x v="7"/>
    <x v="7"/>
    <x v="12"/>
    <x v="12"/>
    <x v="12"/>
    <x v="17"/>
    <x v="91"/>
    <x v="97"/>
    <x v="75"/>
    <x v="126"/>
    <x v="44"/>
    <x v="94"/>
    <x v="0"/>
  </r>
  <r>
    <x v="0"/>
    <x v="7"/>
    <x v="7"/>
    <x v="15"/>
    <x v="15"/>
    <x v="15"/>
    <x v="17"/>
    <x v="91"/>
    <x v="97"/>
    <x v="70"/>
    <x v="124"/>
    <x v="29"/>
    <x v="79"/>
    <x v="0"/>
  </r>
  <r>
    <x v="0"/>
    <x v="7"/>
    <x v="7"/>
    <x v="19"/>
    <x v="19"/>
    <x v="19"/>
    <x v="17"/>
    <x v="91"/>
    <x v="97"/>
    <x v="74"/>
    <x v="123"/>
    <x v="51"/>
    <x v="75"/>
    <x v="0"/>
  </r>
  <r>
    <x v="0"/>
    <x v="8"/>
    <x v="8"/>
    <x v="0"/>
    <x v="0"/>
    <x v="0"/>
    <x v="0"/>
    <x v="92"/>
    <x v="98"/>
    <x v="86"/>
    <x v="127"/>
    <x v="29"/>
    <x v="100"/>
    <x v="0"/>
  </r>
  <r>
    <x v="0"/>
    <x v="8"/>
    <x v="8"/>
    <x v="1"/>
    <x v="1"/>
    <x v="1"/>
    <x v="1"/>
    <x v="93"/>
    <x v="99"/>
    <x v="87"/>
    <x v="128"/>
    <x v="41"/>
    <x v="101"/>
    <x v="0"/>
  </r>
  <r>
    <x v="0"/>
    <x v="8"/>
    <x v="8"/>
    <x v="3"/>
    <x v="3"/>
    <x v="3"/>
    <x v="2"/>
    <x v="94"/>
    <x v="100"/>
    <x v="88"/>
    <x v="129"/>
    <x v="42"/>
    <x v="102"/>
    <x v="0"/>
  </r>
  <r>
    <x v="0"/>
    <x v="8"/>
    <x v="8"/>
    <x v="2"/>
    <x v="2"/>
    <x v="2"/>
    <x v="3"/>
    <x v="95"/>
    <x v="101"/>
    <x v="89"/>
    <x v="130"/>
    <x v="42"/>
    <x v="102"/>
    <x v="0"/>
  </r>
  <r>
    <x v="0"/>
    <x v="8"/>
    <x v="8"/>
    <x v="6"/>
    <x v="6"/>
    <x v="6"/>
    <x v="4"/>
    <x v="87"/>
    <x v="92"/>
    <x v="27"/>
    <x v="131"/>
    <x v="2"/>
    <x v="103"/>
    <x v="0"/>
  </r>
  <r>
    <x v="0"/>
    <x v="8"/>
    <x v="8"/>
    <x v="5"/>
    <x v="5"/>
    <x v="5"/>
    <x v="5"/>
    <x v="40"/>
    <x v="102"/>
    <x v="90"/>
    <x v="132"/>
    <x v="44"/>
    <x v="10"/>
    <x v="0"/>
  </r>
  <r>
    <x v="0"/>
    <x v="8"/>
    <x v="8"/>
    <x v="12"/>
    <x v="12"/>
    <x v="12"/>
    <x v="6"/>
    <x v="59"/>
    <x v="103"/>
    <x v="42"/>
    <x v="133"/>
    <x v="42"/>
    <x v="102"/>
    <x v="0"/>
  </r>
  <r>
    <x v="0"/>
    <x v="8"/>
    <x v="8"/>
    <x v="15"/>
    <x v="15"/>
    <x v="15"/>
    <x v="7"/>
    <x v="62"/>
    <x v="104"/>
    <x v="63"/>
    <x v="134"/>
    <x v="1"/>
    <x v="104"/>
    <x v="0"/>
  </r>
  <r>
    <x v="0"/>
    <x v="8"/>
    <x v="8"/>
    <x v="13"/>
    <x v="13"/>
    <x v="13"/>
    <x v="7"/>
    <x v="62"/>
    <x v="104"/>
    <x v="91"/>
    <x v="135"/>
    <x v="54"/>
    <x v="85"/>
    <x v="0"/>
  </r>
  <r>
    <x v="0"/>
    <x v="8"/>
    <x v="8"/>
    <x v="10"/>
    <x v="10"/>
    <x v="10"/>
    <x v="9"/>
    <x v="84"/>
    <x v="95"/>
    <x v="29"/>
    <x v="136"/>
    <x v="51"/>
    <x v="80"/>
    <x v="0"/>
  </r>
  <r>
    <x v="0"/>
    <x v="8"/>
    <x v="8"/>
    <x v="9"/>
    <x v="9"/>
    <x v="9"/>
    <x v="10"/>
    <x v="63"/>
    <x v="10"/>
    <x v="60"/>
    <x v="137"/>
    <x v="42"/>
    <x v="102"/>
    <x v="0"/>
  </r>
  <r>
    <x v="0"/>
    <x v="8"/>
    <x v="8"/>
    <x v="7"/>
    <x v="7"/>
    <x v="7"/>
    <x v="11"/>
    <x v="64"/>
    <x v="57"/>
    <x v="29"/>
    <x v="136"/>
    <x v="41"/>
    <x v="101"/>
    <x v="0"/>
  </r>
  <r>
    <x v="0"/>
    <x v="8"/>
    <x v="8"/>
    <x v="16"/>
    <x v="16"/>
    <x v="16"/>
    <x v="12"/>
    <x v="70"/>
    <x v="105"/>
    <x v="32"/>
    <x v="138"/>
    <x v="58"/>
    <x v="86"/>
    <x v="0"/>
  </r>
  <r>
    <x v="0"/>
    <x v="8"/>
    <x v="8"/>
    <x v="4"/>
    <x v="4"/>
    <x v="4"/>
    <x v="12"/>
    <x v="70"/>
    <x v="105"/>
    <x v="62"/>
    <x v="139"/>
    <x v="49"/>
    <x v="105"/>
    <x v="0"/>
  </r>
  <r>
    <x v="0"/>
    <x v="8"/>
    <x v="8"/>
    <x v="8"/>
    <x v="8"/>
    <x v="8"/>
    <x v="13"/>
    <x v="43"/>
    <x v="31"/>
    <x v="80"/>
    <x v="18"/>
    <x v="56"/>
    <x v="106"/>
    <x v="0"/>
  </r>
  <r>
    <x v="0"/>
    <x v="8"/>
    <x v="8"/>
    <x v="19"/>
    <x v="19"/>
    <x v="19"/>
    <x v="13"/>
    <x v="43"/>
    <x v="31"/>
    <x v="91"/>
    <x v="135"/>
    <x v="51"/>
    <x v="80"/>
    <x v="0"/>
  </r>
  <r>
    <x v="0"/>
    <x v="8"/>
    <x v="8"/>
    <x v="39"/>
    <x v="39"/>
    <x v="39"/>
    <x v="15"/>
    <x v="44"/>
    <x v="12"/>
    <x v="83"/>
    <x v="107"/>
    <x v="44"/>
    <x v="10"/>
    <x v="0"/>
  </r>
  <r>
    <x v="0"/>
    <x v="8"/>
    <x v="8"/>
    <x v="17"/>
    <x v="17"/>
    <x v="17"/>
    <x v="15"/>
    <x v="44"/>
    <x v="12"/>
    <x v="83"/>
    <x v="107"/>
    <x v="44"/>
    <x v="10"/>
    <x v="0"/>
  </r>
  <r>
    <x v="0"/>
    <x v="8"/>
    <x v="8"/>
    <x v="11"/>
    <x v="11"/>
    <x v="11"/>
    <x v="17"/>
    <x v="85"/>
    <x v="33"/>
    <x v="71"/>
    <x v="140"/>
    <x v="55"/>
    <x v="107"/>
    <x v="0"/>
  </r>
  <r>
    <x v="0"/>
    <x v="8"/>
    <x v="8"/>
    <x v="36"/>
    <x v="36"/>
    <x v="36"/>
    <x v="18"/>
    <x v="45"/>
    <x v="34"/>
    <x v="64"/>
    <x v="141"/>
    <x v="44"/>
    <x v="10"/>
    <x v="0"/>
  </r>
  <r>
    <x v="0"/>
    <x v="8"/>
    <x v="8"/>
    <x v="25"/>
    <x v="25"/>
    <x v="25"/>
    <x v="18"/>
    <x v="45"/>
    <x v="34"/>
    <x v="63"/>
    <x v="134"/>
    <x v="55"/>
    <x v="107"/>
    <x v="0"/>
  </r>
  <r>
    <x v="0"/>
    <x v="9"/>
    <x v="9"/>
    <x v="0"/>
    <x v="0"/>
    <x v="0"/>
    <x v="0"/>
    <x v="67"/>
    <x v="106"/>
    <x v="76"/>
    <x v="142"/>
    <x v="40"/>
    <x v="40"/>
    <x v="0"/>
  </r>
  <r>
    <x v="0"/>
    <x v="9"/>
    <x v="9"/>
    <x v="1"/>
    <x v="1"/>
    <x v="1"/>
    <x v="1"/>
    <x v="64"/>
    <x v="107"/>
    <x v="92"/>
    <x v="143"/>
    <x v="40"/>
    <x v="40"/>
    <x v="0"/>
  </r>
  <r>
    <x v="0"/>
    <x v="9"/>
    <x v="9"/>
    <x v="6"/>
    <x v="6"/>
    <x v="6"/>
    <x v="2"/>
    <x v="51"/>
    <x v="108"/>
    <x v="49"/>
    <x v="79"/>
    <x v="54"/>
    <x v="108"/>
    <x v="0"/>
  </r>
  <r>
    <x v="0"/>
    <x v="9"/>
    <x v="9"/>
    <x v="14"/>
    <x v="14"/>
    <x v="14"/>
    <x v="3"/>
    <x v="75"/>
    <x v="109"/>
    <x v="50"/>
    <x v="144"/>
    <x v="43"/>
    <x v="109"/>
    <x v="0"/>
  </r>
  <r>
    <x v="0"/>
    <x v="9"/>
    <x v="9"/>
    <x v="10"/>
    <x v="10"/>
    <x v="10"/>
    <x v="4"/>
    <x v="76"/>
    <x v="52"/>
    <x v="59"/>
    <x v="145"/>
    <x v="41"/>
    <x v="110"/>
    <x v="0"/>
  </r>
  <r>
    <x v="0"/>
    <x v="9"/>
    <x v="9"/>
    <x v="7"/>
    <x v="7"/>
    <x v="7"/>
    <x v="5"/>
    <x v="96"/>
    <x v="110"/>
    <x v="59"/>
    <x v="145"/>
    <x v="40"/>
    <x v="40"/>
    <x v="0"/>
  </r>
  <r>
    <x v="0"/>
    <x v="9"/>
    <x v="9"/>
    <x v="16"/>
    <x v="16"/>
    <x v="16"/>
    <x v="6"/>
    <x v="77"/>
    <x v="111"/>
    <x v="49"/>
    <x v="79"/>
    <x v="29"/>
    <x v="47"/>
    <x v="0"/>
  </r>
  <r>
    <x v="0"/>
    <x v="9"/>
    <x v="9"/>
    <x v="4"/>
    <x v="4"/>
    <x v="4"/>
    <x v="6"/>
    <x v="77"/>
    <x v="111"/>
    <x v="72"/>
    <x v="146"/>
    <x v="51"/>
    <x v="111"/>
    <x v="0"/>
  </r>
  <r>
    <x v="0"/>
    <x v="9"/>
    <x v="9"/>
    <x v="34"/>
    <x v="34"/>
    <x v="34"/>
    <x v="6"/>
    <x v="77"/>
    <x v="111"/>
    <x v="93"/>
    <x v="147"/>
    <x v="49"/>
    <x v="112"/>
    <x v="0"/>
  </r>
  <r>
    <x v="0"/>
    <x v="9"/>
    <x v="9"/>
    <x v="3"/>
    <x v="3"/>
    <x v="3"/>
    <x v="9"/>
    <x v="90"/>
    <x v="65"/>
    <x v="32"/>
    <x v="148"/>
    <x v="40"/>
    <x v="40"/>
    <x v="0"/>
  </r>
  <r>
    <x v="0"/>
    <x v="9"/>
    <x v="9"/>
    <x v="31"/>
    <x v="31"/>
    <x v="31"/>
    <x v="10"/>
    <x v="78"/>
    <x v="112"/>
    <x v="52"/>
    <x v="149"/>
    <x v="39"/>
    <x v="113"/>
    <x v="0"/>
  </r>
  <r>
    <x v="0"/>
    <x v="9"/>
    <x v="9"/>
    <x v="12"/>
    <x v="12"/>
    <x v="12"/>
    <x v="11"/>
    <x v="80"/>
    <x v="113"/>
    <x v="73"/>
    <x v="150"/>
    <x v="41"/>
    <x v="110"/>
    <x v="0"/>
  </r>
  <r>
    <x v="0"/>
    <x v="9"/>
    <x v="9"/>
    <x v="9"/>
    <x v="9"/>
    <x v="9"/>
    <x v="11"/>
    <x v="80"/>
    <x v="113"/>
    <x v="45"/>
    <x v="151"/>
    <x v="53"/>
    <x v="114"/>
    <x v="0"/>
  </r>
  <r>
    <x v="0"/>
    <x v="9"/>
    <x v="9"/>
    <x v="8"/>
    <x v="8"/>
    <x v="8"/>
    <x v="11"/>
    <x v="80"/>
    <x v="113"/>
    <x v="49"/>
    <x v="79"/>
    <x v="51"/>
    <x v="111"/>
    <x v="0"/>
  </r>
  <r>
    <x v="0"/>
    <x v="9"/>
    <x v="9"/>
    <x v="30"/>
    <x v="30"/>
    <x v="30"/>
    <x v="13"/>
    <x v="91"/>
    <x v="114"/>
    <x v="49"/>
    <x v="79"/>
    <x v="53"/>
    <x v="114"/>
    <x v="0"/>
  </r>
  <r>
    <x v="0"/>
    <x v="9"/>
    <x v="9"/>
    <x v="36"/>
    <x v="36"/>
    <x v="36"/>
    <x v="13"/>
    <x v="91"/>
    <x v="114"/>
    <x v="51"/>
    <x v="152"/>
    <x v="42"/>
    <x v="115"/>
    <x v="0"/>
  </r>
  <r>
    <x v="0"/>
    <x v="9"/>
    <x v="9"/>
    <x v="28"/>
    <x v="28"/>
    <x v="28"/>
    <x v="13"/>
    <x v="91"/>
    <x v="114"/>
    <x v="50"/>
    <x v="144"/>
    <x v="56"/>
    <x v="116"/>
    <x v="0"/>
  </r>
  <r>
    <x v="0"/>
    <x v="9"/>
    <x v="9"/>
    <x v="24"/>
    <x v="24"/>
    <x v="24"/>
    <x v="13"/>
    <x v="91"/>
    <x v="114"/>
    <x v="45"/>
    <x v="151"/>
    <x v="41"/>
    <x v="110"/>
    <x v="0"/>
  </r>
  <r>
    <x v="0"/>
    <x v="9"/>
    <x v="9"/>
    <x v="17"/>
    <x v="17"/>
    <x v="17"/>
    <x v="17"/>
    <x v="97"/>
    <x v="14"/>
    <x v="74"/>
    <x v="153"/>
    <x v="53"/>
    <x v="114"/>
    <x v="0"/>
  </r>
  <r>
    <x v="0"/>
    <x v="9"/>
    <x v="9"/>
    <x v="40"/>
    <x v="40"/>
    <x v="40"/>
    <x v="17"/>
    <x v="97"/>
    <x v="14"/>
    <x v="53"/>
    <x v="54"/>
    <x v="51"/>
    <x v="111"/>
    <x v="0"/>
  </r>
  <r>
    <x v="0"/>
    <x v="9"/>
    <x v="9"/>
    <x v="29"/>
    <x v="29"/>
    <x v="29"/>
    <x v="17"/>
    <x v="97"/>
    <x v="14"/>
    <x v="53"/>
    <x v="54"/>
    <x v="39"/>
    <x v="113"/>
    <x v="0"/>
  </r>
  <r>
    <x v="0"/>
    <x v="10"/>
    <x v="10"/>
    <x v="0"/>
    <x v="0"/>
    <x v="0"/>
    <x v="0"/>
    <x v="98"/>
    <x v="115"/>
    <x v="94"/>
    <x v="154"/>
    <x v="55"/>
    <x v="117"/>
    <x v="0"/>
  </r>
  <r>
    <x v="0"/>
    <x v="10"/>
    <x v="10"/>
    <x v="1"/>
    <x v="1"/>
    <x v="1"/>
    <x v="1"/>
    <x v="99"/>
    <x v="116"/>
    <x v="95"/>
    <x v="155"/>
    <x v="53"/>
    <x v="1"/>
    <x v="0"/>
  </r>
  <r>
    <x v="0"/>
    <x v="10"/>
    <x v="10"/>
    <x v="2"/>
    <x v="2"/>
    <x v="2"/>
    <x v="2"/>
    <x v="65"/>
    <x v="117"/>
    <x v="96"/>
    <x v="156"/>
    <x v="42"/>
    <x v="118"/>
    <x v="0"/>
  </r>
  <r>
    <x v="0"/>
    <x v="10"/>
    <x v="10"/>
    <x v="3"/>
    <x v="3"/>
    <x v="3"/>
    <x v="3"/>
    <x v="100"/>
    <x v="91"/>
    <x v="82"/>
    <x v="88"/>
    <x v="45"/>
    <x v="119"/>
    <x v="0"/>
  </r>
  <r>
    <x v="0"/>
    <x v="10"/>
    <x v="10"/>
    <x v="6"/>
    <x v="6"/>
    <x v="6"/>
    <x v="4"/>
    <x v="101"/>
    <x v="118"/>
    <x v="60"/>
    <x v="157"/>
    <x v="1"/>
    <x v="120"/>
    <x v="0"/>
  </r>
  <r>
    <x v="0"/>
    <x v="10"/>
    <x v="10"/>
    <x v="12"/>
    <x v="12"/>
    <x v="12"/>
    <x v="5"/>
    <x v="67"/>
    <x v="119"/>
    <x v="30"/>
    <x v="158"/>
    <x v="29"/>
    <x v="121"/>
    <x v="0"/>
  </r>
  <r>
    <x v="0"/>
    <x v="10"/>
    <x v="10"/>
    <x v="7"/>
    <x v="7"/>
    <x v="7"/>
    <x v="6"/>
    <x v="87"/>
    <x v="120"/>
    <x v="30"/>
    <x v="158"/>
    <x v="44"/>
    <x v="122"/>
    <x v="0"/>
  </r>
  <r>
    <x v="0"/>
    <x v="10"/>
    <x v="10"/>
    <x v="13"/>
    <x v="13"/>
    <x v="13"/>
    <x v="6"/>
    <x v="87"/>
    <x v="120"/>
    <x v="90"/>
    <x v="159"/>
    <x v="45"/>
    <x v="119"/>
    <x v="0"/>
  </r>
  <r>
    <x v="0"/>
    <x v="10"/>
    <x v="10"/>
    <x v="9"/>
    <x v="9"/>
    <x v="9"/>
    <x v="8"/>
    <x v="102"/>
    <x v="103"/>
    <x v="97"/>
    <x v="160"/>
    <x v="45"/>
    <x v="119"/>
    <x v="0"/>
  </r>
  <r>
    <x v="0"/>
    <x v="10"/>
    <x v="10"/>
    <x v="5"/>
    <x v="5"/>
    <x v="5"/>
    <x v="9"/>
    <x v="58"/>
    <x v="66"/>
    <x v="98"/>
    <x v="161"/>
    <x v="56"/>
    <x v="123"/>
    <x v="0"/>
  </r>
  <r>
    <x v="0"/>
    <x v="10"/>
    <x v="10"/>
    <x v="18"/>
    <x v="18"/>
    <x v="18"/>
    <x v="10"/>
    <x v="41"/>
    <x v="121"/>
    <x v="83"/>
    <x v="153"/>
    <x v="52"/>
    <x v="124"/>
    <x v="0"/>
  </r>
  <r>
    <x v="0"/>
    <x v="10"/>
    <x v="10"/>
    <x v="8"/>
    <x v="8"/>
    <x v="8"/>
    <x v="10"/>
    <x v="41"/>
    <x v="121"/>
    <x v="43"/>
    <x v="162"/>
    <x v="48"/>
    <x v="125"/>
    <x v="0"/>
  </r>
  <r>
    <x v="0"/>
    <x v="10"/>
    <x v="10"/>
    <x v="11"/>
    <x v="11"/>
    <x v="11"/>
    <x v="12"/>
    <x v="61"/>
    <x v="76"/>
    <x v="83"/>
    <x v="153"/>
    <x v="21"/>
    <x v="126"/>
    <x v="0"/>
  </r>
  <r>
    <x v="0"/>
    <x v="10"/>
    <x v="10"/>
    <x v="15"/>
    <x v="15"/>
    <x v="15"/>
    <x v="19"/>
    <x v="64"/>
    <x v="114"/>
    <x v="47"/>
    <x v="46"/>
    <x v="2"/>
    <x v="127"/>
    <x v="0"/>
  </r>
  <r>
    <x v="0"/>
    <x v="10"/>
    <x v="10"/>
    <x v="17"/>
    <x v="17"/>
    <x v="17"/>
    <x v="13"/>
    <x v="42"/>
    <x v="31"/>
    <x v="43"/>
    <x v="162"/>
    <x v="45"/>
    <x v="119"/>
    <x v="0"/>
  </r>
  <r>
    <x v="0"/>
    <x v="10"/>
    <x v="10"/>
    <x v="14"/>
    <x v="14"/>
    <x v="14"/>
    <x v="14"/>
    <x v="71"/>
    <x v="13"/>
    <x v="49"/>
    <x v="163"/>
    <x v="1"/>
    <x v="120"/>
    <x v="0"/>
  </r>
  <r>
    <x v="0"/>
    <x v="10"/>
    <x v="10"/>
    <x v="16"/>
    <x v="16"/>
    <x v="16"/>
    <x v="14"/>
    <x v="71"/>
    <x v="13"/>
    <x v="48"/>
    <x v="164"/>
    <x v="57"/>
    <x v="128"/>
    <x v="0"/>
  </r>
  <r>
    <x v="0"/>
    <x v="10"/>
    <x v="10"/>
    <x v="4"/>
    <x v="4"/>
    <x v="4"/>
    <x v="14"/>
    <x v="71"/>
    <x v="13"/>
    <x v="63"/>
    <x v="15"/>
    <x v="46"/>
    <x v="129"/>
    <x v="0"/>
  </r>
  <r>
    <x v="0"/>
    <x v="10"/>
    <x v="10"/>
    <x v="41"/>
    <x v="41"/>
    <x v="41"/>
    <x v="17"/>
    <x v="44"/>
    <x v="17"/>
    <x v="59"/>
    <x v="134"/>
    <x v="50"/>
    <x v="130"/>
    <x v="0"/>
  </r>
  <r>
    <x v="0"/>
    <x v="10"/>
    <x v="10"/>
    <x v="21"/>
    <x v="21"/>
    <x v="21"/>
    <x v="18"/>
    <x v="85"/>
    <x v="96"/>
    <x v="63"/>
    <x v="15"/>
    <x v="50"/>
    <x v="130"/>
    <x v="0"/>
  </r>
  <r>
    <x v="0"/>
    <x v="11"/>
    <x v="11"/>
    <x v="0"/>
    <x v="0"/>
    <x v="0"/>
    <x v="0"/>
    <x v="103"/>
    <x v="122"/>
    <x v="96"/>
    <x v="165"/>
    <x v="40"/>
    <x v="40"/>
    <x v="0"/>
  </r>
  <r>
    <x v="0"/>
    <x v="11"/>
    <x v="11"/>
    <x v="1"/>
    <x v="1"/>
    <x v="1"/>
    <x v="1"/>
    <x v="39"/>
    <x v="123"/>
    <x v="88"/>
    <x v="166"/>
    <x v="41"/>
    <x v="131"/>
    <x v="0"/>
  </r>
  <r>
    <x v="0"/>
    <x v="11"/>
    <x v="11"/>
    <x v="2"/>
    <x v="2"/>
    <x v="2"/>
    <x v="2"/>
    <x v="44"/>
    <x v="124"/>
    <x v="69"/>
    <x v="167"/>
    <x v="40"/>
    <x v="40"/>
    <x v="0"/>
  </r>
  <r>
    <x v="0"/>
    <x v="11"/>
    <x v="11"/>
    <x v="3"/>
    <x v="3"/>
    <x v="3"/>
    <x v="3"/>
    <x v="72"/>
    <x v="125"/>
    <x v="80"/>
    <x v="168"/>
    <x v="53"/>
    <x v="42"/>
    <x v="0"/>
  </r>
  <r>
    <x v="0"/>
    <x v="11"/>
    <x v="11"/>
    <x v="7"/>
    <x v="7"/>
    <x v="7"/>
    <x v="3"/>
    <x v="72"/>
    <x v="125"/>
    <x v="43"/>
    <x v="169"/>
    <x v="41"/>
    <x v="131"/>
    <x v="0"/>
  </r>
  <r>
    <x v="0"/>
    <x v="11"/>
    <x v="11"/>
    <x v="8"/>
    <x v="8"/>
    <x v="8"/>
    <x v="5"/>
    <x v="48"/>
    <x v="92"/>
    <x v="44"/>
    <x v="57"/>
    <x v="45"/>
    <x v="132"/>
    <x v="0"/>
  </r>
  <r>
    <x v="0"/>
    <x v="11"/>
    <x v="11"/>
    <x v="16"/>
    <x v="16"/>
    <x v="16"/>
    <x v="6"/>
    <x v="75"/>
    <x v="126"/>
    <x v="51"/>
    <x v="138"/>
    <x v="55"/>
    <x v="133"/>
    <x v="0"/>
  </r>
  <r>
    <x v="0"/>
    <x v="11"/>
    <x v="11"/>
    <x v="9"/>
    <x v="9"/>
    <x v="9"/>
    <x v="7"/>
    <x v="76"/>
    <x v="83"/>
    <x v="44"/>
    <x v="57"/>
    <x v="51"/>
    <x v="134"/>
    <x v="0"/>
  </r>
  <r>
    <x v="0"/>
    <x v="11"/>
    <x v="11"/>
    <x v="4"/>
    <x v="4"/>
    <x v="4"/>
    <x v="7"/>
    <x v="76"/>
    <x v="83"/>
    <x v="47"/>
    <x v="170"/>
    <x v="44"/>
    <x v="135"/>
    <x v="0"/>
  </r>
  <r>
    <x v="0"/>
    <x v="11"/>
    <x v="11"/>
    <x v="6"/>
    <x v="6"/>
    <x v="6"/>
    <x v="9"/>
    <x v="96"/>
    <x v="127"/>
    <x v="49"/>
    <x v="171"/>
    <x v="39"/>
    <x v="136"/>
    <x v="0"/>
  </r>
  <r>
    <x v="0"/>
    <x v="11"/>
    <x v="11"/>
    <x v="20"/>
    <x v="20"/>
    <x v="20"/>
    <x v="10"/>
    <x v="89"/>
    <x v="128"/>
    <x v="75"/>
    <x v="172"/>
    <x v="39"/>
    <x v="136"/>
    <x v="0"/>
  </r>
  <r>
    <x v="0"/>
    <x v="11"/>
    <x v="11"/>
    <x v="42"/>
    <x v="42"/>
    <x v="42"/>
    <x v="10"/>
    <x v="89"/>
    <x v="128"/>
    <x v="47"/>
    <x v="170"/>
    <x v="51"/>
    <x v="134"/>
    <x v="0"/>
  </r>
  <r>
    <x v="0"/>
    <x v="11"/>
    <x v="11"/>
    <x v="21"/>
    <x v="21"/>
    <x v="21"/>
    <x v="12"/>
    <x v="77"/>
    <x v="28"/>
    <x v="51"/>
    <x v="138"/>
    <x v="39"/>
    <x v="136"/>
    <x v="0"/>
  </r>
  <r>
    <x v="0"/>
    <x v="11"/>
    <x v="11"/>
    <x v="12"/>
    <x v="12"/>
    <x v="12"/>
    <x v="12"/>
    <x v="77"/>
    <x v="28"/>
    <x v="72"/>
    <x v="173"/>
    <x v="51"/>
    <x v="134"/>
    <x v="0"/>
  </r>
  <r>
    <x v="0"/>
    <x v="11"/>
    <x v="11"/>
    <x v="11"/>
    <x v="11"/>
    <x v="11"/>
    <x v="12"/>
    <x v="77"/>
    <x v="28"/>
    <x v="45"/>
    <x v="139"/>
    <x v="47"/>
    <x v="137"/>
    <x v="0"/>
  </r>
  <r>
    <x v="0"/>
    <x v="11"/>
    <x v="11"/>
    <x v="43"/>
    <x v="43"/>
    <x v="43"/>
    <x v="14"/>
    <x v="90"/>
    <x v="59"/>
    <x v="51"/>
    <x v="138"/>
    <x v="56"/>
    <x v="138"/>
    <x v="0"/>
  </r>
  <r>
    <x v="0"/>
    <x v="11"/>
    <x v="11"/>
    <x v="18"/>
    <x v="18"/>
    <x v="18"/>
    <x v="14"/>
    <x v="90"/>
    <x v="59"/>
    <x v="73"/>
    <x v="174"/>
    <x v="42"/>
    <x v="139"/>
    <x v="0"/>
  </r>
  <r>
    <x v="0"/>
    <x v="11"/>
    <x v="11"/>
    <x v="25"/>
    <x v="25"/>
    <x v="25"/>
    <x v="14"/>
    <x v="90"/>
    <x v="59"/>
    <x v="48"/>
    <x v="108"/>
    <x v="51"/>
    <x v="134"/>
    <x v="0"/>
  </r>
  <r>
    <x v="0"/>
    <x v="11"/>
    <x v="11"/>
    <x v="5"/>
    <x v="5"/>
    <x v="5"/>
    <x v="14"/>
    <x v="90"/>
    <x v="59"/>
    <x v="48"/>
    <x v="108"/>
    <x v="51"/>
    <x v="134"/>
    <x v="0"/>
  </r>
  <r>
    <x v="0"/>
    <x v="11"/>
    <x v="11"/>
    <x v="36"/>
    <x v="36"/>
    <x v="36"/>
    <x v="18"/>
    <x v="78"/>
    <x v="16"/>
    <x v="45"/>
    <x v="139"/>
    <x v="42"/>
    <x v="139"/>
    <x v="0"/>
  </r>
  <r>
    <x v="0"/>
    <x v="12"/>
    <x v="12"/>
    <x v="1"/>
    <x v="1"/>
    <x v="1"/>
    <x v="0"/>
    <x v="59"/>
    <x v="129"/>
    <x v="99"/>
    <x v="175"/>
    <x v="40"/>
    <x v="40"/>
    <x v="0"/>
  </r>
  <r>
    <x v="0"/>
    <x v="12"/>
    <x v="12"/>
    <x v="0"/>
    <x v="0"/>
    <x v="0"/>
    <x v="1"/>
    <x v="60"/>
    <x v="130"/>
    <x v="68"/>
    <x v="176"/>
    <x v="40"/>
    <x v="40"/>
    <x v="0"/>
  </r>
  <r>
    <x v="0"/>
    <x v="12"/>
    <x v="12"/>
    <x v="5"/>
    <x v="5"/>
    <x v="5"/>
    <x v="2"/>
    <x v="86"/>
    <x v="131"/>
    <x v="46"/>
    <x v="169"/>
    <x v="53"/>
    <x v="123"/>
    <x v="0"/>
  </r>
  <r>
    <x v="0"/>
    <x v="12"/>
    <x v="12"/>
    <x v="44"/>
    <x v="44"/>
    <x v="44"/>
    <x v="3"/>
    <x v="51"/>
    <x v="132"/>
    <x v="74"/>
    <x v="177"/>
    <x v="55"/>
    <x v="140"/>
    <x v="0"/>
  </r>
  <r>
    <x v="0"/>
    <x v="12"/>
    <x v="12"/>
    <x v="3"/>
    <x v="3"/>
    <x v="3"/>
    <x v="4"/>
    <x v="76"/>
    <x v="133"/>
    <x v="71"/>
    <x v="178"/>
    <x v="40"/>
    <x v="40"/>
    <x v="0"/>
  </r>
  <r>
    <x v="0"/>
    <x v="12"/>
    <x v="12"/>
    <x v="12"/>
    <x v="12"/>
    <x v="12"/>
    <x v="5"/>
    <x v="77"/>
    <x v="134"/>
    <x v="47"/>
    <x v="179"/>
    <x v="53"/>
    <x v="123"/>
    <x v="0"/>
  </r>
  <r>
    <x v="0"/>
    <x v="12"/>
    <x v="12"/>
    <x v="19"/>
    <x v="19"/>
    <x v="19"/>
    <x v="6"/>
    <x v="78"/>
    <x v="67"/>
    <x v="48"/>
    <x v="9"/>
    <x v="41"/>
    <x v="118"/>
    <x v="1"/>
  </r>
  <r>
    <x v="0"/>
    <x v="12"/>
    <x v="12"/>
    <x v="45"/>
    <x v="45"/>
    <x v="45"/>
    <x v="7"/>
    <x v="79"/>
    <x v="135"/>
    <x v="75"/>
    <x v="134"/>
    <x v="29"/>
    <x v="141"/>
    <x v="0"/>
  </r>
  <r>
    <x v="0"/>
    <x v="12"/>
    <x v="12"/>
    <x v="2"/>
    <x v="2"/>
    <x v="2"/>
    <x v="7"/>
    <x v="79"/>
    <x v="135"/>
    <x v="72"/>
    <x v="180"/>
    <x v="40"/>
    <x v="40"/>
    <x v="0"/>
  </r>
  <r>
    <x v="0"/>
    <x v="12"/>
    <x v="12"/>
    <x v="7"/>
    <x v="7"/>
    <x v="7"/>
    <x v="7"/>
    <x v="79"/>
    <x v="135"/>
    <x v="72"/>
    <x v="180"/>
    <x v="40"/>
    <x v="40"/>
    <x v="0"/>
  </r>
  <r>
    <x v="0"/>
    <x v="12"/>
    <x v="12"/>
    <x v="16"/>
    <x v="16"/>
    <x v="16"/>
    <x v="10"/>
    <x v="80"/>
    <x v="58"/>
    <x v="45"/>
    <x v="181"/>
    <x v="53"/>
    <x v="123"/>
    <x v="0"/>
  </r>
  <r>
    <x v="0"/>
    <x v="12"/>
    <x v="12"/>
    <x v="9"/>
    <x v="9"/>
    <x v="9"/>
    <x v="10"/>
    <x v="80"/>
    <x v="58"/>
    <x v="74"/>
    <x v="177"/>
    <x v="42"/>
    <x v="142"/>
    <x v="0"/>
  </r>
  <r>
    <x v="0"/>
    <x v="12"/>
    <x v="12"/>
    <x v="11"/>
    <x v="11"/>
    <x v="11"/>
    <x v="10"/>
    <x v="80"/>
    <x v="58"/>
    <x v="74"/>
    <x v="177"/>
    <x v="42"/>
    <x v="142"/>
    <x v="0"/>
  </r>
  <r>
    <x v="0"/>
    <x v="12"/>
    <x v="12"/>
    <x v="15"/>
    <x v="15"/>
    <x v="15"/>
    <x v="10"/>
    <x v="80"/>
    <x v="58"/>
    <x v="75"/>
    <x v="134"/>
    <x v="47"/>
    <x v="127"/>
    <x v="0"/>
  </r>
  <r>
    <x v="0"/>
    <x v="12"/>
    <x v="12"/>
    <x v="6"/>
    <x v="6"/>
    <x v="6"/>
    <x v="13"/>
    <x v="91"/>
    <x v="31"/>
    <x v="74"/>
    <x v="177"/>
    <x v="51"/>
    <x v="143"/>
    <x v="0"/>
  </r>
  <r>
    <x v="0"/>
    <x v="12"/>
    <x v="12"/>
    <x v="39"/>
    <x v="39"/>
    <x v="39"/>
    <x v="13"/>
    <x v="91"/>
    <x v="31"/>
    <x v="45"/>
    <x v="181"/>
    <x v="41"/>
    <x v="118"/>
    <x v="0"/>
  </r>
  <r>
    <x v="0"/>
    <x v="12"/>
    <x v="12"/>
    <x v="46"/>
    <x v="46"/>
    <x v="46"/>
    <x v="13"/>
    <x v="91"/>
    <x v="31"/>
    <x v="75"/>
    <x v="134"/>
    <x v="42"/>
    <x v="142"/>
    <x v="0"/>
  </r>
  <r>
    <x v="0"/>
    <x v="12"/>
    <x v="12"/>
    <x v="47"/>
    <x v="47"/>
    <x v="47"/>
    <x v="13"/>
    <x v="91"/>
    <x v="31"/>
    <x v="73"/>
    <x v="182"/>
    <x v="40"/>
    <x v="40"/>
    <x v="0"/>
  </r>
  <r>
    <x v="0"/>
    <x v="12"/>
    <x v="12"/>
    <x v="31"/>
    <x v="31"/>
    <x v="31"/>
    <x v="17"/>
    <x v="97"/>
    <x v="16"/>
    <x v="70"/>
    <x v="183"/>
    <x v="47"/>
    <x v="127"/>
    <x v="0"/>
  </r>
  <r>
    <x v="0"/>
    <x v="12"/>
    <x v="12"/>
    <x v="21"/>
    <x v="21"/>
    <x v="21"/>
    <x v="17"/>
    <x v="97"/>
    <x v="16"/>
    <x v="52"/>
    <x v="184"/>
    <x v="44"/>
    <x v="34"/>
    <x v="0"/>
  </r>
  <r>
    <x v="0"/>
    <x v="12"/>
    <x v="12"/>
    <x v="48"/>
    <x v="48"/>
    <x v="48"/>
    <x v="17"/>
    <x v="97"/>
    <x v="16"/>
    <x v="49"/>
    <x v="153"/>
    <x v="41"/>
    <x v="118"/>
    <x v="0"/>
  </r>
  <r>
    <x v="0"/>
    <x v="12"/>
    <x v="12"/>
    <x v="8"/>
    <x v="8"/>
    <x v="8"/>
    <x v="17"/>
    <x v="97"/>
    <x v="16"/>
    <x v="74"/>
    <x v="177"/>
    <x v="53"/>
    <x v="123"/>
    <x v="0"/>
  </r>
  <r>
    <x v="0"/>
    <x v="12"/>
    <x v="12"/>
    <x v="4"/>
    <x v="4"/>
    <x v="4"/>
    <x v="17"/>
    <x v="97"/>
    <x v="16"/>
    <x v="51"/>
    <x v="185"/>
    <x v="51"/>
    <x v="143"/>
    <x v="0"/>
  </r>
  <r>
    <x v="0"/>
    <x v="12"/>
    <x v="12"/>
    <x v="22"/>
    <x v="22"/>
    <x v="22"/>
    <x v="17"/>
    <x v="97"/>
    <x v="16"/>
    <x v="51"/>
    <x v="185"/>
    <x v="51"/>
    <x v="143"/>
    <x v="0"/>
  </r>
  <r>
    <x v="0"/>
    <x v="13"/>
    <x v="13"/>
    <x v="1"/>
    <x v="1"/>
    <x v="1"/>
    <x v="0"/>
    <x v="103"/>
    <x v="136"/>
    <x v="96"/>
    <x v="186"/>
    <x v="40"/>
    <x v="40"/>
    <x v="0"/>
  </r>
  <r>
    <x v="0"/>
    <x v="13"/>
    <x v="13"/>
    <x v="0"/>
    <x v="0"/>
    <x v="0"/>
    <x v="1"/>
    <x v="39"/>
    <x v="137"/>
    <x v="100"/>
    <x v="187"/>
    <x v="40"/>
    <x v="40"/>
    <x v="0"/>
  </r>
  <r>
    <x v="0"/>
    <x v="13"/>
    <x v="13"/>
    <x v="46"/>
    <x v="46"/>
    <x v="46"/>
    <x v="2"/>
    <x v="85"/>
    <x v="124"/>
    <x v="43"/>
    <x v="188"/>
    <x v="44"/>
    <x v="144"/>
    <x v="0"/>
  </r>
  <r>
    <x v="0"/>
    <x v="13"/>
    <x v="13"/>
    <x v="5"/>
    <x v="5"/>
    <x v="5"/>
    <x v="3"/>
    <x v="72"/>
    <x v="138"/>
    <x v="64"/>
    <x v="189"/>
    <x v="51"/>
    <x v="145"/>
    <x v="0"/>
  </r>
  <r>
    <x v="0"/>
    <x v="13"/>
    <x v="13"/>
    <x v="2"/>
    <x v="2"/>
    <x v="2"/>
    <x v="4"/>
    <x v="47"/>
    <x v="139"/>
    <x v="43"/>
    <x v="188"/>
    <x v="40"/>
    <x v="40"/>
    <x v="0"/>
  </r>
  <r>
    <x v="0"/>
    <x v="13"/>
    <x v="13"/>
    <x v="17"/>
    <x v="17"/>
    <x v="17"/>
    <x v="5"/>
    <x v="73"/>
    <x v="24"/>
    <x v="32"/>
    <x v="190"/>
    <x v="45"/>
    <x v="146"/>
    <x v="0"/>
  </r>
  <r>
    <x v="0"/>
    <x v="13"/>
    <x v="13"/>
    <x v="8"/>
    <x v="8"/>
    <x v="8"/>
    <x v="6"/>
    <x v="50"/>
    <x v="93"/>
    <x v="72"/>
    <x v="191"/>
    <x v="45"/>
    <x v="146"/>
    <x v="0"/>
  </r>
  <r>
    <x v="0"/>
    <x v="13"/>
    <x v="13"/>
    <x v="19"/>
    <x v="19"/>
    <x v="19"/>
    <x v="6"/>
    <x v="50"/>
    <x v="93"/>
    <x v="71"/>
    <x v="192"/>
    <x v="42"/>
    <x v="135"/>
    <x v="0"/>
  </r>
  <r>
    <x v="0"/>
    <x v="13"/>
    <x v="13"/>
    <x v="7"/>
    <x v="7"/>
    <x v="7"/>
    <x v="8"/>
    <x v="75"/>
    <x v="140"/>
    <x v="63"/>
    <x v="193"/>
    <x v="51"/>
    <x v="145"/>
    <x v="0"/>
  </r>
  <r>
    <x v="0"/>
    <x v="13"/>
    <x v="13"/>
    <x v="6"/>
    <x v="6"/>
    <x v="6"/>
    <x v="9"/>
    <x v="76"/>
    <x v="141"/>
    <x v="72"/>
    <x v="191"/>
    <x v="47"/>
    <x v="147"/>
    <x v="0"/>
  </r>
  <r>
    <x v="0"/>
    <x v="13"/>
    <x v="13"/>
    <x v="12"/>
    <x v="12"/>
    <x v="12"/>
    <x v="9"/>
    <x v="76"/>
    <x v="141"/>
    <x v="47"/>
    <x v="61"/>
    <x v="44"/>
    <x v="144"/>
    <x v="0"/>
  </r>
  <r>
    <x v="0"/>
    <x v="13"/>
    <x v="13"/>
    <x v="4"/>
    <x v="4"/>
    <x v="4"/>
    <x v="9"/>
    <x v="76"/>
    <x v="141"/>
    <x v="72"/>
    <x v="191"/>
    <x v="47"/>
    <x v="147"/>
    <x v="0"/>
  </r>
  <r>
    <x v="0"/>
    <x v="13"/>
    <x v="13"/>
    <x v="3"/>
    <x v="3"/>
    <x v="3"/>
    <x v="9"/>
    <x v="76"/>
    <x v="141"/>
    <x v="71"/>
    <x v="192"/>
    <x v="40"/>
    <x v="40"/>
    <x v="0"/>
  </r>
  <r>
    <x v="0"/>
    <x v="13"/>
    <x v="13"/>
    <x v="9"/>
    <x v="9"/>
    <x v="9"/>
    <x v="19"/>
    <x v="89"/>
    <x v="142"/>
    <x v="49"/>
    <x v="31"/>
    <x v="56"/>
    <x v="132"/>
    <x v="0"/>
  </r>
  <r>
    <x v="0"/>
    <x v="13"/>
    <x v="13"/>
    <x v="13"/>
    <x v="13"/>
    <x v="13"/>
    <x v="19"/>
    <x v="89"/>
    <x v="142"/>
    <x v="32"/>
    <x v="190"/>
    <x v="53"/>
    <x v="92"/>
    <x v="0"/>
  </r>
  <r>
    <x v="0"/>
    <x v="13"/>
    <x v="13"/>
    <x v="28"/>
    <x v="28"/>
    <x v="28"/>
    <x v="14"/>
    <x v="90"/>
    <x v="31"/>
    <x v="52"/>
    <x v="194"/>
    <x v="45"/>
    <x v="146"/>
    <x v="0"/>
  </r>
  <r>
    <x v="0"/>
    <x v="13"/>
    <x v="13"/>
    <x v="30"/>
    <x v="30"/>
    <x v="30"/>
    <x v="15"/>
    <x v="78"/>
    <x v="143"/>
    <x v="47"/>
    <x v="61"/>
    <x v="40"/>
    <x v="40"/>
    <x v="0"/>
  </r>
  <r>
    <x v="0"/>
    <x v="13"/>
    <x v="13"/>
    <x v="49"/>
    <x v="49"/>
    <x v="49"/>
    <x v="16"/>
    <x v="79"/>
    <x v="144"/>
    <x v="49"/>
    <x v="31"/>
    <x v="42"/>
    <x v="135"/>
    <x v="0"/>
  </r>
  <r>
    <x v="0"/>
    <x v="13"/>
    <x v="13"/>
    <x v="25"/>
    <x v="25"/>
    <x v="25"/>
    <x v="16"/>
    <x v="79"/>
    <x v="144"/>
    <x v="45"/>
    <x v="195"/>
    <x v="51"/>
    <x v="145"/>
    <x v="0"/>
  </r>
  <r>
    <x v="0"/>
    <x v="13"/>
    <x v="13"/>
    <x v="36"/>
    <x v="36"/>
    <x v="36"/>
    <x v="18"/>
    <x v="80"/>
    <x v="97"/>
    <x v="49"/>
    <x v="31"/>
    <x v="51"/>
    <x v="145"/>
    <x v="0"/>
  </r>
  <r>
    <x v="0"/>
    <x v="13"/>
    <x v="13"/>
    <x v="16"/>
    <x v="16"/>
    <x v="16"/>
    <x v="18"/>
    <x v="80"/>
    <x v="97"/>
    <x v="74"/>
    <x v="196"/>
    <x v="42"/>
    <x v="135"/>
    <x v="0"/>
  </r>
  <r>
    <x v="0"/>
    <x v="13"/>
    <x v="13"/>
    <x v="15"/>
    <x v="15"/>
    <x v="15"/>
    <x v="18"/>
    <x v="80"/>
    <x v="97"/>
    <x v="74"/>
    <x v="196"/>
    <x v="42"/>
    <x v="135"/>
    <x v="0"/>
  </r>
  <r>
    <x v="0"/>
    <x v="13"/>
    <x v="13"/>
    <x v="50"/>
    <x v="50"/>
    <x v="50"/>
    <x v="18"/>
    <x v="80"/>
    <x v="97"/>
    <x v="49"/>
    <x v="31"/>
    <x v="51"/>
    <x v="145"/>
    <x v="0"/>
  </r>
  <r>
    <x v="0"/>
    <x v="14"/>
    <x v="14"/>
    <x v="1"/>
    <x v="1"/>
    <x v="1"/>
    <x v="0"/>
    <x v="79"/>
    <x v="145"/>
    <x v="72"/>
    <x v="197"/>
    <x v="40"/>
    <x v="40"/>
    <x v="0"/>
  </r>
  <r>
    <x v="0"/>
    <x v="14"/>
    <x v="14"/>
    <x v="0"/>
    <x v="0"/>
    <x v="0"/>
    <x v="0"/>
    <x v="79"/>
    <x v="145"/>
    <x v="72"/>
    <x v="197"/>
    <x v="40"/>
    <x v="40"/>
    <x v="0"/>
  </r>
  <r>
    <x v="0"/>
    <x v="14"/>
    <x v="14"/>
    <x v="4"/>
    <x v="4"/>
    <x v="4"/>
    <x v="2"/>
    <x v="104"/>
    <x v="146"/>
    <x v="51"/>
    <x v="198"/>
    <x v="41"/>
    <x v="148"/>
    <x v="0"/>
  </r>
  <r>
    <x v="0"/>
    <x v="14"/>
    <x v="14"/>
    <x v="21"/>
    <x v="21"/>
    <x v="21"/>
    <x v="3"/>
    <x v="105"/>
    <x v="147"/>
    <x v="93"/>
    <x v="80"/>
    <x v="44"/>
    <x v="149"/>
    <x v="0"/>
  </r>
  <r>
    <x v="0"/>
    <x v="14"/>
    <x v="14"/>
    <x v="9"/>
    <x v="9"/>
    <x v="9"/>
    <x v="3"/>
    <x v="105"/>
    <x v="147"/>
    <x v="93"/>
    <x v="80"/>
    <x v="42"/>
    <x v="150"/>
    <x v="1"/>
  </r>
  <r>
    <x v="0"/>
    <x v="14"/>
    <x v="14"/>
    <x v="5"/>
    <x v="5"/>
    <x v="5"/>
    <x v="5"/>
    <x v="106"/>
    <x v="63"/>
    <x v="52"/>
    <x v="199"/>
    <x v="41"/>
    <x v="148"/>
    <x v="0"/>
  </r>
  <r>
    <x v="0"/>
    <x v="14"/>
    <x v="14"/>
    <x v="2"/>
    <x v="2"/>
    <x v="2"/>
    <x v="5"/>
    <x v="106"/>
    <x v="63"/>
    <x v="75"/>
    <x v="200"/>
    <x v="40"/>
    <x v="40"/>
    <x v="0"/>
  </r>
  <r>
    <x v="0"/>
    <x v="14"/>
    <x v="14"/>
    <x v="35"/>
    <x v="35"/>
    <x v="35"/>
    <x v="5"/>
    <x v="106"/>
    <x v="63"/>
    <x v="53"/>
    <x v="54"/>
    <x v="41"/>
    <x v="148"/>
    <x v="0"/>
  </r>
  <r>
    <x v="0"/>
    <x v="14"/>
    <x v="14"/>
    <x v="25"/>
    <x v="25"/>
    <x v="25"/>
    <x v="8"/>
    <x v="107"/>
    <x v="148"/>
    <x v="52"/>
    <x v="199"/>
    <x v="40"/>
    <x v="40"/>
    <x v="0"/>
  </r>
  <r>
    <x v="0"/>
    <x v="14"/>
    <x v="14"/>
    <x v="51"/>
    <x v="51"/>
    <x v="51"/>
    <x v="9"/>
    <x v="108"/>
    <x v="121"/>
    <x v="50"/>
    <x v="201"/>
    <x v="41"/>
    <x v="148"/>
    <x v="0"/>
  </r>
  <r>
    <x v="0"/>
    <x v="14"/>
    <x v="14"/>
    <x v="36"/>
    <x v="36"/>
    <x v="36"/>
    <x v="9"/>
    <x v="108"/>
    <x v="121"/>
    <x v="93"/>
    <x v="80"/>
    <x v="53"/>
    <x v="151"/>
    <x v="0"/>
  </r>
  <r>
    <x v="0"/>
    <x v="14"/>
    <x v="14"/>
    <x v="17"/>
    <x v="17"/>
    <x v="17"/>
    <x v="9"/>
    <x v="108"/>
    <x v="121"/>
    <x v="50"/>
    <x v="201"/>
    <x v="41"/>
    <x v="148"/>
    <x v="0"/>
  </r>
  <r>
    <x v="0"/>
    <x v="14"/>
    <x v="14"/>
    <x v="11"/>
    <x v="11"/>
    <x v="11"/>
    <x v="9"/>
    <x v="108"/>
    <x v="121"/>
    <x v="50"/>
    <x v="201"/>
    <x v="41"/>
    <x v="148"/>
    <x v="0"/>
  </r>
  <r>
    <x v="0"/>
    <x v="14"/>
    <x v="14"/>
    <x v="46"/>
    <x v="46"/>
    <x v="46"/>
    <x v="9"/>
    <x v="108"/>
    <x v="121"/>
    <x v="70"/>
    <x v="202"/>
    <x v="40"/>
    <x v="40"/>
    <x v="0"/>
  </r>
  <r>
    <x v="0"/>
    <x v="14"/>
    <x v="14"/>
    <x v="3"/>
    <x v="3"/>
    <x v="3"/>
    <x v="9"/>
    <x v="108"/>
    <x v="121"/>
    <x v="70"/>
    <x v="202"/>
    <x v="40"/>
    <x v="40"/>
    <x v="0"/>
  </r>
  <r>
    <x v="0"/>
    <x v="14"/>
    <x v="14"/>
    <x v="24"/>
    <x v="24"/>
    <x v="24"/>
    <x v="9"/>
    <x v="108"/>
    <x v="121"/>
    <x v="50"/>
    <x v="201"/>
    <x v="41"/>
    <x v="148"/>
    <x v="0"/>
  </r>
  <r>
    <x v="0"/>
    <x v="14"/>
    <x v="14"/>
    <x v="10"/>
    <x v="10"/>
    <x v="10"/>
    <x v="9"/>
    <x v="108"/>
    <x v="121"/>
    <x v="50"/>
    <x v="201"/>
    <x v="41"/>
    <x v="148"/>
    <x v="0"/>
  </r>
  <r>
    <x v="0"/>
    <x v="14"/>
    <x v="14"/>
    <x v="52"/>
    <x v="52"/>
    <x v="52"/>
    <x v="16"/>
    <x v="109"/>
    <x v="144"/>
    <x v="53"/>
    <x v="54"/>
    <x v="53"/>
    <x v="151"/>
    <x v="0"/>
  </r>
  <r>
    <x v="0"/>
    <x v="14"/>
    <x v="14"/>
    <x v="16"/>
    <x v="16"/>
    <x v="16"/>
    <x v="16"/>
    <x v="109"/>
    <x v="144"/>
    <x v="53"/>
    <x v="54"/>
    <x v="53"/>
    <x v="151"/>
    <x v="0"/>
  </r>
  <r>
    <x v="0"/>
    <x v="14"/>
    <x v="14"/>
    <x v="53"/>
    <x v="53"/>
    <x v="53"/>
    <x v="16"/>
    <x v="109"/>
    <x v="144"/>
    <x v="53"/>
    <x v="54"/>
    <x v="53"/>
    <x v="151"/>
    <x v="0"/>
  </r>
  <r>
    <x v="0"/>
    <x v="14"/>
    <x v="14"/>
    <x v="33"/>
    <x v="33"/>
    <x v="33"/>
    <x v="16"/>
    <x v="109"/>
    <x v="144"/>
    <x v="93"/>
    <x v="80"/>
    <x v="41"/>
    <x v="148"/>
    <x v="0"/>
  </r>
  <r>
    <x v="0"/>
    <x v="14"/>
    <x v="14"/>
    <x v="54"/>
    <x v="54"/>
    <x v="54"/>
    <x v="16"/>
    <x v="109"/>
    <x v="144"/>
    <x v="53"/>
    <x v="54"/>
    <x v="53"/>
    <x v="151"/>
    <x v="0"/>
  </r>
  <r>
    <x v="0"/>
    <x v="14"/>
    <x v="14"/>
    <x v="55"/>
    <x v="55"/>
    <x v="55"/>
    <x v="16"/>
    <x v="109"/>
    <x v="144"/>
    <x v="50"/>
    <x v="201"/>
    <x v="40"/>
    <x v="40"/>
    <x v="0"/>
  </r>
  <r>
    <x v="0"/>
    <x v="14"/>
    <x v="14"/>
    <x v="12"/>
    <x v="12"/>
    <x v="12"/>
    <x v="16"/>
    <x v="109"/>
    <x v="144"/>
    <x v="93"/>
    <x v="80"/>
    <x v="41"/>
    <x v="148"/>
    <x v="0"/>
  </r>
  <r>
    <x v="0"/>
    <x v="14"/>
    <x v="14"/>
    <x v="28"/>
    <x v="28"/>
    <x v="28"/>
    <x v="16"/>
    <x v="109"/>
    <x v="144"/>
    <x v="53"/>
    <x v="54"/>
    <x v="53"/>
    <x v="151"/>
    <x v="0"/>
  </r>
  <r>
    <x v="0"/>
    <x v="14"/>
    <x v="14"/>
    <x v="8"/>
    <x v="8"/>
    <x v="8"/>
    <x v="16"/>
    <x v="109"/>
    <x v="144"/>
    <x v="50"/>
    <x v="201"/>
    <x v="40"/>
    <x v="40"/>
    <x v="0"/>
  </r>
  <r>
    <x v="0"/>
    <x v="14"/>
    <x v="14"/>
    <x v="26"/>
    <x v="26"/>
    <x v="26"/>
    <x v="16"/>
    <x v="109"/>
    <x v="144"/>
    <x v="93"/>
    <x v="80"/>
    <x v="41"/>
    <x v="148"/>
    <x v="0"/>
  </r>
  <r>
    <x v="0"/>
    <x v="14"/>
    <x v="14"/>
    <x v="19"/>
    <x v="19"/>
    <x v="19"/>
    <x v="16"/>
    <x v="109"/>
    <x v="144"/>
    <x v="50"/>
    <x v="201"/>
    <x v="40"/>
    <x v="40"/>
    <x v="0"/>
  </r>
  <r>
    <x v="0"/>
    <x v="14"/>
    <x v="14"/>
    <x v="47"/>
    <x v="47"/>
    <x v="47"/>
    <x v="16"/>
    <x v="109"/>
    <x v="144"/>
    <x v="93"/>
    <x v="80"/>
    <x v="41"/>
    <x v="148"/>
    <x v="0"/>
  </r>
  <r>
    <x v="0"/>
    <x v="14"/>
    <x v="14"/>
    <x v="7"/>
    <x v="7"/>
    <x v="7"/>
    <x v="16"/>
    <x v="109"/>
    <x v="144"/>
    <x v="50"/>
    <x v="201"/>
    <x v="40"/>
    <x v="40"/>
    <x v="0"/>
  </r>
  <r>
    <x v="0"/>
    <x v="14"/>
    <x v="14"/>
    <x v="29"/>
    <x v="29"/>
    <x v="29"/>
    <x v="16"/>
    <x v="109"/>
    <x v="144"/>
    <x v="53"/>
    <x v="54"/>
    <x v="53"/>
    <x v="151"/>
    <x v="0"/>
  </r>
  <r>
    <x v="0"/>
    <x v="14"/>
    <x v="14"/>
    <x v="13"/>
    <x v="13"/>
    <x v="13"/>
    <x v="16"/>
    <x v="109"/>
    <x v="144"/>
    <x v="53"/>
    <x v="54"/>
    <x v="53"/>
    <x v="151"/>
    <x v="0"/>
  </r>
  <r>
    <x v="0"/>
    <x v="15"/>
    <x v="15"/>
    <x v="1"/>
    <x v="1"/>
    <x v="1"/>
    <x v="0"/>
    <x v="106"/>
    <x v="149"/>
    <x v="75"/>
    <x v="203"/>
    <x v="40"/>
    <x v="40"/>
    <x v="0"/>
  </r>
  <r>
    <x v="0"/>
    <x v="15"/>
    <x v="15"/>
    <x v="56"/>
    <x v="56"/>
    <x v="56"/>
    <x v="1"/>
    <x v="107"/>
    <x v="150"/>
    <x v="52"/>
    <x v="204"/>
    <x v="40"/>
    <x v="40"/>
    <x v="0"/>
  </r>
  <r>
    <x v="0"/>
    <x v="15"/>
    <x v="15"/>
    <x v="28"/>
    <x v="28"/>
    <x v="28"/>
    <x v="1"/>
    <x v="107"/>
    <x v="150"/>
    <x v="53"/>
    <x v="54"/>
    <x v="42"/>
    <x v="152"/>
    <x v="0"/>
  </r>
  <r>
    <x v="0"/>
    <x v="15"/>
    <x v="15"/>
    <x v="0"/>
    <x v="0"/>
    <x v="0"/>
    <x v="1"/>
    <x v="107"/>
    <x v="150"/>
    <x v="52"/>
    <x v="204"/>
    <x v="40"/>
    <x v="40"/>
    <x v="0"/>
  </r>
  <r>
    <x v="0"/>
    <x v="15"/>
    <x v="15"/>
    <x v="39"/>
    <x v="39"/>
    <x v="39"/>
    <x v="4"/>
    <x v="108"/>
    <x v="151"/>
    <x v="70"/>
    <x v="205"/>
    <x v="40"/>
    <x v="40"/>
    <x v="0"/>
  </r>
  <r>
    <x v="0"/>
    <x v="15"/>
    <x v="15"/>
    <x v="19"/>
    <x v="19"/>
    <x v="19"/>
    <x v="4"/>
    <x v="108"/>
    <x v="151"/>
    <x v="70"/>
    <x v="205"/>
    <x v="40"/>
    <x v="40"/>
    <x v="0"/>
  </r>
  <r>
    <x v="0"/>
    <x v="15"/>
    <x v="15"/>
    <x v="31"/>
    <x v="31"/>
    <x v="31"/>
    <x v="6"/>
    <x v="109"/>
    <x v="152"/>
    <x v="50"/>
    <x v="206"/>
    <x v="40"/>
    <x v="40"/>
    <x v="0"/>
  </r>
  <r>
    <x v="0"/>
    <x v="15"/>
    <x v="15"/>
    <x v="6"/>
    <x v="6"/>
    <x v="6"/>
    <x v="6"/>
    <x v="109"/>
    <x v="152"/>
    <x v="93"/>
    <x v="207"/>
    <x v="41"/>
    <x v="153"/>
    <x v="0"/>
  </r>
  <r>
    <x v="0"/>
    <x v="15"/>
    <x v="15"/>
    <x v="36"/>
    <x v="36"/>
    <x v="36"/>
    <x v="6"/>
    <x v="109"/>
    <x v="152"/>
    <x v="93"/>
    <x v="207"/>
    <x v="41"/>
    <x v="153"/>
    <x v="0"/>
  </r>
  <r>
    <x v="0"/>
    <x v="15"/>
    <x v="15"/>
    <x v="12"/>
    <x v="12"/>
    <x v="12"/>
    <x v="6"/>
    <x v="109"/>
    <x v="152"/>
    <x v="50"/>
    <x v="206"/>
    <x v="40"/>
    <x v="40"/>
    <x v="0"/>
  </r>
  <r>
    <x v="0"/>
    <x v="15"/>
    <x v="15"/>
    <x v="7"/>
    <x v="7"/>
    <x v="7"/>
    <x v="6"/>
    <x v="109"/>
    <x v="152"/>
    <x v="50"/>
    <x v="206"/>
    <x v="40"/>
    <x v="40"/>
    <x v="0"/>
  </r>
  <r>
    <x v="0"/>
    <x v="15"/>
    <x v="15"/>
    <x v="57"/>
    <x v="57"/>
    <x v="57"/>
    <x v="11"/>
    <x v="110"/>
    <x v="105"/>
    <x v="53"/>
    <x v="54"/>
    <x v="41"/>
    <x v="153"/>
    <x v="0"/>
  </r>
  <r>
    <x v="0"/>
    <x v="15"/>
    <x v="15"/>
    <x v="58"/>
    <x v="58"/>
    <x v="58"/>
    <x v="11"/>
    <x v="110"/>
    <x v="105"/>
    <x v="93"/>
    <x v="207"/>
    <x v="40"/>
    <x v="40"/>
    <x v="0"/>
  </r>
  <r>
    <x v="0"/>
    <x v="15"/>
    <x v="15"/>
    <x v="30"/>
    <x v="30"/>
    <x v="30"/>
    <x v="11"/>
    <x v="110"/>
    <x v="105"/>
    <x v="93"/>
    <x v="207"/>
    <x v="40"/>
    <x v="40"/>
    <x v="0"/>
  </r>
  <r>
    <x v="0"/>
    <x v="15"/>
    <x v="15"/>
    <x v="16"/>
    <x v="16"/>
    <x v="16"/>
    <x v="11"/>
    <x v="110"/>
    <x v="105"/>
    <x v="93"/>
    <x v="207"/>
    <x v="40"/>
    <x v="40"/>
    <x v="0"/>
  </r>
  <r>
    <x v="0"/>
    <x v="15"/>
    <x v="15"/>
    <x v="59"/>
    <x v="59"/>
    <x v="59"/>
    <x v="11"/>
    <x v="110"/>
    <x v="105"/>
    <x v="53"/>
    <x v="54"/>
    <x v="41"/>
    <x v="153"/>
    <x v="0"/>
  </r>
  <r>
    <x v="0"/>
    <x v="15"/>
    <x v="15"/>
    <x v="53"/>
    <x v="53"/>
    <x v="53"/>
    <x v="11"/>
    <x v="110"/>
    <x v="105"/>
    <x v="53"/>
    <x v="54"/>
    <x v="41"/>
    <x v="153"/>
    <x v="0"/>
  </r>
  <r>
    <x v="0"/>
    <x v="15"/>
    <x v="15"/>
    <x v="60"/>
    <x v="60"/>
    <x v="60"/>
    <x v="11"/>
    <x v="110"/>
    <x v="105"/>
    <x v="93"/>
    <x v="207"/>
    <x v="40"/>
    <x v="40"/>
    <x v="0"/>
  </r>
  <r>
    <x v="0"/>
    <x v="15"/>
    <x v="15"/>
    <x v="61"/>
    <x v="61"/>
    <x v="61"/>
    <x v="11"/>
    <x v="110"/>
    <x v="105"/>
    <x v="53"/>
    <x v="54"/>
    <x v="41"/>
    <x v="153"/>
    <x v="0"/>
  </r>
  <r>
    <x v="0"/>
    <x v="15"/>
    <x v="15"/>
    <x v="55"/>
    <x v="55"/>
    <x v="55"/>
    <x v="11"/>
    <x v="110"/>
    <x v="105"/>
    <x v="93"/>
    <x v="207"/>
    <x v="40"/>
    <x v="40"/>
    <x v="0"/>
  </r>
  <r>
    <x v="0"/>
    <x v="15"/>
    <x v="15"/>
    <x v="48"/>
    <x v="48"/>
    <x v="48"/>
    <x v="11"/>
    <x v="110"/>
    <x v="105"/>
    <x v="93"/>
    <x v="207"/>
    <x v="40"/>
    <x v="40"/>
    <x v="0"/>
  </r>
  <r>
    <x v="0"/>
    <x v="15"/>
    <x v="15"/>
    <x v="17"/>
    <x v="17"/>
    <x v="17"/>
    <x v="11"/>
    <x v="110"/>
    <x v="105"/>
    <x v="93"/>
    <x v="207"/>
    <x v="40"/>
    <x v="40"/>
    <x v="0"/>
  </r>
  <r>
    <x v="0"/>
    <x v="15"/>
    <x v="15"/>
    <x v="9"/>
    <x v="9"/>
    <x v="9"/>
    <x v="11"/>
    <x v="110"/>
    <x v="105"/>
    <x v="93"/>
    <x v="207"/>
    <x v="40"/>
    <x v="40"/>
    <x v="0"/>
  </r>
  <r>
    <x v="0"/>
    <x v="15"/>
    <x v="15"/>
    <x v="11"/>
    <x v="11"/>
    <x v="11"/>
    <x v="11"/>
    <x v="110"/>
    <x v="105"/>
    <x v="53"/>
    <x v="54"/>
    <x v="41"/>
    <x v="153"/>
    <x v="0"/>
  </r>
  <r>
    <x v="0"/>
    <x v="15"/>
    <x v="15"/>
    <x v="25"/>
    <x v="25"/>
    <x v="25"/>
    <x v="11"/>
    <x v="110"/>
    <x v="105"/>
    <x v="93"/>
    <x v="207"/>
    <x v="40"/>
    <x v="40"/>
    <x v="0"/>
  </r>
  <r>
    <x v="0"/>
    <x v="15"/>
    <x v="15"/>
    <x v="62"/>
    <x v="62"/>
    <x v="62"/>
    <x v="11"/>
    <x v="110"/>
    <x v="105"/>
    <x v="53"/>
    <x v="54"/>
    <x v="41"/>
    <x v="153"/>
    <x v="0"/>
  </r>
  <r>
    <x v="0"/>
    <x v="15"/>
    <x v="15"/>
    <x v="15"/>
    <x v="15"/>
    <x v="15"/>
    <x v="11"/>
    <x v="110"/>
    <x v="105"/>
    <x v="53"/>
    <x v="54"/>
    <x v="41"/>
    <x v="153"/>
    <x v="0"/>
  </r>
  <r>
    <x v="0"/>
    <x v="15"/>
    <x v="15"/>
    <x v="63"/>
    <x v="63"/>
    <x v="63"/>
    <x v="11"/>
    <x v="110"/>
    <x v="105"/>
    <x v="93"/>
    <x v="207"/>
    <x v="40"/>
    <x v="40"/>
    <x v="0"/>
  </r>
  <r>
    <x v="0"/>
    <x v="15"/>
    <x v="15"/>
    <x v="64"/>
    <x v="64"/>
    <x v="64"/>
    <x v="11"/>
    <x v="110"/>
    <x v="105"/>
    <x v="93"/>
    <x v="207"/>
    <x v="40"/>
    <x v="40"/>
    <x v="0"/>
  </r>
  <r>
    <x v="0"/>
    <x v="15"/>
    <x v="15"/>
    <x v="4"/>
    <x v="4"/>
    <x v="4"/>
    <x v="11"/>
    <x v="110"/>
    <x v="105"/>
    <x v="53"/>
    <x v="54"/>
    <x v="40"/>
    <x v="40"/>
    <x v="0"/>
  </r>
  <r>
    <x v="0"/>
    <x v="15"/>
    <x v="15"/>
    <x v="20"/>
    <x v="20"/>
    <x v="20"/>
    <x v="11"/>
    <x v="110"/>
    <x v="105"/>
    <x v="93"/>
    <x v="207"/>
    <x v="40"/>
    <x v="40"/>
    <x v="0"/>
  </r>
  <r>
    <x v="0"/>
    <x v="15"/>
    <x v="15"/>
    <x v="5"/>
    <x v="5"/>
    <x v="5"/>
    <x v="11"/>
    <x v="110"/>
    <x v="105"/>
    <x v="93"/>
    <x v="207"/>
    <x v="40"/>
    <x v="40"/>
    <x v="0"/>
  </r>
  <r>
    <x v="0"/>
    <x v="15"/>
    <x v="15"/>
    <x v="34"/>
    <x v="34"/>
    <x v="34"/>
    <x v="11"/>
    <x v="110"/>
    <x v="105"/>
    <x v="53"/>
    <x v="54"/>
    <x v="41"/>
    <x v="153"/>
    <x v="0"/>
  </r>
  <r>
    <x v="0"/>
    <x v="15"/>
    <x v="15"/>
    <x v="65"/>
    <x v="65"/>
    <x v="65"/>
    <x v="11"/>
    <x v="110"/>
    <x v="105"/>
    <x v="53"/>
    <x v="54"/>
    <x v="40"/>
    <x v="40"/>
    <x v="0"/>
  </r>
  <r>
    <x v="0"/>
    <x v="15"/>
    <x v="15"/>
    <x v="35"/>
    <x v="35"/>
    <x v="35"/>
    <x v="11"/>
    <x v="110"/>
    <x v="105"/>
    <x v="53"/>
    <x v="54"/>
    <x v="40"/>
    <x v="40"/>
    <x v="0"/>
  </r>
  <r>
    <x v="0"/>
    <x v="15"/>
    <x v="15"/>
    <x v="66"/>
    <x v="66"/>
    <x v="66"/>
    <x v="11"/>
    <x v="110"/>
    <x v="105"/>
    <x v="53"/>
    <x v="54"/>
    <x v="40"/>
    <x v="40"/>
    <x v="0"/>
  </r>
  <r>
    <x v="0"/>
    <x v="15"/>
    <x v="15"/>
    <x v="13"/>
    <x v="13"/>
    <x v="13"/>
    <x v="11"/>
    <x v="110"/>
    <x v="105"/>
    <x v="93"/>
    <x v="207"/>
    <x v="40"/>
    <x v="40"/>
    <x v="0"/>
  </r>
  <r>
    <x v="0"/>
    <x v="15"/>
    <x v="15"/>
    <x v="67"/>
    <x v="67"/>
    <x v="67"/>
    <x v="11"/>
    <x v="110"/>
    <x v="105"/>
    <x v="93"/>
    <x v="207"/>
    <x v="40"/>
    <x v="40"/>
    <x v="0"/>
  </r>
  <r>
    <x v="0"/>
    <x v="15"/>
    <x v="15"/>
    <x v="68"/>
    <x v="68"/>
    <x v="68"/>
    <x v="11"/>
    <x v="110"/>
    <x v="105"/>
    <x v="53"/>
    <x v="54"/>
    <x v="40"/>
    <x v="40"/>
    <x v="1"/>
  </r>
  <r>
    <x v="0"/>
    <x v="16"/>
    <x v="16"/>
    <x v="0"/>
    <x v="0"/>
    <x v="0"/>
    <x v="0"/>
    <x v="104"/>
    <x v="153"/>
    <x v="74"/>
    <x v="208"/>
    <x v="40"/>
    <x v="40"/>
    <x v="0"/>
  </r>
  <r>
    <x v="0"/>
    <x v="16"/>
    <x v="16"/>
    <x v="1"/>
    <x v="1"/>
    <x v="1"/>
    <x v="1"/>
    <x v="105"/>
    <x v="154"/>
    <x v="51"/>
    <x v="209"/>
    <x v="40"/>
    <x v="40"/>
    <x v="0"/>
  </r>
  <r>
    <x v="0"/>
    <x v="16"/>
    <x v="16"/>
    <x v="6"/>
    <x v="6"/>
    <x v="6"/>
    <x v="2"/>
    <x v="107"/>
    <x v="155"/>
    <x v="70"/>
    <x v="210"/>
    <x v="41"/>
    <x v="154"/>
    <x v="0"/>
  </r>
  <r>
    <x v="0"/>
    <x v="16"/>
    <x v="16"/>
    <x v="36"/>
    <x v="36"/>
    <x v="36"/>
    <x v="2"/>
    <x v="107"/>
    <x v="155"/>
    <x v="52"/>
    <x v="211"/>
    <x v="40"/>
    <x v="40"/>
    <x v="0"/>
  </r>
  <r>
    <x v="0"/>
    <x v="16"/>
    <x v="16"/>
    <x v="39"/>
    <x v="39"/>
    <x v="39"/>
    <x v="4"/>
    <x v="108"/>
    <x v="39"/>
    <x v="50"/>
    <x v="212"/>
    <x v="41"/>
    <x v="154"/>
    <x v="0"/>
  </r>
  <r>
    <x v="0"/>
    <x v="16"/>
    <x v="16"/>
    <x v="30"/>
    <x v="30"/>
    <x v="30"/>
    <x v="4"/>
    <x v="108"/>
    <x v="39"/>
    <x v="70"/>
    <x v="210"/>
    <x v="40"/>
    <x v="40"/>
    <x v="0"/>
  </r>
  <r>
    <x v="0"/>
    <x v="16"/>
    <x v="16"/>
    <x v="12"/>
    <x v="12"/>
    <x v="12"/>
    <x v="4"/>
    <x v="108"/>
    <x v="39"/>
    <x v="70"/>
    <x v="210"/>
    <x v="40"/>
    <x v="40"/>
    <x v="0"/>
  </r>
  <r>
    <x v="0"/>
    <x v="16"/>
    <x v="16"/>
    <x v="11"/>
    <x v="11"/>
    <x v="11"/>
    <x v="4"/>
    <x v="108"/>
    <x v="39"/>
    <x v="50"/>
    <x v="212"/>
    <x v="41"/>
    <x v="154"/>
    <x v="0"/>
  </r>
  <r>
    <x v="0"/>
    <x v="16"/>
    <x v="16"/>
    <x v="28"/>
    <x v="28"/>
    <x v="28"/>
    <x v="4"/>
    <x v="108"/>
    <x v="39"/>
    <x v="53"/>
    <x v="54"/>
    <x v="51"/>
    <x v="155"/>
    <x v="0"/>
  </r>
  <r>
    <x v="0"/>
    <x v="16"/>
    <x v="16"/>
    <x v="46"/>
    <x v="46"/>
    <x v="46"/>
    <x v="4"/>
    <x v="108"/>
    <x v="39"/>
    <x v="70"/>
    <x v="210"/>
    <x v="40"/>
    <x v="40"/>
    <x v="0"/>
  </r>
  <r>
    <x v="0"/>
    <x v="16"/>
    <x v="16"/>
    <x v="3"/>
    <x v="3"/>
    <x v="3"/>
    <x v="4"/>
    <x v="108"/>
    <x v="39"/>
    <x v="70"/>
    <x v="210"/>
    <x v="40"/>
    <x v="40"/>
    <x v="0"/>
  </r>
  <r>
    <x v="0"/>
    <x v="16"/>
    <x v="16"/>
    <x v="10"/>
    <x v="10"/>
    <x v="10"/>
    <x v="4"/>
    <x v="108"/>
    <x v="39"/>
    <x v="70"/>
    <x v="210"/>
    <x v="40"/>
    <x v="40"/>
    <x v="0"/>
  </r>
  <r>
    <x v="0"/>
    <x v="16"/>
    <x v="16"/>
    <x v="69"/>
    <x v="69"/>
    <x v="69"/>
    <x v="12"/>
    <x v="109"/>
    <x v="156"/>
    <x v="50"/>
    <x v="212"/>
    <x v="40"/>
    <x v="40"/>
    <x v="0"/>
  </r>
  <r>
    <x v="0"/>
    <x v="16"/>
    <x v="16"/>
    <x v="37"/>
    <x v="37"/>
    <x v="37"/>
    <x v="12"/>
    <x v="109"/>
    <x v="156"/>
    <x v="50"/>
    <x v="212"/>
    <x v="40"/>
    <x v="40"/>
    <x v="0"/>
  </r>
  <r>
    <x v="0"/>
    <x v="16"/>
    <x v="16"/>
    <x v="18"/>
    <x v="18"/>
    <x v="18"/>
    <x v="12"/>
    <x v="109"/>
    <x v="156"/>
    <x v="93"/>
    <x v="112"/>
    <x v="41"/>
    <x v="154"/>
    <x v="0"/>
  </r>
  <r>
    <x v="0"/>
    <x v="16"/>
    <x v="16"/>
    <x v="17"/>
    <x v="17"/>
    <x v="17"/>
    <x v="12"/>
    <x v="109"/>
    <x v="156"/>
    <x v="50"/>
    <x v="212"/>
    <x v="40"/>
    <x v="40"/>
    <x v="0"/>
  </r>
  <r>
    <x v="0"/>
    <x v="16"/>
    <x v="16"/>
    <x v="8"/>
    <x v="8"/>
    <x v="8"/>
    <x v="12"/>
    <x v="109"/>
    <x v="156"/>
    <x v="93"/>
    <x v="112"/>
    <x v="41"/>
    <x v="154"/>
    <x v="0"/>
  </r>
  <r>
    <x v="0"/>
    <x v="16"/>
    <x v="16"/>
    <x v="5"/>
    <x v="5"/>
    <x v="5"/>
    <x v="12"/>
    <x v="109"/>
    <x v="156"/>
    <x v="93"/>
    <x v="112"/>
    <x v="40"/>
    <x v="40"/>
    <x v="1"/>
  </r>
  <r>
    <x v="0"/>
    <x v="16"/>
    <x v="16"/>
    <x v="70"/>
    <x v="70"/>
    <x v="70"/>
    <x v="12"/>
    <x v="109"/>
    <x v="156"/>
    <x v="50"/>
    <x v="212"/>
    <x v="40"/>
    <x v="40"/>
    <x v="0"/>
  </r>
  <r>
    <x v="0"/>
    <x v="16"/>
    <x v="16"/>
    <x v="34"/>
    <x v="34"/>
    <x v="34"/>
    <x v="12"/>
    <x v="109"/>
    <x v="156"/>
    <x v="53"/>
    <x v="54"/>
    <x v="53"/>
    <x v="156"/>
    <x v="0"/>
  </r>
  <r>
    <x v="0"/>
    <x v="16"/>
    <x v="16"/>
    <x v="35"/>
    <x v="35"/>
    <x v="35"/>
    <x v="12"/>
    <x v="109"/>
    <x v="156"/>
    <x v="53"/>
    <x v="54"/>
    <x v="40"/>
    <x v="40"/>
    <x v="0"/>
  </r>
  <r>
    <x v="0"/>
    <x v="16"/>
    <x v="16"/>
    <x v="13"/>
    <x v="13"/>
    <x v="13"/>
    <x v="12"/>
    <x v="109"/>
    <x v="156"/>
    <x v="93"/>
    <x v="112"/>
    <x v="41"/>
    <x v="154"/>
    <x v="0"/>
  </r>
  <r>
    <x v="0"/>
    <x v="17"/>
    <x v="17"/>
    <x v="0"/>
    <x v="0"/>
    <x v="0"/>
    <x v="0"/>
    <x v="85"/>
    <x v="157"/>
    <x v="91"/>
    <x v="213"/>
    <x v="41"/>
    <x v="157"/>
    <x v="0"/>
  </r>
  <r>
    <x v="0"/>
    <x v="17"/>
    <x v="17"/>
    <x v="1"/>
    <x v="1"/>
    <x v="1"/>
    <x v="1"/>
    <x v="47"/>
    <x v="158"/>
    <x v="43"/>
    <x v="214"/>
    <x v="40"/>
    <x v="40"/>
    <x v="0"/>
  </r>
  <r>
    <x v="0"/>
    <x v="17"/>
    <x v="17"/>
    <x v="6"/>
    <x v="6"/>
    <x v="6"/>
    <x v="2"/>
    <x v="77"/>
    <x v="159"/>
    <x v="72"/>
    <x v="215"/>
    <x v="51"/>
    <x v="158"/>
    <x v="0"/>
  </r>
  <r>
    <x v="0"/>
    <x v="17"/>
    <x v="17"/>
    <x v="9"/>
    <x v="9"/>
    <x v="9"/>
    <x v="3"/>
    <x v="80"/>
    <x v="2"/>
    <x v="45"/>
    <x v="216"/>
    <x v="53"/>
    <x v="159"/>
    <x v="0"/>
  </r>
  <r>
    <x v="0"/>
    <x v="17"/>
    <x v="17"/>
    <x v="11"/>
    <x v="11"/>
    <x v="11"/>
    <x v="3"/>
    <x v="80"/>
    <x v="2"/>
    <x v="74"/>
    <x v="217"/>
    <x v="42"/>
    <x v="160"/>
    <x v="0"/>
  </r>
  <r>
    <x v="0"/>
    <x v="17"/>
    <x v="17"/>
    <x v="7"/>
    <x v="7"/>
    <x v="7"/>
    <x v="3"/>
    <x v="80"/>
    <x v="2"/>
    <x v="48"/>
    <x v="218"/>
    <x v="40"/>
    <x v="40"/>
    <x v="0"/>
  </r>
  <r>
    <x v="0"/>
    <x v="17"/>
    <x v="17"/>
    <x v="39"/>
    <x v="39"/>
    <x v="39"/>
    <x v="6"/>
    <x v="91"/>
    <x v="160"/>
    <x v="74"/>
    <x v="217"/>
    <x v="51"/>
    <x v="158"/>
    <x v="0"/>
  </r>
  <r>
    <x v="0"/>
    <x v="17"/>
    <x v="17"/>
    <x v="4"/>
    <x v="4"/>
    <x v="4"/>
    <x v="6"/>
    <x v="91"/>
    <x v="160"/>
    <x v="45"/>
    <x v="216"/>
    <x v="41"/>
    <x v="157"/>
    <x v="0"/>
  </r>
  <r>
    <x v="0"/>
    <x v="17"/>
    <x v="17"/>
    <x v="14"/>
    <x v="14"/>
    <x v="14"/>
    <x v="8"/>
    <x v="111"/>
    <x v="6"/>
    <x v="93"/>
    <x v="219"/>
    <x v="29"/>
    <x v="161"/>
    <x v="0"/>
  </r>
  <r>
    <x v="0"/>
    <x v="17"/>
    <x v="17"/>
    <x v="5"/>
    <x v="5"/>
    <x v="5"/>
    <x v="8"/>
    <x v="111"/>
    <x v="6"/>
    <x v="75"/>
    <x v="61"/>
    <x v="51"/>
    <x v="158"/>
    <x v="0"/>
  </r>
  <r>
    <x v="0"/>
    <x v="17"/>
    <x v="17"/>
    <x v="28"/>
    <x v="28"/>
    <x v="28"/>
    <x v="10"/>
    <x v="104"/>
    <x v="43"/>
    <x v="93"/>
    <x v="219"/>
    <x v="47"/>
    <x v="162"/>
    <x v="0"/>
  </r>
  <r>
    <x v="0"/>
    <x v="17"/>
    <x v="17"/>
    <x v="13"/>
    <x v="13"/>
    <x v="13"/>
    <x v="10"/>
    <x v="104"/>
    <x v="43"/>
    <x v="74"/>
    <x v="217"/>
    <x v="40"/>
    <x v="40"/>
    <x v="0"/>
  </r>
  <r>
    <x v="0"/>
    <x v="17"/>
    <x v="17"/>
    <x v="16"/>
    <x v="16"/>
    <x v="16"/>
    <x v="12"/>
    <x v="105"/>
    <x v="11"/>
    <x v="52"/>
    <x v="174"/>
    <x v="53"/>
    <x v="159"/>
    <x v="0"/>
  </r>
  <r>
    <x v="0"/>
    <x v="17"/>
    <x v="17"/>
    <x v="12"/>
    <x v="12"/>
    <x v="12"/>
    <x v="12"/>
    <x v="105"/>
    <x v="11"/>
    <x v="75"/>
    <x v="61"/>
    <x v="41"/>
    <x v="157"/>
    <x v="0"/>
  </r>
  <r>
    <x v="0"/>
    <x v="17"/>
    <x v="17"/>
    <x v="25"/>
    <x v="25"/>
    <x v="25"/>
    <x v="12"/>
    <x v="105"/>
    <x v="11"/>
    <x v="75"/>
    <x v="61"/>
    <x v="41"/>
    <x v="157"/>
    <x v="0"/>
  </r>
  <r>
    <x v="0"/>
    <x v="17"/>
    <x v="17"/>
    <x v="3"/>
    <x v="3"/>
    <x v="3"/>
    <x v="12"/>
    <x v="105"/>
    <x v="11"/>
    <x v="51"/>
    <x v="220"/>
    <x v="40"/>
    <x v="40"/>
    <x v="0"/>
  </r>
  <r>
    <x v="0"/>
    <x v="17"/>
    <x v="17"/>
    <x v="2"/>
    <x v="2"/>
    <x v="2"/>
    <x v="12"/>
    <x v="105"/>
    <x v="11"/>
    <x v="75"/>
    <x v="61"/>
    <x v="41"/>
    <x v="157"/>
    <x v="0"/>
  </r>
  <r>
    <x v="0"/>
    <x v="17"/>
    <x v="17"/>
    <x v="36"/>
    <x v="36"/>
    <x v="36"/>
    <x v="16"/>
    <x v="106"/>
    <x v="69"/>
    <x v="75"/>
    <x v="61"/>
    <x v="40"/>
    <x v="40"/>
    <x v="0"/>
  </r>
  <r>
    <x v="0"/>
    <x v="17"/>
    <x v="17"/>
    <x v="21"/>
    <x v="21"/>
    <x v="21"/>
    <x v="16"/>
    <x v="106"/>
    <x v="69"/>
    <x v="70"/>
    <x v="221"/>
    <x v="53"/>
    <x v="159"/>
    <x v="0"/>
  </r>
  <r>
    <x v="0"/>
    <x v="17"/>
    <x v="17"/>
    <x v="71"/>
    <x v="71"/>
    <x v="71"/>
    <x v="16"/>
    <x v="106"/>
    <x v="69"/>
    <x v="50"/>
    <x v="172"/>
    <x v="51"/>
    <x v="158"/>
    <x v="0"/>
  </r>
  <r>
    <x v="0"/>
    <x v="17"/>
    <x v="17"/>
    <x v="72"/>
    <x v="72"/>
    <x v="72"/>
    <x v="16"/>
    <x v="106"/>
    <x v="69"/>
    <x v="53"/>
    <x v="54"/>
    <x v="44"/>
    <x v="163"/>
    <x v="0"/>
  </r>
  <r>
    <x v="0"/>
    <x v="17"/>
    <x v="17"/>
    <x v="73"/>
    <x v="73"/>
    <x v="73"/>
    <x v="16"/>
    <x v="106"/>
    <x v="69"/>
    <x v="52"/>
    <x v="174"/>
    <x v="40"/>
    <x v="40"/>
    <x v="0"/>
  </r>
  <r>
    <x v="0"/>
    <x v="18"/>
    <x v="18"/>
    <x v="1"/>
    <x v="1"/>
    <x v="1"/>
    <x v="0"/>
    <x v="80"/>
    <x v="161"/>
    <x v="48"/>
    <x v="222"/>
    <x v="40"/>
    <x v="40"/>
    <x v="0"/>
  </r>
  <r>
    <x v="0"/>
    <x v="18"/>
    <x v="18"/>
    <x v="19"/>
    <x v="19"/>
    <x v="19"/>
    <x v="1"/>
    <x v="97"/>
    <x v="162"/>
    <x v="74"/>
    <x v="223"/>
    <x v="53"/>
    <x v="164"/>
    <x v="0"/>
  </r>
  <r>
    <x v="0"/>
    <x v="18"/>
    <x v="18"/>
    <x v="6"/>
    <x v="6"/>
    <x v="6"/>
    <x v="2"/>
    <x v="111"/>
    <x v="163"/>
    <x v="75"/>
    <x v="224"/>
    <x v="51"/>
    <x v="140"/>
    <x v="0"/>
  </r>
  <r>
    <x v="0"/>
    <x v="18"/>
    <x v="18"/>
    <x v="9"/>
    <x v="9"/>
    <x v="9"/>
    <x v="2"/>
    <x v="111"/>
    <x v="163"/>
    <x v="75"/>
    <x v="224"/>
    <x v="51"/>
    <x v="140"/>
    <x v="0"/>
  </r>
  <r>
    <x v="0"/>
    <x v="18"/>
    <x v="18"/>
    <x v="0"/>
    <x v="0"/>
    <x v="0"/>
    <x v="2"/>
    <x v="111"/>
    <x v="163"/>
    <x v="49"/>
    <x v="211"/>
    <x v="40"/>
    <x v="40"/>
    <x v="0"/>
  </r>
  <r>
    <x v="0"/>
    <x v="18"/>
    <x v="18"/>
    <x v="31"/>
    <x v="31"/>
    <x v="31"/>
    <x v="5"/>
    <x v="106"/>
    <x v="92"/>
    <x v="52"/>
    <x v="212"/>
    <x v="41"/>
    <x v="30"/>
    <x v="0"/>
  </r>
  <r>
    <x v="0"/>
    <x v="18"/>
    <x v="18"/>
    <x v="73"/>
    <x v="73"/>
    <x v="73"/>
    <x v="5"/>
    <x v="106"/>
    <x v="92"/>
    <x v="70"/>
    <x v="170"/>
    <x v="41"/>
    <x v="30"/>
    <x v="0"/>
  </r>
  <r>
    <x v="0"/>
    <x v="18"/>
    <x v="18"/>
    <x v="30"/>
    <x v="30"/>
    <x v="30"/>
    <x v="7"/>
    <x v="107"/>
    <x v="164"/>
    <x v="70"/>
    <x v="170"/>
    <x v="41"/>
    <x v="30"/>
    <x v="0"/>
  </r>
  <r>
    <x v="0"/>
    <x v="18"/>
    <x v="18"/>
    <x v="56"/>
    <x v="56"/>
    <x v="56"/>
    <x v="7"/>
    <x v="107"/>
    <x v="164"/>
    <x v="52"/>
    <x v="212"/>
    <x v="40"/>
    <x v="40"/>
    <x v="0"/>
  </r>
  <r>
    <x v="0"/>
    <x v="18"/>
    <x v="18"/>
    <x v="16"/>
    <x v="16"/>
    <x v="16"/>
    <x v="7"/>
    <x v="107"/>
    <x v="164"/>
    <x v="52"/>
    <x v="212"/>
    <x v="40"/>
    <x v="40"/>
    <x v="0"/>
  </r>
  <r>
    <x v="0"/>
    <x v="18"/>
    <x v="18"/>
    <x v="21"/>
    <x v="21"/>
    <x v="21"/>
    <x v="7"/>
    <x v="107"/>
    <x v="164"/>
    <x v="70"/>
    <x v="170"/>
    <x v="41"/>
    <x v="30"/>
    <x v="0"/>
  </r>
  <r>
    <x v="0"/>
    <x v="18"/>
    <x v="18"/>
    <x v="55"/>
    <x v="55"/>
    <x v="55"/>
    <x v="7"/>
    <x v="107"/>
    <x v="164"/>
    <x v="52"/>
    <x v="212"/>
    <x v="40"/>
    <x v="40"/>
    <x v="0"/>
  </r>
  <r>
    <x v="0"/>
    <x v="18"/>
    <x v="18"/>
    <x v="12"/>
    <x v="12"/>
    <x v="12"/>
    <x v="7"/>
    <x v="107"/>
    <x v="164"/>
    <x v="52"/>
    <x v="212"/>
    <x v="40"/>
    <x v="40"/>
    <x v="0"/>
  </r>
  <r>
    <x v="0"/>
    <x v="18"/>
    <x v="18"/>
    <x v="7"/>
    <x v="7"/>
    <x v="7"/>
    <x v="7"/>
    <x v="107"/>
    <x v="164"/>
    <x v="52"/>
    <x v="212"/>
    <x v="40"/>
    <x v="40"/>
    <x v="0"/>
  </r>
  <r>
    <x v="0"/>
    <x v="18"/>
    <x v="18"/>
    <x v="13"/>
    <x v="13"/>
    <x v="13"/>
    <x v="7"/>
    <x v="107"/>
    <x v="164"/>
    <x v="52"/>
    <x v="212"/>
    <x v="40"/>
    <x v="40"/>
    <x v="0"/>
  </r>
  <r>
    <x v="0"/>
    <x v="18"/>
    <x v="18"/>
    <x v="14"/>
    <x v="14"/>
    <x v="14"/>
    <x v="14"/>
    <x v="108"/>
    <x v="28"/>
    <x v="93"/>
    <x v="225"/>
    <x v="53"/>
    <x v="164"/>
    <x v="0"/>
  </r>
  <r>
    <x v="0"/>
    <x v="18"/>
    <x v="18"/>
    <x v="51"/>
    <x v="51"/>
    <x v="51"/>
    <x v="14"/>
    <x v="108"/>
    <x v="28"/>
    <x v="70"/>
    <x v="170"/>
    <x v="40"/>
    <x v="40"/>
    <x v="0"/>
  </r>
  <r>
    <x v="0"/>
    <x v="18"/>
    <x v="18"/>
    <x v="48"/>
    <x v="48"/>
    <x v="48"/>
    <x v="14"/>
    <x v="108"/>
    <x v="28"/>
    <x v="50"/>
    <x v="112"/>
    <x v="41"/>
    <x v="30"/>
    <x v="0"/>
  </r>
  <r>
    <x v="0"/>
    <x v="18"/>
    <x v="18"/>
    <x v="11"/>
    <x v="11"/>
    <x v="11"/>
    <x v="14"/>
    <x v="108"/>
    <x v="28"/>
    <x v="70"/>
    <x v="170"/>
    <x v="40"/>
    <x v="40"/>
    <x v="0"/>
  </r>
  <r>
    <x v="0"/>
    <x v="18"/>
    <x v="18"/>
    <x v="28"/>
    <x v="28"/>
    <x v="28"/>
    <x v="14"/>
    <x v="108"/>
    <x v="28"/>
    <x v="50"/>
    <x v="112"/>
    <x v="41"/>
    <x v="30"/>
    <x v="0"/>
  </r>
  <r>
    <x v="0"/>
    <x v="18"/>
    <x v="18"/>
    <x v="8"/>
    <x v="8"/>
    <x v="8"/>
    <x v="14"/>
    <x v="108"/>
    <x v="28"/>
    <x v="50"/>
    <x v="112"/>
    <x v="41"/>
    <x v="30"/>
    <x v="0"/>
  </r>
  <r>
    <x v="0"/>
    <x v="18"/>
    <x v="18"/>
    <x v="46"/>
    <x v="46"/>
    <x v="46"/>
    <x v="14"/>
    <x v="108"/>
    <x v="28"/>
    <x v="70"/>
    <x v="170"/>
    <x v="40"/>
    <x v="40"/>
    <x v="0"/>
  </r>
  <r>
    <x v="0"/>
    <x v="18"/>
    <x v="18"/>
    <x v="74"/>
    <x v="74"/>
    <x v="74"/>
    <x v="14"/>
    <x v="108"/>
    <x v="28"/>
    <x v="50"/>
    <x v="112"/>
    <x v="41"/>
    <x v="30"/>
    <x v="0"/>
  </r>
  <r>
    <x v="0"/>
    <x v="19"/>
    <x v="19"/>
    <x v="0"/>
    <x v="0"/>
    <x v="0"/>
    <x v="0"/>
    <x v="51"/>
    <x v="165"/>
    <x v="33"/>
    <x v="226"/>
    <x v="40"/>
    <x v="40"/>
    <x v="0"/>
  </r>
  <r>
    <x v="0"/>
    <x v="19"/>
    <x v="19"/>
    <x v="1"/>
    <x v="1"/>
    <x v="1"/>
    <x v="1"/>
    <x v="96"/>
    <x v="166"/>
    <x v="59"/>
    <x v="227"/>
    <x v="40"/>
    <x v="40"/>
    <x v="0"/>
  </r>
  <r>
    <x v="0"/>
    <x v="19"/>
    <x v="19"/>
    <x v="35"/>
    <x v="35"/>
    <x v="35"/>
    <x v="2"/>
    <x v="91"/>
    <x v="167"/>
    <x v="53"/>
    <x v="54"/>
    <x v="40"/>
    <x v="40"/>
    <x v="4"/>
  </r>
  <r>
    <x v="0"/>
    <x v="19"/>
    <x v="19"/>
    <x v="18"/>
    <x v="18"/>
    <x v="18"/>
    <x v="3"/>
    <x v="97"/>
    <x v="168"/>
    <x v="70"/>
    <x v="228"/>
    <x v="47"/>
    <x v="165"/>
    <x v="0"/>
  </r>
  <r>
    <x v="0"/>
    <x v="19"/>
    <x v="19"/>
    <x v="3"/>
    <x v="3"/>
    <x v="3"/>
    <x v="3"/>
    <x v="97"/>
    <x v="168"/>
    <x v="45"/>
    <x v="167"/>
    <x v="40"/>
    <x v="40"/>
    <x v="0"/>
  </r>
  <r>
    <x v="0"/>
    <x v="19"/>
    <x v="19"/>
    <x v="8"/>
    <x v="8"/>
    <x v="8"/>
    <x v="5"/>
    <x v="111"/>
    <x v="169"/>
    <x v="75"/>
    <x v="229"/>
    <x v="51"/>
    <x v="103"/>
    <x v="0"/>
  </r>
  <r>
    <x v="0"/>
    <x v="19"/>
    <x v="19"/>
    <x v="17"/>
    <x v="17"/>
    <x v="17"/>
    <x v="6"/>
    <x v="104"/>
    <x v="118"/>
    <x v="74"/>
    <x v="230"/>
    <x v="40"/>
    <x v="40"/>
    <x v="0"/>
  </r>
  <r>
    <x v="0"/>
    <x v="19"/>
    <x v="19"/>
    <x v="28"/>
    <x v="28"/>
    <x v="28"/>
    <x v="6"/>
    <x v="104"/>
    <x v="118"/>
    <x v="70"/>
    <x v="228"/>
    <x v="42"/>
    <x v="166"/>
    <x v="0"/>
  </r>
  <r>
    <x v="0"/>
    <x v="19"/>
    <x v="19"/>
    <x v="7"/>
    <x v="7"/>
    <x v="7"/>
    <x v="6"/>
    <x v="104"/>
    <x v="118"/>
    <x v="51"/>
    <x v="231"/>
    <x v="41"/>
    <x v="106"/>
    <x v="0"/>
  </r>
  <r>
    <x v="0"/>
    <x v="19"/>
    <x v="19"/>
    <x v="14"/>
    <x v="14"/>
    <x v="14"/>
    <x v="9"/>
    <x v="105"/>
    <x v="170"/>
    <x v="93"/>
    <x v="232"/>
    <x v="44"/>
    <x v="167"/>
    <x v="0"/>
  </r>
  <r>
    <x v="0"/>
    <x v="19"/>
    <x v="19"/>
    <x v="6"/>
    <x v="6"/>
    <x v="6"/>
    <x v="9"/>
    <x v="105"/>
    <x v="170"/>
    <x v="75"/>
    <x v="229"/>
    <x v="41"/>
    <x v="106"/>
    <x v="0"/>
  </r>
  <r>
    <x v="0"/>
    <x v="19"/>
    <x v="19"/>
    <x v="25"/>
    <x v="25"/>
    <x v="25"/>
    <x v="9"/>
    <x v="105"/>
    <x v="170"/>
    <x v="75"/>
    <x v="229"/>
    <x v="41"/>
    <x v="106"/>
    <x v="0"/>
  </r>
  <r>
    <x v="0"/>
    <x v="19"/>
    <x v="19"/>
    <x v="15"/>
    <x v="15"/>
    <x v="15"/>
    <x v="9"/>
    <x v="105"/>
    <x v="170"/>
    <x v="52"/>
    <x v="233"/>
    <x v="53"/>
    <x v="4"/>
    <x v="0"/>
  </r>
  <r>
    <x v="0"/>
    <x v="19"/>
    <x v="19"/>
    <x v="29"/>
    <x v="29"/>
    <x v="29"/>
    <x v="9"/>
    <x v="105"/>
    <x v="170"/>
    <x v="53"/>
    <x v="54"/>
    <x v="47"/>
    <x v="165"/>
    <x v="0"/>
  </r>
  <r>
    <x v="0"/>
    <x v="19"/>
    <x v="19"/>
    <x v="75"/>
    <x v="75"/>
    <x v="75"/>
    <x v="13"/>
    <x v="106"/>
    <x v="76"/>
    <x v="93"/>
    <x v="232"/>
    <x v="42"/>
    <x v="166"/>
    <x v="0"/>
  </r>
  <r>
    <x v="0"/>
    <x v="19"/>
    <x v="19"/>
    <x v="76"/>
    <x v="76"/>
    <x v="76"/>
    <x v="13"/>
    <x v="106"/>
    <x v="76"/>
    <x v="70"/>
    <x v="228"/>
    <x v="53"/>
    <x v="4"/>
    <x v="0"/>
  </r>
  <r>
    <x v="0"/>
    <x v="19"/>
    <x v="19"/>
    <x v="19"/>
    <x v="19"/>
    <x v="19"/>
    <x v="13"/>
    <x v="106"/>
    <x v="76"/>
    <x v="70"/>
    <x v="228"/>
    <x v="41"/>
    <x v="106"/>
    <x v="1"/>
  </r>
  <r>
    <x v="0"/>
    <x v="19"/>
    <x v="19"/>
    <x v="2"/>
    <x v="2"/>
    <x v="2"/>
    <x v="13"/>
    <x v="106"/>
    <x v="76"/>
    <x v="75"/>
    <x v="229"/>
    <x v="40"/>
    <x v="40"/>
    <x v="0"/>
  </r>
  <r>
    <x v="0"/>
    <x v="19"/>
    <x v="19"/>
    <x v="31"/>
    <x v="31"/>
    <x v="31"/>
    <x v="17"/>
    <x v="107"/>
    <x v="47"/>
    <x v="52"/>
    <x v="233"/>
    <x v="40"/>
    <x v="40"/>
    <x v="0"/>
  </r>
  <r>
    <x v="0"/>
    <x v="19"/>
    <x v="19"/>
    <x v="21"/>
    <x v="21"/>
    <x v="21"/>
    <x v="17"/>
    <x v="107"/>
    <x v="47"/>
    <x v="50"/>
    <x v="17"/>
    <x v="53"/>
    <x v="4"/>
    <x v="0"/>
  </r>
  <r>
    <x v="0"/>
    <x v="19"/>
    <x v="19"/>
    <x v="12"/>
    <x v="12"/>
    <x v="12"/>
    <x v="17"/>
    <x v="107"/>
    <x v="47"/>
    <x v="70"/>
    <x v="228"/>
    <x v="41"/>
    <x v="106"/>
    <x v="0"/>
  </r>
  <r>
    <x v="0"/>
    <x v="19"/>
    <x v="19"/>
    <x v="64"/>
    <x v="64"/>
    <x v="64"/>
    <x v="17"/>
    <x v="107"/>
    <x v="47"/>
    <x v="70"/>
    <x v="228"/>
    <x v="41"/>
    <x v="106"/>
    <x v="0"/>
  </r>
  <r>
    <x v="0"/>
    <x v="20"/>
    <x v="20"/>
    <x v="0"/>
    <x v="0"/>
    <x v="0"/>
    <x v="0"/>
    <x v="96"/>
    <x v="171"/>
    <x v="59"/>
    <x v="234"/>
    <x v="40"/>
    <x v="40"/>
    <x v="0"/>
  </r>
  <r>
    <x v="0"/>
    <x v="20"/>
    <x v="20"/>
    <x v="3"/>
    <x v="3"/>
    <x v="3"/>
    <x v="1"/>
    <x v="104"/>
    <x v="172"/>
    <x v="74"/>
    <x v="235"/>
    <x v="40"/>
    <x v="40"/>
    <x v="0"/>
  </r>
  <r>
    <x v="0"/>
    <x v="20"/>
    <x v="20"/>
    <x v="1"/>
    <x v="1"/>
    <x v="1"/>
    <x v="1"/>
    <x v="104"/>
    <x v="172"/>
    <x v="51"/>
    <x v="236"/>
    <x v="41"/>
    <x v="168"/>
    <x v="0"/>
  </r>
  <r>
    <x v="0"/>
    <x v="20"/>
    <x v="20"/>
    <x v="7"/>
    <x v="7"/>
    <x v="7"/>
    <x v="3"/>
    <x v="105"/>
    <x v="173"/>
    <x v="51"/>
    <x v="236"/>
    <x v="40"/>
    <x v="40"/>
    <x v="0"/>
  </r>
  <r>
    <x v="0"/>
    <x v="20"/>
    <x v="20"/>
    <x v="19"/>
    <x v="19"/>
    <x v="19"/>
    <x v="4"/>
    <x v="106"/>
    <x v="174"/>
    <x v="75"/>
    <x v="237"/>
    <x v="40"/>
    <x v="40"/>
    <x v="0"/>
  </r>
  <r>
    <x v="0"/>
    <x v="20"/>
    <x v="20"/>
    <x v="5"/>
    <x v="5"/>
    <x v="5"/>
    <x v="4"/>
    <x v="106"/>
    <x v="174"/>
    <x v="75"/>
    <x v="237"/>
    <x v="40"/>
    <x v="40"/>
    <x v="0"/>
  </r>
  <r>
    <x v="0"/>
    <x v="20"/>
    <x v="20"/>
    <x v="10"/>
    <x v="10"/>
    <x v="10"/>
    <x v="4"/>
    <x v="106"/>
    <x v="174"/>
    <x v="75"/>
    <x v="237"/>
    <x v="40"/>
    <x v="40"/>
    <x v="0"/>
  </r>
  <r>
    <x v="0"/>
    <x v="20"/>
    <x v="20"/>
    <x v="6"/>
    <x v="6"/>
    <x v="6"/>
    <x v="7"/>
    <x v="107"/>
    <x v="175"/>
    <x v="70"/>
    <x v="238"/>
    <x v="41"/>
    <x v="168"/>
    <x v="0"/>
  </r>
  <r>
    <x v="0"/>
    <x v="20"/>
    <x v="20"/>
    <x v="17"/>
    <x v="17"/>
    <x v="17"/>
    <x v="7"/>
    <x v="107"/>
    <x v="175"/>
    <x v="52"/>
    <x v="224"/>
    <x v="40"/>
    <x v="40"/>
    <x v="0"/>
  </r>
  <r>
    <x v="0"/>
    <x v="20"/>
    <x v="20"/>
    <x v="77"/>
    <x v="77"/>
    <x v="77"/>
    <x v="7"/>
    <x v="107"/>
    <x v="175"/>
    <x v="70"/>
    <x v="238"/>
    <x v="41"/>
    <x v="168"/>
    <x v="0"/>
  </r>
  <r>
    <x v="0"/>
    <x v="20"/>
    <x v="20"/>
    <x v="8"/>
    <x v="8"/>
    <x v="8"/>
    <x v="7"/>
    <x v="107"/>
    <x v="175"/>
    <x v="52"/>
    <x v="224"/>
    <x v="40"/>
    <x v="40"/>
    <x v="0"/>
  </r>
  <r>
    <x v="0"/>
    <x v="20"/>
    <x v="20"/>
    <x v="29"/>
    <x v="29"/>
    <x v="29"/>
    <x v="7"/>
    <x v="107"/>
    <x v="175"/>
    <x v="53"/>
    <x v="54"/>
    <x v="41"/>
    <x v="168"/>
    <x v="0"/>
  </r>
  <r>
    <x v="0"/>
    <x v="20"/>
    <x v="20"/>
    <x v="13"/>
    <x v="13"/>
    <x v="13"/>
    <x v="7"/>
    <x v="107"/>
    <x v="175"/>
    <x v="70"/>
    <x v="238"/>
    <x v="41"/>
    <x v="168"/>
    <x v="0"/>
  </r>
  <r>
    <x v="0"/>
    <x v="20"/>
    <x v="20"/>
    <x v="14"/>
    <x v="14"/>
    <x v="14"/>
    <x v="19"/>
    <x v="108"/>
    <x v="43"/>
    <x v="93"/>
    <x v="239"/>
    <x v="53"/>
    <x v="169"/>
    <x v="0"/>
  </r>
  <r>
    <x v="0"/>
    <x v="20"/>
    <x v="20"/>
    <x v="12"/>
    <x v="12"/>
    <x v="12"/>
    <x v="19"/>
    <x v="108"/>
    <x v="43"/>
    <x v="70"/>
    <x v="238"/>
    <x v="40"/>
    <x v="40"/>
    <x v="0"/>
  </r>
  <r>
    <x v="0"/>
    <x v="20"/>
    <x v="20"/>
    <x v="78"/>
    <x v="78"/>
    <x v="78"/>
    <x v="19"/>
    <x v="108"/>
    <x v="43"/>
    <x v="93"/>
    <x v="239"/>
    <x v="53"/>
    <x v="169"/>
    <x v="0"/>
  </r>
  <r>
    <x v="0"/>
    <x v="20"/>
    <x v="20"/>
    <x v="15"/>
    <x v="15"/>
    <x v="15"/>
    <x v="19"/>
    <x v="108"/>
    <x v="43"/>
    <x v="50"/>
    <x v="240"/>
    <x v="41"/>
    <x v="168"/>
    <x v="0"/>
  </r>
  <r>
    <x v="0"/>
    <x v="20"/>
    <x v="20"/>
    <x v="28"/>
    <x v="28"/>
    <x v="28"/>
    <x v="19"/>
    <x v="108"/>
    <x v="43"/>
    <x v="93"/>
    <x v="239"/>
    <x v="53"/>
    <x v="169"/>
    <x v="0"/>
  </r>
  <r>
    <x v="0"/>
    <x v="20"/>
    <x v="20"/>
    <x v="70"/>
    <x v="70"/>
    <x v="70"/>
    <x v="19"/>
    <x v="108"/>
    <x v="43"/>
    <x v="70"/>
    <x v="238"/>
    <x v="40"/>
    <x v="40"/>
    <x v="0"/>
  </r>
  <r>
    <x v="0"/>
    <x v="20"/>
    <x v="20"/>
    <x v="35"/>
    <x v="35"/>
    <x v="35"/>
    <x v="19"/>
    <x v="108"/>
    <x v="43"/>
    <x v="53"/>
    <x v="54"/>
    <x v="40"/>
    <x v="40"/>
    <x v="0"/>
  </r>
  <r>
    <x v="0"/>
    <x v="21"/>
    <x v="21"/>
    <x v="0"/>
    <x v="0"/>
    <x v="0"/>
    <x v="0"/>
    <x v="97"/>
    <x v="176"/>
    <x v="49"/>
    <x v="241"/>
    <x v="41"/>
    <x v="34"/>
    <x v="0"/>
  </r>
  <r>
    <x v="0"/>
    <x v="21"/>
    <x v="21"/>
    <x v="14"/>
    <x v="14"/>
    <x v="14"/>
    <x v="1"/>
    <x v="111"/>
    <x v="177"/>
    <x v="52"/>
    <x v="242"/>
    <x v="42"/>
    <x v="170"/>
    <x v="0"/>
  </r>
  <r>
    <x v="0"/>
    <x v="21"/>
    <x v="21"/>
    <x v="1"/>
    <x v="1"/>
    <x v="1"/>
    <x v="2"/>
    <x v="104"/>
    <x v="178"/>
    <x v="74"/>
    <x v="243"/>
    <x v="40"/>
    <x v="40"/>
    <x v="0"/>
  </r>
  <r>
    <x v="0"/>
    <x v="21"/>
    <x v="21"/>
    <x v="29"/>
    <x v="29"/>
    <x v="29"/>
    <x v="2"/>
    <x v="104"/>
    <x v="178"/>
    <x v="53"/>
    <x v="54"/>
    <x v="42"/>
    <x v="170"/>
    <x v="0"/>
  </r>
  <r>
    <x v="0"/>
    <x v="21"/>
    <x v="21"/>
    <x v="30"/>
    <x v="30"/>
    <x v="30"/>
    <x v="4"/>
    <x v="105"/>
    <x v="179"/>
    <x v="51"/>
    <x v="244"/>
    <x v="40"/>
    <x v="40"/>
    <x v="0"/>
  </r>
  <r>
    <x v="0"/>
    <x v="21"/>
    <x v="21"/>
    <x v="6"/>
    <x v="6"/>
    <x v="6"/>
    <x v="5"/>
    <x v="106"/>
    <x v="159"/>
    <x v="70"/>
    <x v="168"/>
    <x v="53"/>
    <x v="171"/>
    <x v="0"/>
  </r>
  <r>
    <x v="0"/>
    <x v="21"/>
    <x v="21"/>
    <x v="10"/>
    <x v="10"/>
    <x v="10"/>
    <x v="6"/>
    <x v="107"/>
    <x v="180"/>
    <x v="52"/>
    <x v="242"/>
    <x v="40"/>
    <x v="40"/>
    <x v="0"/>
  </r>
  <r>
    <x v="0"/>
    <x v="21"/>
    <x v="21"/>
    <x v="16"/>
    <x v="16"/>
    <x v="16"/>
    <x v="7"/>
    <x v="108"/>
    <x v="93"/>
    <x v="70"/>
    <x v="168"/>
    <x v="40"/>
    <x v="40"/>
    <x v="0"/>
  </r>
  <r>
    <x v="0"/>
    <x v="21"/>
    <x v="21"/>
    <x v="28"/>
    <x v="28"/>
    <x v="28"/>
    <x v="7"/>
    <x v="108"/>
    <x v="93"/>
    <x v="93"/>
    <x v="245"/>
    <x v="53"/>
    <x v="171"/>
    <x v="0"/>
  </r>
  <r>
    <x v="0"/>
    <x v="21"/>
    <x v="21"/>
    <x v="8"/>
    <x v="8"/>
    <x v="8"/>
    <x v="7"/>
    <x v="108"/>
    <x v="93"/>
    <x v="93"/>
    <x v="245"/>
    <x v="53"/>
    <x v="171"/>
    <x v="0"/>
  </r>
  <r>
    <x v="0"/>
    <x v="21"/>
    <x v="21"/>
    <x v="68"/>
    <x v="68"/>
    <x v="68"/>
    <x v="7"/>
    <x v="108"/>
    <x v="93"/>
    <x v="53"/>
    <x v="54"/>
    <x v="40"/>
    <x v="40"/>
    <x v="0"/>
  </r>
  <r>
    <x v="0"/>
    <x v="21"/>
    <x v="21"/>
    <x v="31"/>
    <x v="31"/>
    <x v="31"/>
    <x v="11"/>
    <x v="109"/>
    <x v="11"/>
    <x v="93"/>
    <x v="245"/>
    <x v="41"/>
    <x v="34"/>
    <x v="0"/>
  </r>
  <r>
    <x v="0"/>
    <x v="21"/>
    <x v="21"/>
    <x v="39"/>
    <x v="39"/>
    <x v="39"/>
    <x v="11"/>
    <x v="109"/>
    <x v="11"/>
    <x v="50"/>
    <x v="246"/>
    <x v="40"/>
    <x v="40"/>
    <x v="0"/>
  </r>
  <r>
    <x v="0"/>
    <x v="21"/>
    <x v="21"/>
    <x v="52"/>
    <x v="52"/>
    <x v="52"/>
    <x v="11"/>
    <x v="109"/>
    <x v="11"/>
    <x v="93"/>
    <x v="245"/>
    <x v="41"/>
    <x v="34"/>
    <x v="0"/>
  </r>
  <r>
    <x v="0"/>
    <x v="21"/>
    <x v="21"/>
    <x v="21"/>
    <x v="21"/>
    <x v="21"/>
    <x v="11"/>
    <x v="109"/>
    <x v="11"/>
    <x v="93"/>
    <x v="245"/>
    <x v="41"/>
    <x v="34"/>
    <x v="0"/>
  </r>
  <r>
    <x v="0"/>
    <x v="21"/>
    <x v="21"/>
    <x v="79"/>
    <x v="79"/>
    <x v="79"/>
    <x v="11"/>
    <x v="109"/>
    <x v="11"/>
    <x v="53"/>
    <x v="54"/>
    <x v="53"/>
    <x v="171"/>
    <x v="0"/>
  </r>
  <r>
    <x v="0"/>
    <x v="21"/>
    <x v="21"/>
    <x v="12"/>
    <x v="12"/>
    <x v="12"/>
    <x v="11"/>
    <x v="109"/>
    <x v="11"/>
    <x v="50"/>
    <x v="246"/>
    <x v="40"/>
    <x v="40"/>
    <x v="0"/>
  </r>
  <r>
    <x v="0"/>
    <x v="21"/>
    <x v="21"/>
    <x v="9"/>
    <x v="9"/>
    <x v="9"/>
    <x v="11"/>
    <x v="109"/>
    <x v="11"/>
    <x v="93"/>
    <x v="245"/>
    <x v="41"/>
    <x v="34"/>
    <x v="0"/>
  </r>
  <r>
    <x v="0"/>
    <x v="21"/>
    <x v="21"/>
    <x v="11"/>
    <x v="11"/>
    <x v="11"/>
    <x v="11"/>
    <x v="109"/>
    <x v="11"/>
    <x v="50"/>
    <x v="246"/>
    <x v="40"/>
    <x v="40"/>
    <x v="0"/>
  </r>
  <r>
    <x v="0"/>
    <x v="21"/>
    <x v="21"/>
    <x v="25"/>
    <x v="25"/>
    <x v="25"/>
    <x v="11"/>
    <x v="109"/>
    <x v="11"/>
    <x v="93"/>
    <x v="245"/>
    <x v="41"/>
    <x v="34"/>
    <x v="0"/>
  </r>
  <r>
    <x v="0"/>
    <x v="21"/>
    <x v="21"/>
    <x v="5"/>
    <x v="5"/>
    <x v="5"/>
    <x v="11"/>
    <x v="109"/>
    <x v="11"/>
    <x v="50"/>
    <x v="246"/>
    <x v="40"/>
    <x v="40"/>
    <x v="0"/>
  </r>
  <r>
    <x v="0"/>
    <x v="21"/>
    <x v="21"/>
    <x v="3"/>
    <x v="3"/>
    <x v="3"/>
    <x v="11"/>
    <x v="109"/>
    <x v="11"/>
    <x v="50"/>
    <x v="246"/>
    <x v="40"/>
    <x v="40"/>
    <x v="0"/>
  </r>
  <r>
    <x v="0"/>
    <x v="21"/>
    <x v="21"/>
    <x v="24"/>
    <x v="24"/>
    <x v="24"/>
    <x v="11"/>
    <x v="109"/>
    <x v="11"/>
    <x v="50"/>
    <x v="246"/>
    <x v="40"/>
    <x v="40"/>
    <x v="0"/>
  </r>
  <r>
    <x v="0"/>
    <x v="21"/>
    <x v="21"/>
    <x v="7"/>
    <x v="7"/>
    <x v="7"/>
    <x v="11"/>
    <x v="109"/>
    <x v="11"/>
    <x v="50"/>
    <x v="246"/>
    <x v="40"/>
    <x v="40"/>
    <x v="0"/>
  </r>
  <r>
    <x v="0"/>
    <x v="21"/>
    <x v="21"/>
    <x v="80"/>
    <x v="80"/>
    <x v="80"/>
    <x v="11"/>
    <x v="109"/>
    <x v="11"/>
    <x v="50"/>
    <x v="246"/>
    <x v="40"/>
    <x v="40"/>
    <x v="0"/>
  </r>
  <r>
    <x v="0"/>
    <x v="21"/>
    <x v="21"/>
    <x v="40"/>
    <x v="40"/>
    <x v="40"/>
    <x v="11"/>
    <x v="109"/>
    <x v="11"/>
    <x v="53"/>
    <x v="54"/>
    <x v="40"/>
    <x v="40"/>
    <x v="0"/>
  </r>
  <r>
    <x v="0"/>
    <x v="22"/>
    <x v="22"/>
    <x v="29"/>
    <x v="29"/>
    <x v="29"/>
    <x v="0"/>
    <x v="107"/>
    <x v="181"/>
    <x v="53"/>
    <x v="54"/>
    <x v="53"/>
    <x v="172"/>
    <x v="0"/>
  </r>
  <r>
    <x v="0"/>
    <x v="22"/>
    <x v="22"/>
    <x v="33"/>
    <x v="33"/>
    <x v="33"/>
    <x v="1"/>
    <x v="108"/>
    <x v="182"/>
    <x v="53"/>
    <x v="54"/>
    <x v="51"/>
    <x v="173"/>
    <x v="0"/>
  </r>
  <r>
    <x v="0"/>
    <x v="22"/>
    <x v="22"/>
    <x v="41"/>
    <x v="41"/>
    <x v="41"/>
    <x v="1"/>
    <x v="108"/>
    <x v="182"/>
    <x v="53"/>
    <x v="54"/>
    <x v="51"/>
    <x v="173"/>
    <x v="0"/>
  </r>
  <r>
    <x v="0"/>
    <x v="22"/>
    <x v="22"/>
    <x v="0"/>
    <x v="0"/>
    <x v="0"/>
    <x v="1"/>
    <x v="108"/>
    <x v="182"/>
    <x v="50"/>
    <x v="247"/>
    <x v="41"/>
    <x v="174"/>
    <x v="0"/>
  </r>
  <r>
    <x v="0"/>
    <x v="22"/>
    <x v="22"/>
    <x v="1"/>
    <x v="1"/>
    <x v="1"/>
    <x v="4"/>
    <x v="109"/>
    <x v="183"/>
    <x v="50"/>
    <x v="247"/>
    <x v="40"/>
    <x v="40"/>
    <x v="0"/>
  </r>
  <r>
    <x v="0"/>
    <x v="22"/>
    <x v="22"/>
    <x v="65"/>
    <x v="65"/>
    <x v="65"/>
    <x v="4"/>
    <x v="109"/>
    <x v="183"/>
    <x v="53"/>
    <x v="54"/>
    <x v="41"/>
    <x v="174"/>
    <x v="0"/>
  </r>
  <r>
    <x v="0"/>
    <x v="22"/>
    <x v="22"/>
    <x v="24"/>
    <x v="24"/>
    <x v="24"/>
    <x v="4"/>
    <x v="109"/>
    <x v="183"/>
    <x v="50"/>
    <x v="247"/>
    <x v="40"/>
    <x v="40"/>
    <x v="0"/>
  </r>
  <r>
    <x v="0"/>
    <x v="22"/>
    <x v="22"/>
    <x v="10"/>
    <x v="10"/>
    <x v="10"/>
    <x v="4"/>
    <x v="109"/>
    <x v="183"/>
    <x v="93"/>
    <x v="248"/>
    <x v="41"/>
    <x v="174"/>
    <x v="0"/>
  </r>
  <r>
    <x v="0"/>
    <x v="22"/>
    <x v="22"/>
    <x v="14"/>
    <x v="14"/>
    <x v="14"/>
    <x v="8"/>
    <x v="110"/>
    <x v="184"/>
    <x v="53"/>
    <x v="54"/>
    <x v="41"/>
    <x v="174"/>
    <x v="0"/>
  </r>
  <r>
    <x v="0"/>
    <x v="22"/>
    <x v="22"/>
    <x v="57"/>
    <x v="57"/>
    <x v="57"/>
    <x v="8"/>
    <x v="110"/>
    <x v="184"/>
    <x v="53"/>
    <x v="54"/>
    <x v="41"/>
    <x v="174"/>
    <x v="0"/>
  </r>
  <r>
    <x v="0"/>
    <x v="22"/>
    <x v="22"/>
    <x v="59"/>
    <x v="59"/>
    <x v="59"/>
    <x v="8"/>
    <x v="110"/>
    <x v="184"/>
    <x v="93"/>
    <x v="248"/>
    <x v="40"/>
    <x v="40"/>
    <x v="0"/>
  </r>
  <r>
    <x v="0"/>
    <x v="22"/>
    <x v="22"/>
    <x v="81"/>
    <x v="81"/>
    <x v="81"/>
    <x v="8"/>
    <x v="110"/>
    <x v="184"/>
    <x v="53"/>
    <x v="54"/>
    <x v="41"/>
    <x v="174"/>
    <x v="0"/>
  </r>
  <r>
    <x v="0"/>
    <x v="22"/>
    <x v="22"/>
    <x v="82"/>
    <x v="82"/>
    <x v="82"/>
    <x v="8"/>
    <x v="110"/>
    <x v="184"/>
    <x v="53"/>
    <x v="54"/>
    <x v="40"/>
    <x v="40"/>
    <x v="1"/>
  </r>
  <r>
    <x v="0"/>
    <x v="22"/>
    <x v="22"/>
    <x v="61"/>
    <x v="61"/>
    <x v="61"/>
    <x v="8"/>
    <x v="110"/>
    <x v="184"/>
    <x v="53"/>
    <x v="54"/>
    <x v="41"/>
    <x v="174"/>
    <x v="0"/>
  </r>
  <r>
    <x v="0"/>
    <x v="22"/>
    <x v="22"/>
    <x v="83"/>
    <x v="83"/>
    <x v="83"/>
    <x v="8"/>
    <x v="110"/>
    <x v="184"/>
    <x v="53"/>
    <x v="54"/>
    <x v="40"/>
    <x v="40"/>
    <x v="0"/>
  </r>
  <r>
    <x v="0"/>
    <x v="22"/>
    <x v="22"/>
    <x v="84"/>
    <x v="84"/>
    <x v="84"/>
    <x v="8"/>
    <x v="110"/>
    <x v="184"/>
    <x v="53"/>
    <x v="54"/>
    <x v="40"/>
    <x v="40"/>
    <x v="0"/>
  </r>
  <r>
    <x v="0"/>
    <x v="22"/>
    <x v="22"/>
    <x v="85"/>
    <x v="85"/>
    <x v="85"/>
    <x v="8"/>
    <x v="110"/>
    <x v="184"/>
    <x v="53"/>
    <x v="54"/>
    <x v="41"/>
    <x v="174"/>
    <x v="0"/>
  </r>
  <r>
    <x v="0"/>
    <x v="22"/>
    <x v="22"/>
    <x v="86"/>
    <x v="86"/>
    <x v="86"/>
    <x v="8"/>
    <x v="110"/>
    <x v="184"/>
    <x v="53"/>
    <x v="54"/>
    <x v="41"/>
    <x v="174"/>
    <x v="0"/>
  </r>
  <r>
    <x v="0"/>
    <x v="22"/>
    <x v="22"/>
    <x v="79"/>
    <x v="79"/>
    <x v="79"/>
    <x v="8"/>
    <x v="110"/>
    <x v="184"/>
    <x v="53"/>
    <x v="54"/>
    <x v="41"/>
    <x v="174"/>
    <x v="0"/>
  </r>
  <r>
    <x v="0"/>
    <x v="22"/>
    <x v="22"/>
    <x v="17"/>
    <x v="17"/>
    <x v="17"/>
    <x v="8"/>
    <x v="110"/>
    <x v="184"/>
    <x v="93"/>
    <x v="248"/>
    <x v="40"/>
    <x v="40"/>
    <x v="0"/>
  </r>
  <r>
    <x v="0"/>
    <x v="22"/>
    <x v="22"/>
    <x v="9"/>
    <x v="9"/>
    <x v="9"/>
    <x v="8"/>
    <x v="110"/>
    <x v="184"/>
    <x v="53"/>
    <x v="54"/>
    <x v="41"/>
    <x v="174"/>
    <x v="0"/>
  </r>
  <r>
    <x v="0"/>
    <x v="22"/>
    <x v="22"/>
    <x v="62"/>
    <x v="62"/>
    <x v="62"/>
    <x v="8"/>
    <x v="110"/>
    <x v="184"/>
    <x v="93"/>
    <x v="248"/>
    <x v="40"/>
    <x v="40"/>
    <x v="0"/>
  </r>
  <r>
    <x v="0"/>
    <x v="22"/>
    <x v="22"/>
    <x v="15"/>
    <x v="15"/>
    <x v="15"/>
    <x v="8"/>
    <x v="110"/>
    <x v="184"/>
    <x v="53"/>
    <x v="54"/>
    <x v="41"/>
    <x v="174"/>
    <x v="0"/>
  </r>
  <r>
    <x v="0"/>
    <x v="22"/>
    <x v="22"/>
    <x v="76"/>
    <x v="76"/>
    <x v="76"/>
    <x v="8"/>
    <x v="110"/>
    <x v="184"/>
    <x v="93"/>
    <x v="248"/>
    <x v="40"/>
    <x v="40"/>
    <x v="0"/>
  </r>
  <r>
    <x v="0"/>
    <x v="22"/>
    <x v="22"/>
    <x v="4"/>
    <x v="4"/>
    <x v="4"/>
    <x v="8"/>
    <x v="110"/>
    <x v="184"/>
    <x v="93"/>
    <x v="248"/>
    <x v="40"/>
    <x v="40"/>
    <x v="0"/>
  </r>
  <r>
    <x v="0"/>
    <x v="22"/>
    <x v="22"/>
    <x v="87"/>
    <x v="87"/>
    <x v="87"/>
    <x v="8"/>
    <x v="110"/>
    <x v="184"/>
    <x v="93"/>
    <x v="248"/>
    <x v="40"/>
    <x v="40"/>
    <x v="0"/>
  </r>
  <r>
    <x v="0"/>
    <x v="22"/>
    <x v="22"/>
    <x v="88"/>
    <x v="88"/>
    <x v="88"/>
    <x v="8"/>
    <x v="110"/>
    <x v="184"/>
    <x v="53"/>
    <x v="54"/>
    <x v="41"/>
    <x v="174"/>
    <x v="0"/>
  </r>
  <r>
    <x v="0"/>
    <x v="22"/>
    <x v="22"/>
    <x v="22"/>
    <x v="22"/>
    <x v="22"/>
    <x v="8"/>
    <x v="110"/>
    <x v="184"/>
    <x v="53"/>
    <x v="54"/>
    <x v="41"/>
    <x v="174"/>
    <x v="0"/>
  </r>
  <r>
    <x v="0"/>
    <x v="22"/>
    <x v="22"/>
    <x v="74"/>
    <x v="74"/>
    <x v="74"/>
    <x v="8"/>
    <x v="110"/>
    <x v="184"/>
    <x v="53"/>
    <x v="54"/>
    <x v="41"/>
    <x v="174"/>
    <x v="0"/>
  </r>
  <r>
    <x v="0"/>
    <x v="22"/>
    <x v="22"/>
    <x v="7"/>
    <x v="7"/>
    <x v="7"/>
    <x v="8"/>
    <x v="110"/>
    <x v="184"/>
    <x v="93"/>
    <x v="248"/>
    <x v="40"/>
    <x v="40"/>
    <x v="0"/>
  </r>
  <r>
    <x v="0"/>
    <x v="22"/>
    <x v="22"/>
    <x v="40"/>
    <x v="40"/>
    <x v="40"/>
    <x v="8"/>
    <x v="110"/>
    <x v="184"/>
    <x v="53"/>
    <x v="54"/>
    <x v="40"/>
    <x v="40"/>
    <x v="0"/>
  </r>
  <r>
    <x v="0"/>
    <x v="22"/>
    <x v="22"/>
    <x v="13"/>
    <x v="13"/>
    <x v="13"/>
    <x v="8"/>
    <x v="110"/>
    <x v="184"/>
    <x v="93"/>
    <x v="248"/>
    <x v="40"/>
    <x v="40"/>
    <x v="0"/>
  </r>
  <r>
    <x v="0"/>
    <x v="23"/>
    <x v="23"/>
    <x v="1"/>
    <x v="1"/>
    <x v="1"/>
    <x v="0"/>
    <x v="63"/>
    <x v="185"/>
    <x v="58"/>
    <x v="249"/>
    <x v="40"/>
    <x v="40"/>
    <x v="0"/>
  </r>
  <r>
    <x v="0"/>
    <x v="23"/>
    <x v="23"/>
    <x v="0"/>
    <x v="0"/>
    <x v="0"/>
    <x v="1"/>
    <x v="64"/>
    <x v="186"/>
    <x v="60"/>
    <x v="250"/>
    <x v="51"/>
    <x v="175"/>
    <x v="0"/>
  </r>
  <r>
    <x v="0"/>
    <x v="23"/>
    <x v="23"/>
    <x v="6"/>
    <x v="6"/>
    <x v="6"/>
    <x v="2"/>
    <x v="76"/>
    <x v="187"/>
    <x v="72"/>
    <x v="132"/>
    <x v="47"/>
    <x v="176"/>
    <x v="0"/>
  </r>
  <r>
    <x v="0"/>
    <x v="23"/>
    <x v="23"/>
    <x v="14"/>
    <x v="14"/>
    <x v="14"/>
    <x v="3"/>
    <x v="77"/>
    <x v="2"/>
    <x v="51"/>
    <x v="251"/>
    <x v="39"/>
    <x v="177"/>
    <x v="0"/>
  </r>
  <r>
    <x v="0"/>
    <x v="23"/>
    <x v="23"/>
    <x v="36"/>
    <x v="36"/>
    <x v="36"/>
    <x v="4"/>
    <x v="90"/>
    <x v="188"/>
    <x v="47"/>
    <x v="148"/>
    <x v="41"/>
    <x v="178"/>
    <x v="0"/>
  </r>
  <r>
    <x v="0"/>
    <x v="23"/>
    <x v="23"/>
    <x v="39"/>
    <x v="39"/>
    <x v="39"/>
    <x v="5"/>
    <x v="79"/>
    <x v="189"/>
    <x v="45"/>
    <x v="44"/>
    <x v="51"/>
    <x v="175"/>
    <x v="0"/>
  </r>
  <r>
    <x v="0"/>
    <x v="23"/>
    <x v="23"/>
    <x v="21"/>
    <x v="21"/>
    <x v="21"/>
    <x v="5"/>
    <x v="79"/>
    <x v="189"/>
    <x v="45"/>
    <x v="44"/>
    <x v="51"/>
    <x v="175"/>
    <x v="0"/>
  </r>
  <r>
    <x v="0"/>
    <x v="23"/>
    <x v="23"/>
    <x v="5"/>
    <x v="5"/>
    <x v="5"/>
    <x v="5"/>
    <x v="79"/>
    <x v="189"/>
    <x v="73"/>
    <x v="104"/>
    <x v="53"/>
    <x v="179"/>
    <x v="0"/>
  </r>
  <r>
    <x v="0"/>
    <x v="23"/>
    <x v="23"/>
    <x v="30"/>
    <x v="30"/>
    <x v="30"/>
    <x v="8"/>
    <x v="80"/>
    <x v="190"/>
    <x v="48"/>
    <x v="252"/>
    <x v="40"/>
    <x v="40"/>
    <x v="0"/>
  </r>
  <r>
    <x v="0"/>
    <x v="23"/>
    <x v="23"/>
    <x v="17"/>
    <x v="17"/>
    <x v="17"/>
    <x v="8"/>
    <x v="80"/>
    <x v="190"/>
    <x v="45"/>
    <x v="44"/>
    <x v="53"/>
    <x v="179"/>
    <x v="0"/>
  </r>
  <r>
    <x v="0"/>
    <x v="23"/>
    <x v="23"/>
    <x v="7"/>
    <x v="7"/>
    <x v="7"/>
    <x v="8"/>
    <x v="80"/>
    <x v="190"/>
    <x v="48"/>
    <x v="252"/>
    <x v="40"/>
    <x v="40"/>
    <x v="0"/>
  </r>
  <r>
    <x v="0"/>
    <x v="23"/>
    <x v="23"/>
    <x v="11"/>
    <x v="11"/>
    <x v="11"/>
    <x v="11"/>
    <x v="91"/>
    <x v="121"/>
    <x v="51"/>
    <x v="251"/>
    <x v="42"/>
    <x v="180"/>
    <x v="0"/>
  </r>
  <r>
    <x v="0"/>
    <x v="23"/>
    <x v="23"/>
    <x v="9"/>
    <x v="9"/>
    <x v="9"/>
    <x v="12"/>
    <x v="97"/>
    <x v="10"/>
    <x v="74"/>
    <x v="6"/>
    <x v="53"/>
    <x v="179"/>
    <x v="0"/>
  </r>
  <r>
    <x v="0"/>
    <x v="23"/>
    <x v="23"/>
    <x v="28"/>
    <x v="28"/>
    <x v="28"/>
    <x v="12"/>
    <x v="97"/>
    <x v="10"/>
    <x v="51"/>
    <x v="251"/>
    <x v="51"/>
    <x v="175"/>
    <x v="0"/>
  </r>
  <r>
    <x v="0"/>
    <x v="23"/>
    <x v="23"/>
    <x v="16"/>
    <x v="16"/>
    <x v="16"/>
    <x v="13"/>
    <x v="111"/>
    <x v="29"/>
    <x v="75"/>
    <x v="35"/>
    <x v="51"/>
    <x v="175"/>
    <x v="0"/>
  </r>
  <r>
    <x v="0"/>
    <x v="23"/>
    <x v="23"/>
    <x v="63"/>
    <x v="63"/>
    <x v="63"/>
    <x v="13"/>
    <x v="111"/>
    <x v="29"/>
    <x v="74"/>
    <x v="6"/>
    <x v="41"/>
    <x v="178"/>
    <x v="0"/>
  </r>
  <r>
    <x v="0"/>
    <x v="23"/>
    <x v="23"/>
    <x v="79"/>
    <x v="79"/>
    <x v="79"/>
    <x v="15"/>
    <x v="104"/>
    <x v="191"/>
    <x v="52"/>
    <x v="253"/>
    <x v="51"/>
    <x v="175"/>
    <x v="0"/>
  </r>
  <r>
    <x v="0"/>
    <x v="23"/>
    <x v="23"/>
    <x v="89"/>
    <x v="89"/>
    <x v="89"/>
    <x v="15"/>
    <x v="104"/>
    <x v="191"/>
    <x v="51"/>
    <x v="251"/>
    <x v="40"/>
    <x v="40"/>
    <x v="1"/>
  </r>
  <r>
    <x v="0"/>
    <x v="23"/>
    <x v="23"/>
    <x v="12"/>
    <x v="12"/>
    <x v="12"/>
    <x v="15"/>
    <x v="104"/>
    <x v="191"/>
    <x v="51"/>
    <x v="251"/>
    <x v="41"/>
    <x v="178"/>
    <x v="0"/>
  </r>
  <r>
    <x v="0"/>
    <x v="23"/>
    <x v="23"/>
    <x v="25"/>
    <x v="25"/>
    <x v="25"/>
    <x v="15"/>
    <x v="104"/>
    <x v="191"/>
    <x v="51"/>
    <x v="251"/>
    <x v="41"/>
    <x v="178"/>
    <x v="0"/>
  </r>
  <r>
    <x v="0"/>
    <x v="23"/>
    <x v="23"/>
    <x v="20"/>
    <x v="20"/>
    <x v="20"/>
    <x v="15"/>
    <x v="104"/>
    <x v="191"/>
    <x v="75"/>
    <x v="35"/>
    <x v="53"/>
    <x v="179"/>
    <x v="0"/>
  </r>
  <r>
    <x v="0"/>
    <x v="23"/>
    <x v="23"/>
    <x v="10"/>
    <x v="10"/>
    <x v="10"/>
    <x v="15"/>
    <x v="104"/>
    <x v="191"/>
    <x v="51"/>
    <x v="251"/>
    <x v="41"/>
    <x v="178"/>
    <x v="0"/>
  </r>
  <r>
    <x v="0"/>
    <x v="23"/>
    <x v="23"/>
    <x v="13"/>
    <x v="13"/>
    <x v="13"/>
    <x v="15"/>
    <x v="104"/>
    <x v="191"/>
    <x v="52"/>
    <x v="253"/>
    <x v="51"/>
    <x v="175"/>
    <x v="0"/>
  </r>
  <r>
    <x v="0"/>
    <x v="24"/>
    <x v="24"/>
    <x v="0"/>
    <x v="0"/>
    <x v="0"/>
    <x v="0"/>
    <x v="71"/>
    <x v="192"/>
    <x v="60"/>
    <x v="247"/>
    <x v="40"/>
    <x v="40"/>
    <x v="0"/>
  </r>
  <r>
    <x v="0"/>
    <x v="24"/>
    <x v="24"/>
    <x v="1"/>
    <x v="1"/>
    <x v="1"/>
    <x v="1"/>
    <x v="46"/>
    <x v="193"/>
    <x v="81"/>
    <x v="254"/>
    <x v="40"/>
    <x v="40"/>
    <x v="0"/>
  </r>
  <r>
    <x v="0"/>
    <x v="24"/>
    <x v="24"/>
    <x v="6"/>
    <x v="6"/>
    <x v="6"/>
    <x v="2"/>
    <x v="96"/>
    <x v="194"/>
    <x v="32"/>
    <x v="255"/>
    <x v="51"/>
    <x v="181"/>
    <x v="0"/>
  </r>
  <r>
    <x v="0"/>
    <x v="24"/>
    <x v="24"/>
    <x v="5"/>
    <x v="5"/>
    <x v="5"/>
    <x v="3"/>
    <x v="79"/>
    <x v="195"/>
    <x v="48"/>
    <x v="256"/>
    <x v="41"/>
    <x v="182"/>
    <x v="0"/>
  </r>
  <r>
    <x v="0"/>
    <x v="24"/>
    <x v="24"/>
    <x v="12"/>
    <x v="12"/>
    <x v="12"/>
    <x v="4"/>
    <x v="80"/>
    <x v="152"/>
    <x v="48"/>
    <x v="256"/>
    <x v="40"/>
    <x v="40"/>
    <x v="0"/>
  </r>
  <r>
    <x v="0"/>
    <x v="24"/>
    <x v="24"/>
    <x v="43"/>
    <x v="43"/>
    <x v="43"/>
    <x v="5"/>
    <x v="111"/>
    <x v="111"/>
    <x v="70"/>
    <x v="80"/>
    <x v="44"/>
    <x v="183"/>
    <x v="0"/>
  </r>
  <r>
    <x v="0"/>
    <x v="24"/>
    <x v="24"/>
    <x v="8"/>
    <x v="8"/>
    <x v="8"/>
    <x v="5"/>
    <x v="111"/>
    <x v="111"/>
    <x v="52"/>
    <x v="77"/>
    <x v="51"/>
    <x v="181"/>
    <x v="1"/>
  </r>
  <r>
    <x v="0"/>
    <x v="24"/>
    <x v="24"/>
    <x v="37"/>
    <x v="37"/>
    <x v="37"/>
    <x v="7"/>
    <x v="104"/>
    <x v="140"/>
    <x v="50"/>
    <x v="257"/>
    <x v="44"/>
    <x v="183"/>
    <x v="0"/>
  </r>
  <r>
    <x v="0"/>
    <x v="24"/>
    <x v="24"/>
    <x v="18"/>
    <x v="18"/>
    <x v="18"/>
    <x v="7"/>
    <x v="104"/>
    <x v="140"/>
    <x v="75"/>
    <x v="258"/>
    <x v="53"/>
    <x v="168"/>
    <x v="0"/>
  </r>
  <r>
    <x v="0"/>
    <x v="24"/>
    <x v="24"/>
    <x v="9"/>
    <x v="9"/>
    <x v="9"/>
    <x v="7"/>
    <x v="104"/>
    <x v="140"/>
    <x v="51"/>
    <x v="201"/>
    <x v="40"/>
    <x v="40"/>
    <x v="1"/>
  </r>
  <r>
    <x v="0"/>
    <x v="24"/>
    <x v="24"/>
    <x v="19"/>
    <x v="19"/>
    <x v="19"/>
    <x v="7"/>
    <x v="104"/>
    <x v="140"/>
    <x v="75"/>
    <x v="258"/>
    <x v="53"/>
    <x v="168"/>
    <x v="0"/>
  </r>
  <r>
    <x v="0"/>
    <x v="24"/>
    <x v="24"/>
    <x v="7"/>
    <x v="7"/>
    <x v="7"/>
    <x v="7"/>
    <x v="104"/>
    <x v="140"/>
    <x v="74"/>
    <x v="259"/>
    <x v="40"/>
    <x v="40"/>
    <x v="0"/>
  </r>
  <r>
    <x v="0"/>
    <x v="24"/>
    <x v="24"/>
    <x v="3"/>
    <x v="3"/>
    <x v="3"/>
    <x v="12"/>
    <x v="105"/>
    <x v="9"/>
    <x v="51"/>
    <x v="201"/>
    <x v="40"/>
    <x v="40"/>
    <x v="0"/>
  </r>
  <r>
    <x v="0"/>
    <x v="24"/>
    <x v="24"/>
    <x v="2"/>
    <x v="2"/>
    <x v="2"/>
    <x v="12"/>
    <x v="105"/>
    <x v="9"/>
    <x v="51"/>
    <x v="201"/>
    <x v="40"/>
    <x v="40"/>
    <x v="0"/>
  </r>
  <r>
    <x v="0"/>
    <x v="24"/>
    <x v="24"/>
    <x v="13"/>
    <x v="13"/>
    <x v="13"/>
    <x v="12"/>
    <x v="105"/>
    <x v="9"/>
    <x v="51"/>
    <x v="201"/>
    <x v="40"/>
    <x v="40"/>
    <x v="0"/>
  </r>
  <r>
    <x v="0"/>
    <x v="24"/>
    <x v="24"/>
    <x v="14"/>
    <x v="14"/>
    <x v="14"/>
    <x v="14"/>
    <x v="106"/>
    <x v="59"/>
    <x v="93"/>
    <x v="260"/>
    <x v="42"/>
    <x v="169"/>
    <x v="0"/>
  </r>
  <r>
    <x v="0"/>
    <x v="24"/>
    <x v="24"/>
    <x v="39"/>
    <x v="39"/>
    <x v="39"/>
    <x v="14"/>
    <x v="106"/>
    <x v="59"/>
    <x v="75"/>
    <x v="258"/>
    <x v="40"/>
    <x v="40"/>
    <x v="0"/>
  </r>
  <r>
    <x v="0"/>
    <x v="24"/>
    <x v="24"/>
    <x v="17"/>
    <x v="17"/>
    <x v="17"/>
    <x v="14"/>
    <x v="106"/>
    <x v="59"/>
    <x v="75"/>
    <x v="258"/>
    <x v="40"/>
    <x v="40"/>
    <x v="0"/>
  </r>
  <r>
    <x v="0"/>
    <x v="24"/>
    <x v="24"/>
    <x v="28"/>
    <x v="28"/>
    <x v="28"/>
    <x v="14"/>
    <x v="106"/>
    <x v="59"/>
    <x v="70"/>
    <x v="80"/>
    <x v="53"/>
    <x v="168"/>
    <x v="0"/>
  </r>
  <r>
    <x v="0"/>
    <x v="24"/>
    <x v="24"/>
    <x v="22"/>
    <x v="22"/>
    <x v="22"/>
    <x v="14"/>
    <x v="106"/>
    <x v="59"/>
    <x v="52"/>
    <x v="77"/>
    <x v="41"/>
    <x v="182"/>
    <x v="0"/>
  </r>
  <r>
    <x v="0"/>
    <x v="24"/>
    <x v="24"/>
    <x v="35"/>
    <x v="35"/>
    <x v="35"/>
    <x v="14"/>
    <x v="106"/>
    <x v="59"/>
    <x v="53"/>
    <x v="54"/>
    <x v="40"/>
    <x v="40"/>
    <x v="0"/>
  </r>
  <r>
    <x v="0"/>
    <x v="25"/>
    <x v="25"/>
    <x v="1"/>
    <x v="1"/>
    <x v="1"/>
    <x v="0"/>
    <x v="111"/>
    <x v="196"/>
    <x v="49"/>
    <x v="261"/>
    <x v="40"/>
    <x v="40"/>
    <x v="0"/>
  </r>
  <r>
    <x v="0"/>
    <x v="25"/>
    <x v="25"/>
    <x v="14"/>
    <x v="14"/>
    <x v="14"/>
    <x v="1"/>
    <x v="105"/>
    <x v="197"/>
    <x v="93"/>
    <x v="262"/>
    <x v="44"/>
    <x v="184"/>
    <x v="0"/>
  </r>
  <r>
    <x v="0"/>
    <x v="25"/>
    <x v="25"/>
    <x v="46"/>
    <x v="46"/>
    <x v="46"/>
    <x v="1"/>
    <x v="105"/>
    <x v="197"/>
    <x v="75"/>
    <x v="263"/>
    <x v="41"/>
    <x v="185"/>
    <x v="0"/>
  </r>
  <r>
    <x v="0"/>
    <x v="25"/>
    <x v="25"/>
    <x v="0"/>
    <x v="0"/>
    <x v="0"/>
    <x v="3"/>
    <x v="107"/>
    <x v="198"/>
    <x v="52"/>
    <x v="264"/>
    <x v="40"/>
    <x v="40"/>
    <x v="0"/>
  </r>
  <r>
    <x v="0"/>
    <x v="25"/>
    <x v="25"/>
    <x v="48"/>
    <x v="48"/>
    <x v="48"/>
    <x v="4"/>
    <x v="108"/>
    <x v="199"/>
    <x v="70"/>
    <x v="235"/>
    <x v="40"/>
    <x v="40"/>
    <x v="0"/>
  </r>
  <r>
    <x v="0"/>
    <x v="25"/>
    <x v="25"/>
    <x v="11"/>
    <x v="11"/>
    <x v="11"/>
    <x v="4"/>
    <x v="108"/>
    <x v="199"/>
    <x v="70"/>
    <x v="235"/>
    <x v="40"/>
    <x v="40"/>
    <x v="0"/>
  </r>
  <r>
    <x v="0"/>
    <x v="25"/>
    <x v="25"/>
    <x v="90"/>
    <x v="90"/>
    <x v="90"/>
    <x v="4"/>
    <x v="108"/>
    <x v="199"/>
    <x v="53"/>
    <x v="54"/>
    <x v="51"/>
    <x v="186"/>
    <x v="0"/>
  </r>
  <r>
    <x v="0"/>
    <x v="25"/>
    <x v="25"/>
    <x v="6"/>
    <x v="6"/>
    <x v="6"/>
    <x v="7"/>
    <x v="109"/>
    <x v="40"/>
    <x v="50"/>
    <x v="265"/>
    <x v="40"/>
    <x v="40"/>
    <x v="0"/>
  </r>
  <r>
    <x v="0"/>
    <x v="25"/>
    <x v="25"/>
    <x v="91"/>
    <x v="91"/>
    <x v="91"/>
    <x v="7"/>
    <x v="109"/>
    <x v="40"/>
    <x v="53"/>
    <x v="54"/>
    <x v="53"/>
    <x v="187"/>
    <x v="0"/>
  </r>
  <r>
    <x v="0"/>
    <x v="25"/>
    <x v="25"/>
    <x v="55"/>
    <x v="55"/>
    <x v="55"/>
    <x v="7"/>
    <x v="109"/>
    <x v="40"/>
    <x v="50"/>
    <x v="265"/>
    <x v="40"/>
    <x v="40"/>
    <x v="0"/>
  </r>
  <r>
    <x v="0"/>
    <x v="25"/>
    <x v="25"/>
    <x v="92"/>
    <x v="92"/>
    <x v="92"/>
    <x v="7"/>
    <x v="109"/>
    <x v="40"/>
    <x v="93"/>
    <x v="262"/>
    <x v="41"/>
    <x v="185"/>
    <x v="0"/>
  </r>
  <r>
    <x v="0"/>
    <x v="25"/>
    <x v="25"/>
    <x v="31"/>
    <x v="31"/>
    <x v="31"/>
    <x v="11"/>
    <x v="110"/>
    <x v="48"/>
    <x v="53"/>
    <x v="54"/>
    <x v="41"/>
    <x v="185"/>
    <x v="0"/>
  </r>
  <r>
    <x v="0"/>
    <x v="25"/>
    <x v="25"/>
    <x v="58"/>
    <x v="58"/>
    <x v="58"/>
    <x v="11"/>
    <x v="110"/>
    <x v="48"/>
    <x v="93"/>
    <x v="262"/>
    <x v="40"/>
    <x v="40"/>
    <x v="0"/>
  </r>
  <r>
    <x v="0"/>
    <x v="25"/>
    <x v="25"/>
    <x v="36"/>
    <x v="36"/>
    <x v="36"/>
    <x v="11"/>
    <x v="110"/>
    <x v="48"/>
    <x v="93"/>
    <x v="262"/>
    <x v="40"/>
    <x v="40"/>
    <x v="0"/>
  </r>
  <r>
    <x v="0"/>
    <x v="25"/>
    <x v="25"/>
    <x v="16"/>
    <x v="16"/>
    <x v="16"/>
    <x v="11"/>
    <x v="110"/>
    <x v="48"/>
    <x v="93"/>
    <x v="262"/>
    <x v="40"/>
    <x v="40"/>
    <x v="0"/>
  </r>
  <r>
    <x v="0"/>
    <x v="25"/>
    <x v="25"/>
    <x v="21"/>
    <x v="21"/>
    <x v="21"/>
    <x v="11"/>
    <x v="110"/>
    <x v="48"/>
    <x v="93"/>
    <x v="262"/>
    <x v="40"/>
    <x v="40"/>
    <x v="0"/>
  </r>
  <r>
    <x v="0"/>
    <x v="25"/>
    <x v="25"/>
    <x v="93"/>
    <x v="93"/>
    <x v="93"/>
    <x v="11"/>
    <x v="110"/>
    <x v="48"/>
    <x v="93"/>
    <x v="262"/>
    <x v="40"/>
    <x v="40"/>
    <x v="0"/>
  </r>
  <r>
    <x v="0"/>
    <x v="25"/>
    <x v="25"/>
    <x v="71"/>
    <x v="71"/>
    <x v="71"/>
    <x v="11"/>
    <x v="110"/>
    <x v="48"/>
    <x v="93"/>
    <x v="262"/>
    <x v="40"/>
    <x v="40"/>
    <x v="0"/>
  </r>
  <r>
    <x v="0"/>
    <x v="25"/>
    <x v="25"/>
    <x v="94"/>
    <x v="94"/>
    <x v="94"/>
    <x v="11"/>
    <x v="110"/>
    <x v="48"/>
    <x v="93"/>
    <x v="262"/>
    <x v="40"/>
    <x v="40"/>
    <x v="0"/>
  </r>
  <r>
    <x v="0"/>
    <x v="25"/>
    <x v="25"/>
    <x v="81"/>
    <x v="81"/>
    <x v="81"/>
    <x v="11"/>
    <x v="110"/>
    <x v="48"/>
    <x v="53"/>
    <x v="54"/>
    <x v="40"/>
    <x v="40"/>
    <x v="1"/>
  </r>
  <r>
    <x v="0"/>
    <x v="25"/>
    <x v="25"/>
    <x v="43"/>
    <x v="43"/>
    <x v="43"/>
    <x v="11"/>
    <x v="110"/>
    <x v="48"/>
    <x v="93"/>
    <x v="262"/>
    <x v="40"/>
    <x v="40"/>
    <x v="0"/>
  </r>
  <r>
    <x v="0"/>
    <x v="25"/>
    <x v="25"/>
    <x v="95"/>
    <x v="95"/>
    <x v="95"/>
    <x v="11"/>
    <x v="110"/>
    <x v="48"/>
    <x v="53"/>
    <x v="54"/>
    <x v="41"/>
    <x v="185"/>
    <x v="0"/>
  </r>
  <r>
    <x v="0"/>
    <x v="25"/>
    <x v="25"/>
    <x v="96"/>
    <x v="96"/>
    <x v="96"/>
    <x v="11"/>
    <x v="110"/>
    <x v="48"/>
    <x v="53"/>
    <x v="54"/>
    <x v="41"/>
    <x v="185"/>
    <x v="0"/>
  </r>
  <r>
    <x v="0"/>
    <x v="25"/>
    <x v="25"/>
    <x v="97"/>
    <x v="97"/>
    <x v="97"/>
    <x v="11"/>
    <x v="110"/>
    <x v="48"/>
    <x v="93"/>
    <x v="262"/>
    <x v="40"/>
    <x v="40"/>
    <x v="0"/>
  </r>
  <r>
    <x v="0"/>
    <x v="25"/>
    <x v="25"/>
    <x v="98"/>
    <x v="98"/>
    <x v="98"/>
    <x v="11"/>
    <x v="110"/>
    <x v="48"/>
    <x v="93"/>
    <x v="262"/>
    <x v="40"/>
    <x v="40"/>
    <x v="0"/>
  </r>
  <r>
    <x v="0"/>
    <x v="25"/>
    <x v="25"/>
    <x v="99"/>
    <x v="99"/>
    <x v="99"/>
    <x v="11"/>
    <x v="110"/>
    <x v="48"/>
    <x v="53"/>
    <x v="54"/>
    <x v="41"/>
    <x v="185"/>
    <x v="0"/>
  </r>
  <r>
    <x v="0"/>
    <x v="25"/>
    <x v="25"/>
    <x v="100"/>
    <x v="100"/>
    <x v="100"/>
    <x v="11"/>
    <x v="110"/>
    <x v="48"/>
    <x v="53"/>
    <x v="54"/>
    <x v="41"/>
    <x v="185"/>
    <x v="0"/>
  </r>
  <r>
    <x v="0"/>
    <x v="25"/>
    <x v="25"/>
    <x v="79"/>
    <x v="79"/>
    <x v="79"/>
    <x v="11"/>
    <x v="110"/>
    <x v="48"/>
    <x v="53"/>
    <x v="54"/>
    <x v="41"/>
    <x v="185"/>
    <x v="0"/>
  </r>
  <r>
    <x v="0"/>
    <x v="25"/>
    <x v="25"/>
    <x v="18"/>
    <x v="18"/>
    <x v="18"/>
    <x v="11"/>
    <x v="110"/>
    <x v="48"/>
    <x v="93"/>
    <x v="262"/>
    <x v="40"/>
    <x v="40"/>
    <x v="0"/>
  </r>
  <r>
    <x v="0"/>
    <x v="25"/>
    <x v="25"/>
    <x v="12"/>
    <x v="12"/>
    <x v="12"/>
    <x v="11"/>
    <x v="110"/>
    <x v="48"/>
    <x v="93"/>
    <x v="262"/>
    <x v="40"/>
    <x v="40"/>
    <x v="0"/>
  </r>
  <r>
    <x v="0"/>
    <x v="25"/>
    <x v="25"/>
    <x v="17"/>
    <x v="17"/>
    <x v="17"/>
    <x v="11"/>
    <x v="110"/>
    <x v="48"/>
    <x v="93"/>
    <x v="262"/>
    <x v="40"/>
    <x v="40"/>
    <x v="0"/>
  </r>
  <r>
    <x v="0"/>
    <x v="25"/>
    <x v="25"/>
    <x v="9"/>
    <x v="9"/>
    <x v="9"/>
    <x v="11"/>
    <x v="110"/>
    <x v="48"/>
    <x v="93"/>
    <x v="262"/>
    <x v="40"/>
    <x v="40"/>
    <x v="0"/>
  </r>
  <r>
    <x v="0"/>
    <x v="25"/>
    <x v="25"/>
    <x v="15"/>
    <x v="15"/>
    <x v="15"/>
    <x v="11"/>
    <x v="110"/>
    <x v="48"/>
    <x v="53"/>
    <x v="54"/>
    <x v="41"/>
    <x v="185"/>
    <x v="0"/>
  </r>
  <r>
    <x v="0"/>
    <x v="25"/>
    <x v="25"/>
    <x v="63"/>
    <x v="63"/>
    <x v="63"/>
    <x v="11"/>
    <x v="110"/>
    <x v="48"/>
    <x v="53"/>
    <x v="54"/>
    <x v="41"/>
    <x v="185"/>
    <x v="0"/>
  </r>
  <r>
    <x v="0"/>
    <x v="25"/>
    <x v="25"/>
    <x v="101"/>
    <x v="101"/>
    <x v="101"/>
    <x v="11"/>
    <x v="110"/>
    <x v="48"/>
    <x v="53"/>
    <x v="54"/>
    <x v="41"/>
    <x v="185"/>
    <x v="0"/>
  </r>
  <r>
    <x v="0"/>
    <x v="25"/>
    <x v="25"/>
    <x v="20"/>
    <x v="20"/>
    <x v="20"/>
    <x v="11"/>
    <x v="110"/>
    <x v="48"/>
    <x v="53"/>
    <x v="54"/>
    <x v="41"/>
    <x v="185"/>
    <x v="0"/>
  </r>
  <r>
    <x v="0"/>
    <x v="25"/>
    <x v="25"/>
    <x v="19"/>
    <x v="19"/>
    <x v="19"/>
    <x v="11"/>
    <x v="110"/>
    <x v="48"/>
    <x v="93"/>
    <x v="262"/>
    <x v="40"/>
    <x v="40"/>
    <x v="0"/>
  </r>
  <r>
    <x v="0"/>
    <x v="25"/>
    <x v="25"/>
    <x v="50"/>
    <x v="50"/>
    <x v="50"/>
    <x v="11"/>
    <x v="110"/>
    <x v="48"/>
    <x v="93"/>
    <x v="262"/>
    <x v="40"/>
    <x v="40"/>
    <x v="0"/>
  </r>
  <r>
    <x v="0"/>
    <x v="25"/>
    <x v="25"/>
    <x v="47"/>
    <x v="47"/>
    <x v="47"/>
    <x v="11"/>
    <x v="110"/>
    <x v="48"/>
    <x v="93"/>
    <x v="262"/>
    <x v="40"/>
    <x v="40"/>
    <x v="0"/>
  </r>
  <r>
    <x v="0"/>
    <x v="25"/>
    <x v="25"/>
    <x v="34"/>
    <x v="34"/>
    <x v="34"/>
    <x v="11"/>
    <x v="110"/>
    <x v="48"/>
    <x v="53"/>
    <x v="54"/>
    <x v="40"/>
    <x v="40"/>
    <x v="0"/>
  </r>
  <r>
    <x v="0"/>
    <x v="25"/>
    <x v="25"/>
    <x v="65"/>
    <x v="65"/>
    <x v="65"/>
    <x v="11"/>
    <x v="110"/>
    <x v="48"/>
    <x v="53"/>
    <x v="54"/>
    <x v="41"/>
    <x v="185"/>
    <x v="0"/>
  </r>
  <r>
    <x v="0"/>
    <x v="25"/>
    <x v="25"/>
    <x v="66"/>
    <x v="66"/>
    <x v="66"/>
    <x v="11"/>
    <x v="110"/>
    <x v="48"/>
    <x v="93"/>
    <x v="262"/>
    <x v="40"/>
    <x v="40"/>
    <x v="0"/>
  </r>
  <r>
    <x v="0"/>
    <x v="25"/>
    <x v="25"/>
    <x v="7"/>
    <x v="7"/>
    <x v="7"/>
    <x v="11"/>
    <x v="110"/>
    <x v="48"/>
    <x v="93"/>
    <x v="262"/>
    <x v="40"/>
    <x v="40"/>
    <x v="0"/>
  </r>
  <r>
    <x v="0"/>
    <x v="25"/>
    <x v="25"/>
    <x v="42"/>
    <x v="42"/>
    <x v="42"/>
    <x v="11"/>
    <x v="110"/>
    <x v="48"/>
    <x v="53"/>
    <x v="54"/>
    <x v="41"/>
    <x v="18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14A1E8-2520-4BE1-AF20-14007C82662E}" name="pvt_L" cacheId="2140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17" firstHeaderRow="0" firstDataRow="1" firstDataCol="1"/>
  <pivotFields count="11"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4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413">
      <pivotArea field="2" type="button" dataOnly="0" labelOnly="1" outline="0" axis="axisRow" fieldPosition="0"/>
    </format>
    <format dxfId="412">
      <pivotArea outline="0" fieldPosition="0">
        <references count="1">
          <reference field="4294967294" count="1">
            <x v="0"/>
          </reference>
        </references>
      </pivotArea>
    </format>
    <format dxfId="411">
      <pivotArea outline="0" fieldPosition="0">
        <references count="1">
          <reference field="4294967294" count="1">
            <x v="1"/>
          </reference>
        </references>
      </pivotArea>
    </format>
    <format dxfId="410">
      <pivotArea outline="0" fieldPosition="0">
        <references count="1">
          <reference field="4294967294" count="1">
            <x v="2"/>
          </reference>
        </references>
      </pivotArea>
    </format>
    <format dxfId="409">
      <pivotArea outline="0" fieldPosition="0">
        <references count="1">
          <reference field="4294967294" count="1">
            <x v="3"/>
          </reference>
        </references>
      </pivotArea>
    </format>
    <format dxfId="408">
      <pivotArea outline="0" fieldPosition="0">
        <references count="1">
          <reference field="4294967294" count="1">
            <x v="4"/>
          </reference>
        </references>
      </pivotArea>
    </format>
    <format dxfId="407">
      <pivotArea outline="0" fieldPosition="0">
        <references count="1">
          <reference field="4294967294" count="1">
            <x v="5"/>
          </reference>
        </references>
      </pivotArea>
    </format>
    <format dxfId="406">
      <pivotArea outline="0" fieldPosition="0">
        <references count="1">
          <reference field="4294967294" count="1">
            <x v="6"/>
          </reference>
        </references>
      </pivotArea>
    </format>
    <format dxfId="405">
      <pivotArea field="2" type="button" dataOnly="0" labelOnly="1" outline="0" axis="axisRow" fieldPosition="0"/>
    </format>
    <format dxfId="4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3">
      <pivotArea field="2" type="button" dataOnly="0" labelOnly="1" outline="0" axis="axisRow" fieldPosition="0"/>
    </format>
    <format dxfId="4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1">
      <pivotArea field="2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33CAFD-6061-4E57-A937-5692FDC27958}" name="pvt_M" cacheId="214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2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6">
        <item x="12"/>
        <item x="3"/>
        <item x="9"/>
        <item x="17"/>
        <item x="16"/>
        <item x="18"/>
        <item x="14"/>
        <item x="7"/>
        <item x="0"/>
        <item x="1"/>
        <item x="23"/>
        <item x="13"/>
        <item x="4"/>
        <item x="10"/>
        <item x="5"/>
        <item x="6"/>
        <item x="21"/>
        <item x="19"/>
        <item x="22"/>
        <item x="20"/>
        <item x="2"/>
        <item x="15"/>
        <item x="11"/>
        <item x="8"/>
        <item x="24"/>
        <item x="25"/>
      </items>
    </pivotField>
    <pivotField axis="axisRow" showAll="0" insertBlankRow="1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>
      <items count="52">
        <item x="4"/>
        <item x="5"/>
        <item x="8"/>
        <item x="16"/>
        <item x="50"/>
        <item x="24"/>
        <item x="22"/>
        <item x="39"/>
        <item x="41"/>
        <item x="46"/>
        <item x="31"/>
        <item x="42"/>
        <item x="43"/>
        <item x="36"/>
        <item x="37"/>
        <item x="32"/>
        <item x="30"/>
        <item x="27"/>
        <item x="44"/>
        <item x="47"/>
        <item x="48"/>
        <item x="51"/>
        <item x="49"/>
        <item x="25"/>
        <item x="18"/>
        <item x="19"/>
        <item x="20"/>
        <item x="11"/>
        <item x="3"/>
        <item x="9"/>
        <item x="2"/>
        <item x="34"/>
        <item x="23"/>
        <item x="21"/>
        <item x="6"/>
        <item x="38"/>
        <item x="12"/>
        <item x="14"/>
        <item x="28"/>
        <item x="1"/>
        <item x="26"/>
        <item x="0"/>
        <item x="17"/>
        <item x="29"/>
        <item x="7"/>
        <item x="10"/>
        <item x="13"/>
        <item x="33"/>
        <item x="15"/>
        <item x="45"/>
        <item x="35"/>
        <item x="40"/>
      </items>
    </pivotField>
    <pivotField showAll="0" defaultSubtotal="0">
      <items count="52">
        <item x="48"/>
        <item x="40"/>
        <item x="20"/>
        <item x="7"/>
        <item x="35"/>
        <item x="2"/>
        <item x="17"/>
        <item x="30"/>
        <item x="31"/>
        <item x="37"/>
        <item x="10"/>
        <item x="41"/>
        <item x="1"/>
        <item x="25"/>
        <item x="3"/>
        <item x="50"/>
        <item x="49"/>
        <item x="39"/>
        <item x="19"/>
        <item x="9"/>
        <item x="45"/>
        <item x="14"/>
        <item x="36"/>
        <item x="18"/>
        <item x="29"/>
        <item x="26"/>
        <item x="15"/>
        <item x="13"/>
        <item x="28"/>
        <item x="11"/>
        <item x="5"/>
        <item x="16"/>
        <item x="44"/>
        <item x="32"/>
        <item x="46"/>
        <item x="8"/>
        <item x="12"/>
        <item x="0"/>
        <item x="24"/>
        <item x="4"/>
        <item x="47"/>
        <item x="43"/>
        <item x="27"/>
        <item x="51"/>
        <item x="33"/>
        <item x="21"/>
        <item x="6"/>
        <item x="38"/>
        <item x="23"/>
        <item x="34"/>
        <item x="22"/>
        <item x="42"/>
      </items>
    </pivotField>
    <pivotField axis="axisRow" showAll="0" defaultSubtotal="0">
      <items count="52">
        <item x="4"/>
        <item x="5"/>
        <item x="8"/>
        <item x="16"/>
        <item x="50"/>
        <item x="24"/>
        <item x="22"/>
        <item x="39"/>
        <item x="41"/>
        <item x="46"/>
        <item x="31"/>
        <item x="42"/>
        <item x="43"/>
        <item x="36"/>
        <item x="37"/>
        <item x="32"/>
        <item x="30"/>
        <item x="27"/>
        <item x="44"/>
        <item x="47"/>
        <item x="48"/>
        <item x="51"/>
        <item x="49"/>
        <item x="25"/>
        <item x="18"/>
        <item x="19"/>
        <item x="20"/>
        <item x="11"/>
        <item x="3"/>
        <item x="9"/>
        <item x="2"/>
        <item x="34"/>
        <item x="23"/>
        <item x="21"/>
        <item x="6"/>
        <item x="38"/>
        <item x="12"/>
        <item x="14"/>
        <item x="28"/>
        <item x="1"/>
        <item x="26"/>
        <item x="0"/>
        <item x="17"/>
        <item x="29"/>
        <item x="7"/>
        <item x="10"/>
        <item x="13"/>
        <item x="33"/>
        <item x="15"/>
        <item x="45"/>
        <item x="35"/>
        <item x="4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9">
        <item x="148"/>
        <item x="147"/>
        <item x="146"/>
        <item x="145"/>
        <item x="144"/>
        <item x="127"/>
        <item x="126"/>
        <item x="125"/>
        <item x="98"/>
        <item x="97"/>
        <item x="96"/>
        <item x="95"/>
        <item x="94"/>
        <item x="93"/>
        <item x="143"/>
        <item x="110"/>
        <item x="124"/>
        <item x="123"/>
        <item x="106"/>
        <item x="105"/>
        <item x="109"/>
        <item x="56"/>
        <item x="104"/>
        <item x="55"/>
        <item x="54"/>
        <item x="87"/>
        <item x="86"/>
        <item x="74"/>
        <item x="73"/>
        <item x="85"/>
        <item x="84"/>
        <item x="122"/>
        <item x="72"/>
        <item x="53"/>
        <item x="52"/>
        <item x="83"/>
        <item x="51"/>
        <item x="50"/>
        <item x="49"/>
        <item x="121"/>
        <item x="48"/>
        <item x="118"/>
        <item x="71"/>
        <item x="70"/>
        <item x="92"/>
        <item x="69"/>
        <item x="82"/>
        <item x="81"/>
        <item x="68"/>
        <item x="140"/>
        <item x="120"/>
        <item x="47"/>
        <item x="103"/>
        <item x="117"/>
        <item x="46"/>
        <item x="45"/>
        <item x="134"/>
        <item x="44"/>
        <item x="138"/>
        <item x="91"/>
        <item x="90"/>
        <item x="43"/>
        <item x="67"/>
        <item x="142"/>
        <item x="137"/>
        <item x="66"/>
        <item x="116"/>
        <item x="65"/>
        <item x="89"/>
        <item x="64"/>
        <item x="133"/>
        <item x="42"/>
        <item x="132"/>
        <item x="63"/>
        <item x="80"/>
        <item x="102"/>
        <item x="108"/>
        <item x="136"/>
        <item x="79"/>
        <item x="139"/>
        <item x="119"/>
        <item x="78"/>
        <item x="88"/>
        <item x="101"/>
        <item x="115"/>
        <item x="141"/>
        <item x="38"/>
        <item x="107"/>
        <item x="114"/>
        <item x="37"/>
        <item x="62"/>
        <item x="100"/>
        <item x="36"/>
        <item x="35"/>
        <item x="77"/>
        <item x="61"/>
        <item x="41"/>
        <item x="113"/>
        <item x="60"/>
        <item x="112"/>
        <item x="135"/>
        <item x="131"/>
        <item x="130"/>
        <item x="34"/>
        <item x="33"/>
        <item x="32"/>
        <item x="31"/>
        <item x="76"/>
        <item x="30"/>
        <item x="99"/>
        <item x="59"/>
        <item x="75"/>
        <item x="40"/>
        <item x="39"/>
        <item x="129"/>
        <item x="29"/>
        <item x="58"/>
        <item x="28"/>
        <item x="111"/>
        <item x="27"/>
        <item x="26"/>
        <item x="25"/>
        <item x="19"/>
        <item x="18"/>
        <item x="17"/>
        <item x="16"/>
        <item x="24"/>
        <item x="15"/>
        <item x="128"/>
        <item x="57"/>
        <item x="23"/>
        <item x="22"/>
        <item x="14"/>
        <item x="13"/>
        <item x="12"/>
        <item x="11"/>
        <item x="10"/>
        <item x="21"/>
        <item x="9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318">
        <item x="281"/>
        <item x="157"/>
        <item x="144"/>
        <item x="298"/>
        <item x="237"/>
        <item x="259"/>
        <item x="143"/>
        <item x="131"/>
        <item x="75"/>
        <item x="172"/>
        <item x="156"/>
        <item x="74"/>
        <item x="297"/>
        <item x="310"/>
        <item x="195"/>
        <item x="171"/>
        <item x="275"/>
        <item x="99"/>
        <item x="19"/>
        <item x="56"/>
        <item x="18"/>
        <item x="118"/>
        <item x="211"/>
        <item x="130"/>
        <item x="248"/>
        <item x="317"/>
        <item x="142"/>
        <item x="117"/>
        <item x="17"/>
        <item x="185"/>
        <item x="141"/>
        <item x="55"/>
        <item x="170"/>
        <item x="210"/>
        <item x="16"/>
        <item x="90"/>
        <item x="169"/>
        <item x="54"/>
        <item x="309"/>
        <item x="15"/>
        <item x="116"/>
        <item x="73"/>
        <item x="98"/>
        <item x="115"/>
        <item x="38"/>
        <item x="258"/>
        <item x="89"/>
        <item x="229"/>
        <item x="209"/>
        <item x="88"/>
        <item x="37"/>
        <item x="72"/>
        <item x="208"/>
        <item x="71"/>
        <item x="296"/>
        <item x="308"/>
        <item x="36"/>
        <item x="35"/>
        <item x="87"/>
        <item x="70"/>
        <item x="114"/>
        <item x="247"/>
        <item x="155"/>
        <item x="14"/>
        <item x="13"/>
        <item x="129"/>
        <item x="69"/>
        <item x="220"/>
        <item x="97"/>
        <item x="113"/>
        <item x="53"/>
        <item x="236"/>
        <item x="52"/>
        <item x="154"/>
        <item x="12"/>
        <item x="207"/>
        <item x="140"/>
        <item x="184"/>
        <item x="257"/>
        <item x="246"/>
        <item x="194"/>
        <item x="295"/>
        <item x="51"/>
        <item x="206"/>
        <item x="268"/>
        <item x="287"/>
        <item x="50"/>
        <item x="183"/>
        <item x="139"/>
        <item x="112"/>
        <item x="49"/>
        <item x="205"/>
        <item x="68"/>
        <item x="182"/>
        <item x="294"/>
        <item x="34"/>
        <item x="307"/>
        <item x="48"/>
        <item x="128"/>
        <item x="168"/>
        <item x="33"/>
        <item x="32"/>
        <item x="31"/>
        <item x="167"/>
        <item x="111"/>
        <item x="127"/>
        <item x="267"/>
        <item x="11"/>
        <item x="193"/>
        <item x="219"/>
        <item x="204"/>
        <item x="10"/>
        <item x="86"/>
        <item x="110"/>
        <item x="306"/>
        <item x="316"/>
        <item x="67"/>
        <item x="85"/>
        <item x="203"/>
        <item x="30"/>
        <item x="66"/>
        <item x="192"/>
        <item x="266"/>
        <item x="65"/>
        <item x="166"/>
        <item x="64"/>
        <item x="191"/>
        <item x="9"/>
        <item x="84"/>
        <item x="138"/>
        <item x="109"/>
        <item x="165"/>
        <item x="8"/>
        <item x="153"/>
        <item x="181"/>
        <item x="245"/>
        <item x="228"/>
        <item x="47"/>
        <item x="180"/>
        <item x="108"/>
        <item x="63"/>
        <item x="29"/>
        <item x="7"/>
        <item x="137"/>
        <item x="46"/>
        <item x="83"/>
        <item x="305"/>
        <item x="45"/>
        <item x="164"/>
        <item x="44"/>
        <item x="256"/>
        <item x="28"/>
        <item x="244"/>
        <item x="179"/>
        <item x="107"/>
        <item x="6"/>
        <item x="293"/>
        <item x="202"/>
        <item x="43"/>
        <item x="280"/>
        <item x="315"/>
        <item x="235"/>
        <item x="96"/>
        <item x="152"/>
        <item x="178"/>
        <item x="126"/>
        <item x="255"/>
        <item x="27"/>
        <item x="26"/>
        <item x="292"/>
        <item x="125"/>
        <item x="274"/>
        <item x="25"/>
        <item x="286"/>
        <item x="82"/>
        <item x="218"/>
        <item x="201"/>
        <item x="106"/>
        <item x="42"/>
        <item x="177"/>
        <item x="279"/>
        <item x="227"/>
        <item x="200"/>
        <item x="273"/>
        <item x="105"/>
        <item x="151"/>
        <item x="243"/>
        <item x="81"/>
        <item x="24"/>
        <item x="5"/>
        <item x="217"/>
        <item x="62"/>
        <item x="254"/>
        <item x="304"/>
        <item x="190"/>
        <item x="314"/>
        <item x="124"/>
        <item x="4"/>
        <item x="104"/>
        <item x="80"/>
        <item x="136"/>
        <item x="123"/>
        <item x="163"/>
        <item x="278"/>
        <item x="23"/>
        <item x="265"/>
        <item x="216"/>
        <item x="135"/>
        <item x="162"/>
        <item x="61"/>
        <item x="150"/>
        <item x="3"/>
        <item x="22"/>
        <item x="272"/>
        <item x="60"/>
        <item x="79"/>
        <item x="149"/>
        <item x="242"/>
        <item x="103"/>
        <item x="95"/>
        <item x="226"/>
        <item x="264"/>
        <item x="285"/>
        <item x="176"/>
        <item x="253"/>
        <item x="263"/>
        <item x="148"/>
        <item x="234"/>
        <item x="122"/>
        <item x="161"/>
        <item x="241"/>
        <item x="121"/>
        <item x="189"/>
        <item x="240"/>
        <item x="160"/>
        <item x="2"/>
        <item x="134"/>
        <item x="175"/>
        <item x="303"/>
        <item x="199"/>
        <item x="188"/>
        <item x="252"/>
        <item x="239"/>
        <item x="262"/>
        <item x="102"/>
        <item x="198"/>
        <item x="233"/>
        <item x="78"/>
        <item x="225"/>
        <item x="291"/>
        <item x="215"/>
        <item x="147"/>
        <item x="59"/>
        <item x="290"/>
        <item x="284"/>
        <item x="302"/>
        <item x="146"/>
        <item x="214"/>
        <item x="41"/>
        <item x="301"/>
        <item x="94"/>
        <item x="93"/>
        <item x="101"/>
        <item x="224"/>
        <item x="251"/>
        <item x="232"/>
        <item x="174"/>
        <item x="21"/>
        <item x="58"/>
        <item x="250"/>
        <item x="92"/>
        <item x="300"/>
        <item x="159"/>
        <item x="1"/>
        <item x="313"/>
        <item x="283"/>
        <item x="213"/>
        <item x="277"/>
        <item x="289"/>
        <item x="77"/>
        <item x="120"/>
        <item x="312"/>
        <item x="187"/>
        <item x="249"/>
        <item x="271"/>
        <item x="133"/>
        <item x="223"/>
        <item x="197"/>
        <item x="231"/>
        <item x="282"/>
        <item x="76"/>
        <item x="20"/>
        <item x="276"/>
        <item x="270"/>
        <item x="261"/>
        <item x="40"/>
        <item x="39"/>
        <item x="222"/>
        <item x="260"/>
        <item x="119"/>
        <item x="0"/>
        <item x="100"/>
        <item x="230"/>
        <item x="132"/>
        <item x="288"/>
        <item x="212"/>
        <item x="186"/>
        <item x="311"/>
        <item x="269"/>
        <item x="238"/>
        <item x="91"/>
        <item x="57"/>
        <item x="145"/>
        <item x="158"/>
        <item x="173"/>
        <item x="196"/>
        <item x="221"/>
        <item x="299"/>
      </items>
    </pivotField>
    <pivotField dataField="1" showAll="0" defaultSubtotal="0">
      <items count="120">
        <item x="48"/>
        <item x="90"/>
        <item x="52"/>
        <item x="68"/>
        <item x="84"/>
        <item x="13"/>
        <item x="76"/>
        <item x="77"/>
        <item x="75"/>
        <item x="78"/>
        <item x="33"/>
        <item x="67"/>
        <item x="99"/>
        <item x="74"/>
        <item x="51"/>
        <item x="49"/>
        <item x="79"/>
        <item x="36"/>
        <item x="50"/>
        <item x="43"/>
        <item x="53"/>
        <item x="88"/>
        <item x="47"/>
        <item x="66"/>
        <item x="63"/>
        <item x="62"/>
        <item x="34"/>
        <item x="101"/>
        <item x="108"/>
        <item x="98"/>
        <item x="61"/>
        <item x="64"/>
        <item x="83"/>
        <item x="19"/>
        <item x="115"/>
        <item x="102"/>
        <item x="44"/>
        <item x="46"/>
        <item x="117"/>
        <item x="65"/>
        <item x="60"/>
        <item x="45"/>
        <item x="114"/>
        <item x="73"/>
        <item x="28"/>
        <item x="41"/>
        <item x="72"/>
        <item x="96"/>
        <item x="97"/>
        <item x="40"/>
        <item x="107"/>
        <item x="87"/>
        <item x="82"/>
        <item x="42"/>
        <item x="116"/>
        <item x="32"/>
        <item x="35"/>
        <item x="119"/>
        <item x="59"/>
        <item x="81"/>
        <item x="71"/>
        <item x="39"/>
        <item x="24"/>
        <item x="118"/>
        <item x="18"/>
        <item x="86"/>
        <item x="93"/>
        <item x="89"/>
        <item x="110"/>
        <item x="95"/>
        <item x="29"/>
        <item x="105"/>
        <item x="111"/>
        <item x="100"/>
        <item x="113"/>
        <item x="80"/>
        <item x="30"/>
        <item x="58"/>
        <item x="85"/>
        <item x="27"/>
        <item x="57"/>
        <item x="106"/>
        <item x="94"/>
        <item x="56"/>
        <item x="109"/>
        <item x="112"/>
        <item x="31"/>
        <item x="70"/>
        <item x="17"/>
        <item x="23"/>
        <item x="16"/>
        <item x="26"/>
        <item x="22"/>
        <item x="69"/>
        <item x="38"/>
        <item x="104"/>
        <item x="14"/>
        <item x="37"/>
        <item x="55"/>
        <item x="92"/>
        <item x="25"/>
        <item x="15"/>
        <item x="91"/>
        <item x="8"/>
        <item x="11"/>
        <item x="103"/>
        <item x="54"/>
        <item x="12"/>
        <item x="9"/>
        <item x="6"/>
        <item x="4"/>
        <item x="7"/>
        <item x="10"/>
        <item x="21"/>
        <item x="5"/>
        <item x="20"/>
        <item x="2"/>
        <item x="3"/>
        <item x="1"/>
        <item x="0"/>
      </items>
    </pivotField>
    <pivotField dataField="1" showAll="0" defaultSubtotal="0">
      <items count="300">
        <item x="48"/>
        <item x="13"/>
        <item x="31"/>
        <item x="143"/>
        <item x="69"/>
        <item x="53"/>
        <item x="129"/>
        <item x="19"/>
        <item x="198"/>
        <item x="34"/>
        <item x="144"/>
        <item x="294"/>
        <item x="126"/>
        <item x="246"/>
        <item x="95"/>
        <item x="37"/>
        <item x="82"/>
        <item x="18"/>
        <item x="288"/>
        <item x="145"/>
        <item x="263"/>
        <item x="83"/>
        <item x="128"/>
        <item x="215"/>
        <item x="97"/>
        <item x="68"/>
        <item x="199"/>
        <item x="84"/>
        <item x="35"/>
        <item x="171"/>
        <item x="296"/>
        <item x="81"/>
        <item x="187"/>
        <item x="141"/>
        <item x="100"/>
        <item x="86"/>
        <item x="266"/>
        <item x="70"/>
        <item x="52"/>
        <item x="182"/>
        <item x="169"/>
        <item x="127"/>
        <item x="142"/>
        <item x="211"/>
        <item x="287"/>
        <item x="140"/>
        <item x="17"/>
        <item x="261"/>
        <item x="220"/>
        <item x="168"/>
        <item x="27"/>
        <item x="16"/>
        <item x="247"/>
        <item x="213"/>
        <item x="80"/>
        <item x="99"/>
        <item x="185"/>
        <item x="51"/>
        <item x="200"/>
        <item x="273"/>
        <item x="285"/>
        <item x="14"/>
        <item x="125"/>
        <item x="214"/>
        <item x="234"/>
        <item x="49"/>
        <item x="170"/>
        <item x="186"/>
        <item x="66"/>
        <item x="156"/>
        <item x="65"/>
        <item x="197"/>
        <item x="116"/>
        <item x="33"/>
        <item x="184"/>
        <item x="36"/>
        <item x="286"/>
        <item x="50"/>
        <item x="212"/>
        <item x="262"/>
        <item x="85"/>
        <item x="267"/>
        <item x="155"/>
        <item x="183"/>
        <item x="15"/>
        <item x="64"/>
        <item x="112"/>
        <item x="54"/>
        <item x="67"/>
        <item x="94"/>
        <item x="8"/>
        <item x="293"/>
        <item x="24"/>
        <item x="114"/>
        <item x="196"/>
        <item x="299"/>
        <item x="113"/>
        <item x="47"/>
        <item x="139"/>
        <item x="178"/>
        <item x="98"/>
        <item x="166"/>
        <item x="208"/>
        <item x="11"/>
        <item x="177"/>
        <item x="153"/>
        <item x="138"/>
        <item x="260"/>
        <item x="62"/>
        <item x="227"/>
        <item x="115"/>
        <item x="243"/>
        <item x="29"/>
        <item x="111"/>
        <item x="284"/>
        <item x="207"/>
        <item x="63"/>
        <item x="154"/>
        <item x="12"/>
        <item x="124"/>
        <item x="75"/>
        <item x="209"/>
        <item x="195"/>
        <item x="295"/>
        <item x="61"/>
        <item x="96"/>
        <item x="123"/>
        <item x="210"/>
        <item x="232"/>
        <item x="245"/>
        <item x="193"/>
        <item x="30"/>
        <item x="137"/>
        <item x="163"/>
        <item x="78"/>
        <item x="108"/>
        <item x="152"/>
        <item x="167"/>
        <item x="110"/>
        <item x="9"/>
        <item x="93"/>
        <item x="242"/>
        <item x="6"/>
        <item x="194"/>
        <item x="4"/>
        <item x="180"/>
        <item x="258"/>
        <item x="164"/>
        <item x="135"/>
        <item x="253"/>
        <item x="162"/>
        <item x="136"/>
        <item x="179"/>
        <item x="44"/>
        <item x="244"/>
        <item x="7"/>
        <item x="46"/>
        <item x="147"/>
        <item x="10"/>
        <item x="60"/>
        <item x="121"/>
        <item x="109"/>
        <item x="45"/>
        <item x="283"/>
        <item x="298"/>
        <item x="165"/>
        <item x="233"/>
        <item x="79"/>
        <item x="32"/>
        <item x="42"/>
        <item x="105"/>
        <item x="219"/>
        <item x="77"/>
        <item x="223"/>
        <item x="181"/>
        <item x="28"/>
        <item x="176"/>
        <item x="252"/>
        <item x="106"/>
        <item x="41"/>
        <item x="23"/>
        <item x="107"/>
        <item x="241"/>
        <item x="5"/>
        <item x="26"/>
        <item x="43"/>
        <item x="22"/>
        <item x="205"/>
        <item x="251"/>
        <item x="239"/>
        <item x="91"/>
        <item x="206"/>
        <item x="257"/>
        <item x="132"/>
        <item x="237"/>
        <item x="76"/>
        <item x="161"/>
        <item x="191"/>
        <item x="159"/>
        <item x="134"/>
        <item x="174"/>
        <item x="119"/>
        <item x="192"/>
        <item x="279"/>
        <item x="276"/>
        <item x="90"/>
        <item x="2"/>
        <item x="272"/>
        <item x="59"/>
        <item x="203"/>
        <item x="238"/>
        <item x="25"/>
        <item x="218"/>
        <item x="104"/>
        <item x="40"/>
        <item x="92"/>
        <item x="225"/>
        <item x="74"/>
        <item x="149"/>
        <item x="204"/>
        <item x="73"/>
        <item x="282"/>
        <item x="3"/>
        <item x="259"/>
        <item x="122"/>
        <item x="151"/>
        <item x="250"/>
        <item x="58"/>
        <item x="103"/>
        <item x="240"/>
        <item x="175"/>
        <item x="148"/>
        <item x="120"/>
        <item x="57"/>
        <item x="291"/>
        <item x="160"/>
        <item x="281"/>
        <item x="236"/>
        <item x="280"/>
        <item x="249"/>
        <item x="190"/>
        <item x="150"/>
        <item x="226"/>
        <item x="271"/>
        <item x="133"/>
        <item x="231"/>
        <item x="292"/>
        <item x="102"/>
        <item x="256"/>
        <item x="89"/>
        <item x="268"/>
        <item x="265"/>
        <item x="290"/>
        <item x="230"/>
        <item x="278"/>
        <item x="275"/>
        <item x="248"/>
        <item x="255"/>
        <item x="224"/>
        <item x="173"/>
        <item x="158"/>
        <item x="56"/>
        <item x="88"/>
        <item x="1"/>
        <item x="270"/>
        <item x="189"/>
        <item x="202"/>
        <item x="229"/>
        <item x="118"/>
        <item x="217"/>
        <item x="131"/>
        <item x="21"/>
        <item x="72"/>
        <item x="264"/>
        <item x="228"/>
        <item x="101"/>
        <item x="269"/>
        <item x="39"/>
        <item x="277"/>
        <item x="71"/>
        <item x="222"/>
        <item x="130"/>
        <item x="38"/>
        <item x="188"/>
        <item x="117"/>
        <item x="0"/>
        <item x="254"/>
        <item x="20"/>
        <item x="87"/>
        <item x="221"/>
        <item x="55"/>
        <item x="235"/>
        <item x="201"/>
        <item x="297"/>
        <item x="157"/>
        <item x="172"/>
        <item x="289"/>
        <item x="274"/>
        <item x="146"/>
        <item x="216"/>
      </items>
    </pivotField>
    <pivotField dataField="1" showAll="0" defaultSubtotal="0">
      <items count="85">
        <item x="71"/>
        <item x="50"/>
        <item x="46"/>
        <item x="61"/>
        <item x="66"/>
        <item x="41"/>
        <item x="69"/>
        <item x="68"/>
        <item x="56"/>
        <item x="58"/>
        <item x="49"/>
        <item x="67"/>
        <item x="70"/>
        <item x="65"/>
        <item x="47"/>
        <item x="44"/>
        <item x="78"/>
        <item x="60"/>
        <item x="62"/>
        <item x="36"/>
        <item x="72"/>
        <item x="40"/>
        <item x="32"/>
        <item x="43"/>
        <item x="48"/>
        <item x="63"/>
        <item x="51"/>
        <item x="39"/>
        <item x="37"/>
        <item x="73"/>
        <item x="84"/>
        <item x="57"/>
        <item x="59"/>
        <item x="80"/>
        <item x="77"/>
        <item x="45"/>
        <item x="75"/>
        <item x="53"/>
        <item x="55"/>
        <item x="83"/>
        <item x="42"/>
        <item x="82"/>
        <item x="81"/>
        <item x="10"/>
        <item x="54"/>
        <item x="76"/>
        <item x="64"/>
        <item x="28"/>
        <item x="35"/>
        <item x="74"/>
        <item x="79"/>
        <item x="52"/>
        <item x="38"/>
        <item x="30"/>
        <item x="15"/>
        <item x="34"/>
        <item x="21"/>
        <item x="29"/>
        <item x="25"/>
        <item x="12"/>
        <item x="20"/>
        <item x="31"/>
        <item x="7"/>
        <item x="17"/>
        <item x="33"/>
        <item x="16"/>
        <item x="26"/>
        <item x="27"/>
        <item x="23"/>
        <item x="22"/>
        <item x="18"/>
        <item x="14"/>
        <item x="19"/>
        <item x="1"/>
        <item x="9"/>
        <item x="24"/>
        <item x="0"/>
        <item x="11"/>
        <item x="3"/>
        <item x="13"/>
        <item x="6"/>
        <item x="5"/>
        <item x="8"/>
        <item x="4"/>
        <item x="2"/>
      </items>
    </pivotField>
    <pivotField dataField="1" showAll="0" defaultSubtotal="0">
      <items count="242">
        <item x="96"/>
        <item x="49"/>
        <item x="44"/>
        <item x="162"/>
        <item x="63"/>
        <item x="185"/>
        <item x="91"/>
        <item x="173"/>
        <item x="76"/>
        <item x="31"/>
        <item x="10"/>
        <item x="147"/>
        <item x="39"/>
        <item x="184"/>
        <item x="202"/>
        <item x="89"/>
        <item x="131"/>
        <item x="163"/>
        <item x="57"/>
        <item x="125"/>
        <item x="153"/>
        <item x="15"/>
        <item x="59"/>
        <item x="208"/>
        <item x="176"/>
        <item x="78"/>
        <item x="67"/>
        <item x="166"/>
        <item x="150"/>
        <item x="12"/>
        <item x="108"/>
        <item x="82"/>
        <item x="135"/>
        <item x="149"/>
        <item x="232"/>
        <item x="80"/>
        <item x="233"/>
        <item x="174"/>
        <item x="7"/>
        <item x="119"/>
        <item x="47"/>
        <item x="105"/>
        <item x="192"/>
        <item x="198"/>
        <item x="17"/>
        <item x="74"/>
        <item x="93"/>
        <item x="154"/>
        <item x="16"/>
        <item x="61"/>
        <item x="118"/>
        <item x="130"/>
        <item x="152"/>
        <item x="27"/>
        <item x="181"/>
        <item x="34"/>
        <item x="129"/>
        <item x="167"/>
        <item x="62"/>
        <item x="107"/>
        <item x="229"/>
        <item x="97"/>
        <item x="45"/>
        <item x="65"/>
        <item x="140"/>
        <item x="81"/>
        <item x="211"/>
        <item x="42"/>
        <item x="182"/>
        <item x="98"/>
        <item x="128"/>
        <item x="116"/>
        <item x="165"/>
        <item x="204"/>
        <item x="175"/>
        <item x="151"/>
        <item x="84"/>
        <item x="18"/>
        <item x="138"/>
        <item x="51"/>
        <item x="14"/>
        <item x="29"/>
        <item x="120"/>
        <item x="225"/>
        <item x="156"/>
        <item x="106"/>
        <item x="79"/>
        <item x="216"/>
        <item x="33"/>
        <item x="35"/>
        <item x="19"/>
        <item x="69"/>
        <item x="83"/>
        <item x="1"/>
        <item x="66"/>
        <item x="9"/>
        <item x="111"/>
        <item x="21"/>
        <item x="155"/>
        <item x="68"/>
        <item x="121"/>
        <item x="50"/>
        <item x="28"/>
        <item x="0"/>
        <item x="187"/>
        <item x="25"/>
        <item x="75"/>
        <item x="11"/>
        <item x="64"/>
        <item x="201"/>
        <item x="103"/>
        <item x="48"/>
        <item x="53"/>
        <item x="94"/>
        <item x="231"/>
        <item x="180"/>
        <item x="136"/>
        <item x="172"/>
        <item x="41"/>
        <item x="20"/>
        <item x="72"/>
        <item x="30"/>
        <item x="117"/>
        <item x="46"/>
        <item x="126"/>
        <item x="58"/>
        <item x="95"/>
        <item x="183"/>
        <item x="60"/>
        <item x="3"/>
        <item x="13"/>
        <item x="110"/>
        <item x="241"/>
        <item x="38"/>
        <item x="142"/>
        <item x="73"/>
        <item x="186"/>
        <item x="92"/>
        <item x="36"/>
        <item x="237"/>
        <item x="158"/>
        <item x="207"/>
        <item x="99"/>
        <item x="32"/>
        <item x="195"/>
        <item x="77"/>
        <item x="115"/>
        <item x="159"/>
        <item x="109"/>
        <item x="85"/>
        <item x="54"/>
        <item x="191"/>
        <item x="56"/>
        <item x="127"/>
        <item x="230"/>
        <item x="145"/>
        <item x="6"/>
        <item x="203"/>
        <item x="168"/>
        <item x="5"/>
        <item x="90"/>
        <item x="148"/>
        <item x="102"/>
        <item x="8"/>
        <item x="71"/>
        <item x="123"/>
        <item x="43"/>
        <item x="177"/>
        <item x="228"/>
        <item x="88"/>
        <item x="146"/>
        <item x="214"/>
        <item x="215"/>
        <item x="143"/>
        <item x="164"/>
        <item x="114"/>
        <item x="137"/>
        <item x="26"/>
        <item x="23"/>
        <item x="40"/>
        <item x="104"/>
        <item x="171"/>
        <item x="139"/>
        <item x="22"/>
        <item x="199"/>
        <item x="226"/>
        <item x="134"/>
        <item x="161"/>
        <item x="236"/>
        <item x="160"/>
        <item x="113"/>
        <item x="189"/>
        <item x="87"/>
        <item x="239"/>
        <item x="55"/>
        <item x="24"/>
        <item x="101"/>
        <item x="222"/>
        <item x="205"/>
        <item x="112"/>
        <item x="4"/>
        <item x="197"/>
        <item x="2"/>
        <item x="100"/>
        <item x="213"/>
        <item x="70"/>
        <item x="133"/>
        <item x="190"/>
        <item x="179"/>
        <item x="144"/>
        <item x="124"/>
        <item x="52"/>
        <item x="169"/>
        <item x="235"/>
        <item x="141"/>
        <item x="157"/>
        <item x="210"/>
        <item x="170"/>
        <item x="200"/>
        <item x="188"/>
        <item x="122"/>
        <item x="219"/>
        <item x="178"/>
        <item x="212"/>
        <item x="221"/>
        <item x="37"/>
        <item x="224"/>
        <item x="234"/>
        <item x="206"/>
        <item x="194"/>
        <item x="218"/>
        <item x="227"/>
        <item x="86"/>
        <item x="209"/>
        <item x="240"/>
        <item x="223"/>
        <item x="217"/>
        <item x="132"/>
        <item x="220"/>
        <item x="196"/>
        <item x="238"/>
        <item x="193"/>
      </items>
    </pivotField>
    <pivotField dataField="1" showAll="0" defaultSubtotal="0">
      <items count="7">
        <item x="3"/>
        <item x="0"/>
        <item x="5"/>
        <item x="1"/>
        <item x="4"/>
        <item x="6"/>
        <item x="2"/>
      </items>
    </pivotField>
  </pivotFields>
  <rowFields count="3">
    <field x="2"/>
    <field x="6"/>
    <field x="5"/>
  </rowFields>
  <rowItems count="624">
    <i>
      <x/>
    </i>
    <i r="1">
      <x/>
      <x v="41"/>
    </i>
    <i r="1">
      <x v="1"/>
      <x v="39"/>
    </i>
    <i r="1">
      <x v="2"/>
      <x v="30"/>
    </i>
    <i r="1">
      <x v="3"/>
      <x v="28"/>
    </i>
    <i r="1">
      <x v="4"/>
      <x/>
    </i>
    <i r="1">
      <x v="5"/>
      <x v="1"/>
    </i>
    <i r="1">
      <x v="6"/>
      <x v="34"/>
    </i>
    <i r="1">
      <x v="7"/>
      <x v="44"/>
    </i>
    <i r="1">
      <x v="8"/>
      <x v="2"/>
    </i>
    <i r="1">
      <x v="9"/>
      <x v="29"/>
    </i>
    <i r="1">
      <x v="10"/>
      <x v="45"/>
    </i>
    <i r="1">
      <x v="11"/>
      <x v="27"/>
    </i>
    <i r="1">
      <x v="12"/>
      <x v="36"/>
    </i>
    <i r="1">
      <x v="13"/>
      <x v="46"/>
    </i>
    <i r="1">
      <x v="14"/>
      <x v="37"/>
    </i>
    <i r="1">
      <x v="15"/>
      <x v="48"/>
    </i>
    <i r="1">
      <x v="16"/>
      <x v="3"/>
    </i>
    <i r="1">
      <x v="17"/>
      <x v="42"/>
    </i>
    <i r="1">
      <x v="18"/>
      <x v="24"/>
    </i>
    <i r="1">
      <x v="19"/>
      <x v="25"/>
    </i>
    <i t="blank">
      <x/>
    </i>
    <i>
      <x v="1"/>
    </i>
    <i r="1">
      <x/>
      <x v="41"/>
    </i>
    <i r="1">
      <x v="1"/>
      <x v="39"/>
    </i>
    <i r="1">
      <x v="2"/>
      <x v="30"/>
    </i>
    <i r="1">
      <x v="3"/>
      <x v="34"/>
    </i>
    <i r="1">
      <x v="4"/>
      <x/>
    </i>
    <i r="1">
      <x v="5"/>
      <x v="44"/>
    </i>
    <i r="1">
      <x v="6"/>
      <x v="28"/>
    </i>
    <i r="1">
      <x v="7"/>
      <x v="1"/>
    </i>
    <i r="1">
      <x v="8"/>
      <x v="2"/>
    </i>
    <i r="1">
      <x v="9"/>
      <x v="36"/>
    </i>
    <i r="1">
      <x v="10"/>
      <x v="27"/>
    </i>
    <i r="2">
      <x v="29"/>
    </i>
    <i r="1">
      <x v="12"/>
      <x v="46"/>
    </i>
    <i r="1">
      <x v="13"/>
      <x v="45"/>
    </i>
    <i r="1">
      <x v="14"/>
      <x v="37"/>
    </i>
    <i r="1">
      <x v="15"/>
      <x v="25"/>
    </i>
    <i r="1">
      <x v="16"/>
      <x v="26"/>
    </i>
    <i r="1">
      <x v="17"/>
      <x v="42"/>
    </i>
    <i r="1">
      <x v="18"/>
      <x v="24"/>
    </i>
    <i r="1">
      <x v="19"/>
      <x v="33"/>
    </i>
    <i t="blank">
      <x v="1"/>
    </i>
    <i>
      <x v="2"/>
    </i>
    <i r="1">
      <x/>
      <x v="39"/>
    </i>
    <i r="1">
      <x v="1"/>
      <x v="41"/>
    </i>
    <i r="1">
      <x v="2"/>
      <x v="30"/>
    </i>
    <i r="1">
      <x v="3"/>
      <x v="28"/>
    </i>
    <i r="1">
      <x v="4"/>
      <x v="29"/>
    </i>
    <i r="1">
      <x v="5"/>
      <x v="45"/>
    </i>
    <i r="1">
      <x v="6"/>
      <x/>
    </i>
    <i r="2">
      <x v="1"/>
    </i>
    <i r="1">
      <x v="8"/>
      <x v="44"/>
    </i>
    <i r="1">
      <x v="9"/>
      <x v="34"/>
    </i>
    <i r="1">
      <x v="10"/>
      <x v="36"/>
    </i>
    <i r="1">
      <x v="11"/>
      <x v="37"/>
    </i>
    <i r="2">
      <x v="46"/>
    </i>
    <i r="1">
      <x v="13"/>
      <x v="6"/>
    </i>
    <i r="1">
      <x v="14"/>
      <x v="27"/>
    </i>
    <i r="1">
      <x v="15"/>
      <x v="2"/>
    </i>
    <i r="1">
      <x v="16"/>
      <x v="24"/>
    </i>
    <i r="1">
      <x v="17"/>
      <x v="42"/>
    </i>
    <i r="1">
      <x v="18"/>
      <x v="32"/>
    </i>
    <i r="1">
      <x v="19"/>
      <x v="48"/>
    </i>
    <i t="blank">
      <x v="2"/>
    </i>
    <i>
      <x v="3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1"/>
    </i>
    <i r="1">
      <x v="5"/>
      <x/>
    </i>
    <i r="1">
      <x v="6"/>
      <x v="29"/>
    </i>
    <i r="1">
      <x v="7"/>
      <x v="2"/>
    </i>
    <i r="1">
      <x v="8"/>
      <x v="45"/>
    </i>
    <i r="1">
      <x v="9"/>
      <x v="27"/>
    </i>
    <i r="1">
      <x v="10"/>
      <x v="44"/>
    </i>
    <i r="1">
      <x v="11"/>
      <x v="34"/>
    </i>
    <i r="1">
      <x v="12"/>
      <x v="37"/>
    </i>
    <i r="1">
      <x v="13"/>
      <x v="36"/>
    </i>
    <i r="1">
      <x v="14"/>
      <x v="3"/>
    </i>
    <i r="1">
      <x v="15"/>
      <x v="48"/>
    </i>
    <i r="1">
      <x v="16"/>
      <x v="46"/>
    </i>
    <i r="1">
      <x v="17"/>
      <x v="5"/>
    </i>
    <i r="1">
      <x v="18"/>
      <x v="24"/>
    </i>
    <i r="1">
      <x v="19"/>
      <x v="25"/>
    </i>
    <i r="2">
      <x v="42"/>
    </i>
    <i t="blank">
      <x v="3"/>
    </i>
    <i>
      <x v="4"/>
    </i>
    <i r="1">
      <x/>
      <x v="41"/>
    </i>
    <i r="1">
      <x v="1"/>
      <x v="39"/>
    </i>
    <i r="1">
      <x v="2"/>
      <x v="30"/>
    </i>
    <i r="1">
      <x v="3"/>
      <x v="34"/>
    </i>
    <i r="1">
      <x v="4"/>
      <x/>
    </i>
    <i r="1">
      <x v="5"/>
      <x v="28"/>
    </i>
    <i r="1">
      <x v="6"/>
      <x v="1"/>
    </i>
    <i r="1">
      <x v="7"/>
      <x v="44"/>
    </i>
    <i r="1">
      <x v="8"/>
      <x v="29"/>
    </i>
    <i r="1">
      <x v="9"/>
      <x v="45"/>
    </i>
    <i r="1">
      <x v="10"/>
      <x v="2"/>
    </i>
    <i r="1">
      <x v="11"/>
      <x v="36"/>
    </i>
    <i r="1">
      <x v="12"/>
      <x v="27"/>
    </i>
    <i r="1">
      <x v="13"/>
      <x v="24"/>
    </i>
    <i r="1">
      <x v="14"/>
      <x v="25"/>
    </i>
    <i r="2">
      <x v="26"/>
    </i>
    <i r="1">
      <x v="16"/>
      <x v="23"/>
    </i>
    <i r="2">
      <x v="37"/>
    </i>
    <i r="1">
      <x v="18"/>
      <x v="46"/>
    </i>
    <i r="1">
      <x v="19"/>
      <x v="3"/>
    </i>
    <i r="2">
      <x v="48"/>
    </i>
    <i t="blank">
      <x v="4"/>
    </i>
    <i>
      <x v="5"/>
    </i>
    <i r="1">
      <x/>
      <x v="41"/>
    </i>
    <i r="1">
      <x v="1"/>
      <x v="39"/>
    </i>
    <i r="1">
      <x v="2"/>
      <x v="28"/>
    </i>
    <i r="1">
      <x v="3"/>
      <x v="30"/>
    </i>
    <i r="1">
      <x v="4"/>
      <x/>
    </i>
    <i r="2">
      <x v="1"/>
    </i>
    <i r="1">
      <x v="6"/>
      <x v="44"/>
    </i>
    <i r="1">
      <x v="7"/>
      <x v="2"/>
    </i>
    <i r="2">
      <x v="29"/>
    </i>
    <i r="1">
      <x v="9"/>
      <x v="23"/>
    </i>
    <i r="2">
      <x v="45"/>
    </i>
    <i r="1">
      <x v="11"/>
      <x v="40"/>
    </i>
    <i r="1">
      <x v="12"/>
      <x v="48"/>
    </i>
    <i r="1">
      <x v="13"/>
      <x v="27"/>
    </i>
    <i r="1">
      <x v="14"/>
      <x v="17"/>
    </i>
    <i r="2">
      <x v="24"/>
    </i>
    <i r="2">
      <x v="38"/>
    </i>
    <i r="2">
      <x v="46"/>
    </i>
    <i r="1">
      <x v="18"/>
      <x v="36"/>
    </i>
    <i r="2">
      <x v="43"/>
    </i>
    <i t="blank">
      <x v="5"/>
    </i>
    <i>
      <x v="6"/>
    </i>
    <i r="1">
      <x/>
      <x v="41"/>
    </i>
    <i r="1">
      <x v="1"/>
      <x v="39"/>
    </i>
    <i r="1">
      <x v="2"/>
      <x v="30"/>
    </i>
    <i r="1">
      <x v="3"/>
      <x v="28"/>
    </i>
    <i r="1">
      <x v="4"/>
      <x/>
    </i>
    <i r="1">
      <x v="5"/>
      <x v="34"/>
    </i>
    <i r="1">
      <x v="6"/>
      <x v="1"/>
    </i>
    <i r="1">
      <x v="7"/>
      <x v="3"/>
    </i>
    <i r="1">
      <x v="8"/>
      <x v="16"/>
    </i>
    <i r="1">
      <x v="9"/>
      <x v="29"/>
    </i>
    <i r="1">
      <x v="10"/>
      <x v="2"/>
    </i>
    <i r="1">
      <x v="11"/>
      <x v="44"/>
    </i>
    <i r="1">
      <x v="12"/>
      <x v="27"/>
    </i>
    <i r="1">
      <x v="13"/>
      <x v="48"/>
    </i>
    <i r="1">
      <x v="14"/>
      <x v="45"/>
    </i>
    <i r="1">
      <x v="15"/>
      <x v="37"/>
    </i>
    <i r="1">
      <x v="16"/>
      <x v="36"/>
    </i>
    <i r="1">
      <x v="17"/>
      <x v="10"/>
    </i>
    <i r="2">
      <x v="23"/>
    </i>
    <i r="1">
      <x v="19"/>
      <x v="46"/>
    </i>
    <i t="blank">
      <x v="6"/>
    </i>
    <i>
      <x v="7"/>
    </i>
    <i r="1">
      <x/>
      <x v="41"/>
    </i>
    <i r="1">
      <x v="1"/>
      <x v="39"/>
    </i>
    <i r="1">
      <x v="2"/>
      <x v="30"/>
    </i>
    <i r="1">
      <x v="3"/>
      <x v="28"/>
    </i>
    <i r="1">
      <x v="4"/>
      <x/>
    </i>
    <i r="1">
      <x v="5"/>
      <x v="34"/>
    </i>
    <i r="1">
      <x v="6"/>
      <x v="1"/>
    </i>
    <i r="1">
      <x v="7"/>
      <x v="27"/>
    </i>
    <i r="1">
      <x v="8"/>
      <x v="3"/>
    </i>
    <i r="1">
      <x v="9"/>
      <x v="29"/>
    </i>
    <i r="2">
      <x v="45"/>
    </i>
    <i r="1">
      <x v="11"/>
      <x v="2"/>
    </i>
    <i r="1">
      <x v="12"/>
      <x v="44"/>
    </i>
    <i r="1">
      <x v="13"/>
      <x v="37"/>
    </i>
    <i r="2">
      <x v="48"/>
    </i>
    <i r="1">
      <x v="15"/>
      <x v="24"/>
    </i>
    <i r="2">
      <x v="38"/>
    </i>
    <i r="1">
      <x v="17"/>
      <x v="26"/>
    </i>
    <i r="2">
      <x v="42"/>
    </i>
    <i r="1">
      <x v="19"/>
      <x v="23"/>
    </i>
    <i r="2">
      <x v="25"/>
    </i>
    <i t="blank">
      <x v="7"/>
    </i>
    <i>
      <x v="8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1"/>
    </i>
    <i r="1">
      <x v="5"/>
      <x/>
    </i>
    <i r="1">
      <x v="6"/>
      <x v="44"/>
    </i>
    <i r="1">
      <x v="7"/>
      <x v="29"/>
    </i>
    <i r="1">
      <x v="8"/>
      <x v="2"/>
    </i>
    <i r="1">
      <x v="9"/>
      <x v="34"/>
    </i>
    <i r="1">
      <x v="10"/>
      <x v="45"/>
    </i>
    <i r="1">
      <x v="11"/>
      <x v="27"/>
    </i>
    <i r="1">
      <x v="12"/>
      <x v="46"/>
    </i>
    <i r="2">
      <x v="48"/>
    </i>
    <i r="1">
      <x v="14"/>
      <x v="37"/>
    </i>
    <i r="1">
      <x v="15"/>
      <x v="36"/>
    </i>
    <i r="1">
      <x v="16"/>
      <x v="15"/>
    </i>
    <i r="1">
      <x v="17"/>
      <x v="42"/>
    </i>
    <i r="1">
      <x v="18"/>
      <x v="25"/>
    </i>
    <i r="1">
      <x v="19"/>
      <x v="24"/>
    </i>
    <i r="2">
      <x v="40"/>
    </i>
    <i t="blank">
      <x v="8"/>
    </i>
    <i>
      <x v="9"/>
    </i>
    <i r="1">
      <x/>
      <x v="41"/>
    </i>
    <i r="1">
      <x v="1"/>
      <x/>
    </i>
    <i r="1">
      <x v="2"/>
      <x v="1"/>
    </i>
    <i r="1">
      <x v="3"/>
      <x v="30"/>
    </i>
    <i r="1">
      <x v="4"/>
      <x v="39"/>
    </i>
    <i r="1">
      <x v="5"/>
      <x v="28"/>
    </i>
    <i r="1">
      <x v="6"/>
      <x v="44"/>
    </i>
    <i r="1">
      <x v="7"/>
      <x v="2"/>
    </i>
    <i r="1">
      <x v="8"/>
      <x v="45"/>
    </i>
    <i r="1">
      <x v="9"/>
      <x v="46"/>
    </i>
    <i r="1">
      <x v="10"/>
      <x v="34"/>
    </i>
    <i r="1">
      <x v="11"/>
      <x v="40"/>
    </i>
    <i r="1">
      <x v="12"/>
      <x v="3"/>
    </i>
    <i r="1">
      <x v="13"/>
      <x v="27"/>
    </i>
    <i r="2">
      <x v="29"/>
    </i>
    <i r="1">
      <x v="15"/>
      <x v="42"/>
    </i>
    <i r="1">
      <x v="16"/>
      <x v="23"/>
    </i>
    <i r="1">
      <x v="17"/>
      <x v="47"/>
    </i>
    <i r="1">
      <x v="18"/>
      <x v="24"/>
    </i>
    <i r="2">
      <x v="25"/>
    </i>
    <i r="2">
      <x v="36"/>
    </i>
    <i r="2">
      <x v="43"/>
    </i>
    <i t="blank">
      <x v="9"/>
    </i>
    <i>
      <x v="10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1"/>
    </i>
    <i r="1">
      <x v="5"/>
      <x/>
    </i>
    <i r="1">
      <x v="6"/>
      <x v="27"/>
    </i>
    <i r="1">
      <x v="7"/>
      <x v="29"/>
    </i>
    <i r="1">
      <x v="8"/>
      <x v="2"/>
    </i>
    <i r="1">
      <x v="9"/>
      <x v="45"/>
    </i>
    <i r="1">
      <x v="10"/>
      <x v="34"/>
    </i>
    <i r="1">
      <x v="11"/>
      <x v="44"/>
    </i>
    <i r="1">
      <x v="12"/>
      <x v="48"/>
    </i>
    <i r="1">
      <x v="13"/>
      <x v="37"/>
    </i>
    <i r="1">
      <x v="14"/>
      <x v="46"/>
    </i>
    <i r="1">
      <x v="15"/>
      <x v="3"/>
    </i>
    <i r="2">
      <x v="31"/>
    </i>
    <i r="1">
      <x v="17"/>
      <x v="36"/>
    </i>
    <i r="1">
      <x v="18"/>
      <x v="5"/>
    </i>
    <i r="1">
      <x v="19"/>
      <x v="42"/>
    </i>
    <i t="blank">
      <x v="10"/>
    </i>
    <i>
      <x v="11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1"/>
    </i>
    <i r="1">
      <x v="5"/>
      <x/>
    </i>
    <i r="1">
      <x v="6"/>
      <x v="2"/>
    </i>
    <i r="1">
      <x v="7"/>
      <x v="29"/>
    </i>
    <i r="2">
      <x v="34"/>
    </i>
    <i r="1">
      <x v="9"/>
      <x v="45"/>
    </i>
    <i r="1">
      <x v="10"/>
      <x v="37"/>
    </i>
    <i r="1">
      <x v="11"/>
      <x v="27"/>
    </i>
    <i r="2">
      <x v="44"/>
    </i>
    <i r="1">
      <x v="13"/>
      <x v="46"/>
    </i>
    <i r="1">
      <x v="14"/>
      <x v="3"/>
    </i>
    <i r="2">
      <x v="5"/>
    </i>
    <i r="2">
      <x v="50"/>
    </i>
    <i r="1">
      <x v="17"/>
      <x v="36"/>
    </i>
    <i r="1">
      <x v="18"/>
      <x v="23"/>
    </i>
    <i r="2">
      <x v="38"/>
    </i>
    <i t="blank">
      <x v="11"/>
    </i>
    <i>
      <x v="12"/>
    </i>
    <i r="1">
      <x/>
      <x v="41"/>
    </i>
    <i r="1">
      <x v="1"/>
      <x v="39"/>
    </i>
    <i r="1">
      <x v="2"/>
      <x v="28"/>
    </i>
    <i r="1">
      <x v="3"/>
      <x v="30"/>
    </i>
    <i r="1">
      <x v="4"/>
      <x v="1"/>
    </i>
    <i r="1">
      <x v="5"/>
      <x v="15"/>
    </i>
    <i r="1">
      <x v="6"/>
      <x/>
    </i>
    <i r="1">
      <x v="7"/>
      <x v="2"/>
    </i>
    <i r="2">
      <x v="27"/>
    </i>
    <i r="1">
      <x v="9"/>
      <x v="29"/>
    </i>
    <i r="1">
      <x v="10"/>
      <x v="44"/>
    </i>
    <i r="1">
      <x v="11"/>
      <x v="45"/>
    </i>
    <i r="1">
      <x v="12"/>
      <x v="36"/>
    </i>
    <i r="1">
      <x v="13"/>
      <x v="34"/>
    </i>
    <i r="2">
      <x v="38"/>
    </i>
    <i r="1">
      <x v="15"/>
      <x v="3"/>
    </i>
    <i r="2">
      <x v="23"/>
    </i>
    <i r="1">
      <x v="17"/>
      <x v="13"/>
    </i>
    <i r="2">
      <x v="14"/>
    </i>
    <i r="2">
      <x v="37"/>
    </i>
    <i r="2">
      <x v="40"/>
    </i>
    <i r="2">
      <x v="48"/>
    </i>
    <i r="2">
      <x v="50"/>
    </i>
    <i t="blank">
      <x v="12"/>
    </i>
    <i>
      <x v="13"/>
    </i>
    <i r="1">
      <x/>
      <x v="41"/>
    </i>
    <i r="1">
      <x v="1"/>
      <x v="39"/>
    </i>
    <i r="1">
      <x v="2"/>
      <x v="30"/>
    </i>
    <i r="1">
      <x v="3"/>
      <x v="28"/>
    </i>
    <i r="1">
      <x v="4"/>
      <x v="1"/>
    </i>
    <i r="1">
      <x v="5"/>
      <x v="38"/>
    </i>
    <i r="1">
      <x v="6"/>
      <x/>
    </i>
    <i r="1">
      <x v="7"/>
      <x v="34"/>
    </i>
    <i r="1">
      <x v="8"/>
      <x v="27"/>
    </i>
    <i r="1">
      <x v="9"/>
      <x v="29"/>
    </i>
    <i r="1">
      <x v="10"/>
      <x v="45"/>
    </i>
    <i r="1">
      <x v="11"/>
      <x v="44"/>
    </i>
    <i r="1">
      <x v="12"/>
      <x v="2"/>
    </i>
    <i r="2">
      <x v="37"/>
    </i>
    <i r="1">
      <x v="14"/>
      <x v="6"/>
    </i>
    <i r="1">
      <x v="15"/>
      <x v="42"/>
    </i>
    <i r="2">
      <x v="48"/>
    </i>
    <i r="1">
      <x v="17"/>
      <x v="3"/>
    </i>
    <i r="1">
      <x v="18"/>
      <x v="35"/>
    </i>
    <i r="1">
      <x v="19"/>
      <x v="36"/>
    </i>
    <i r="2">
      <x v="46"/>
    </i>
    <i t="blank">
      <x v="13"/>
    </i>
    <i>
      <x v="14"/>
    </i>
    <i r="1">
      <x/>
      <x v="41"/>
    </i>
    <i r="1">
      <x v="1"/>
      <x v="39"/>
    </i>
    <i r="1">
      <x v="2"/>
      <x v="28"/>
    </i>
    <i r="1">
      <x v="3"/>
      <x v="44"/>
    </i>
    <i r="1">
      <x v="4"/>
      <x v="1"/>
    </i>
    <i r="2">
      <x v="34"/>
    </i>
    <i r="1">
      <x v="6"/>
      <x v="2"/>
    </i>
    <i r="1">
      <x v="7"/>
      <x v="29"/>
    </i>
    <i r="1">
      <x v="8"/>
      <x v="30"/>
    </i>
    <i r="2">
      <x v="38"/>
    </i>
    <i r="1">
      <x v="10"/>
      <x/>
    </i>
    <i r="2">
      <x v="27"/>
    </i>
    <i r="1">
      <x v="12"/>
      <x v="3"/>
    </i>
    <i r="2">
      <x v="23"/>
    </i>
    <i r="2">
      <x v="36"/>
    </i>
    <i r="1">
      <x v="15"/>
      <x v="7"/>
    </i>
    <i r="2">
      <x v="32"/>
    </i>
    <i r="2">
      <x v="45"/>
    </i>
    <i r="2">
      <x v="46"/>
    </i>
    <i r="2">
      <x v="48"/>
    </i>
    <i r="2">
      <x v="50"/>
    </i>
    <i t="blank">
      <x v="14"/>
    </i>
    <i>
      <x v="15"/>
    </i>
    <i r="1">
      <x/>
      <x v="1"/>
    </i>
    <i r="1">
      <x v="1"/>
      <x v="41"/>
    </i>
    <i r="1">
      <x v="2"/>
      <x v="30"/>
    </i>
    <i r="1">
      <x v="3"/>
      <x v="28"/>
    </i>
    <i r="1">
      <x v="4"/>
      <x/>
    </i>
    <i r="1">
      <x v="5"/>
      <x v="39"/>
    </i>
    <i r="1">
      <x v="6"/>
      <x v="45"/>
    </i>
    <i r="1">
      <x v="7"/>
      <x v="29"/>
    </i>
    <i r="1">
      <x v="8"/>
      <x v="2"/>
    </i>
    <i r="2">
      <x v="3"/>
    </i>
    <i r="2">
      <x v="7"/>
    </i>
    <i r="2">
      <x v="13"/>
    </i>
    <i r="2">
      <x v="17"/>
    </i>
    <i r="2">
      <x v="34"/>
    </i>
    <i r="2">
      <x v="37"/>
    </i>
    <i r="2">
      <x v="40"/>
    </i>
    <i r="2">
      <x v="43"/>
    </i>
    <i r="2">
      <x v="44"/>
    </i>
    <i r="2">
      <x v="48"/>
    </i>
    <i r="2">
      <x v="50"/>
    </i>
    <i r="2">
      <x v="51"/>
    </i>
    <i t="blank">
      <x v="15"/>
    </i>
    <i>
      <x v="16"/>
    </i>
    <i r="1">
      <x/>
      <x v="41"/>
    </i>
    <i r="1">
      <x v="1"/>
      <x v="1"/>
    </i>
    <i r="1">
      <x v="2"/>
      <x v="39"/>
    </i>
    <i r="1">
      <x v="3"/>
      <x v="28"/>
    </i>
    <i r="1">
      <x v="4"/>
      <x v="30"/>
    </i>
    <i r="1">
      <x v="5"/>
      <x v="3"/>
    </i>
    <i r="2">
      <x v="44"/>
    </i>
    <i r="1">
      <x v="7"/>
      <x/>
    </i>
    <i r="1">
      <x v="8"/>
      <x v="27"/>
    </i>
    <i r="2">
      <x v="29"/>
    </i>
    <i r="2">
      <x v="38"/>
    </i>
    <i r="1">
      <x v="11"/>
      <x v="5"/>
    </i>
    <i r="2">
      <x v="40"/>
    </i>
    <i r="2">
      <x v="45"/>
    </i>
    <i r="2">
      <x v="48"/>
    </i>
    <i r="1">
      <x v="15"/>
      <x v="2"/>
    </i>
    <i r="2">
      <x v="6"/>
    </i>
    <i r="2">
      <x v="8"/>
    </i>
    <i r="2">
      <x v="11"/>
    </i>
    <i r="2">
      <x v="12"/>
    </i>
    <i r="2">
      <x v="18"/>
    </i>
    <i r="2">
      <x v="24"/>
    </i>
    <i r="2">
      <x v="36"/>
    </i>
    <i r="2">
      <x v="37"/>
    </i>
    <i r="2">
      <x v="42"/>
    </i>
    <i r="2">
      <x v="43"/>
    </i>
    <i r="2">
      <x v="46"/>
    </i>
    <i r="2">
      <x v="49"/>
    </i>
    <i r="2">
      <x v="50"/>
    </i>
    <i t="blank">
      <x v="16"/>
    </i>
    <i>
      <x v="17"/>
    </i>
    <i r="1">
      <x/>
      <x v="41"/>
    </i>
    <i r="1">
      <x v="1"/>
      <x v="28"/>
    </i>
    <i r="1">
      <x v="2"/>
      <x/>
    </i>
    <i r="1">
      <x v="3"/>
      <x v="1"/>
    </i>
    <i r="1">
      <x v="4"/>
      <x v="30"/>
    </i>
    <i r="2">
      <x v="39"/>
    </i>
    <i r="1">
      <x v="6"/>
      <x v="29"/>
    </i>
    <i r="1">
      <x v="7"/>
      <x v="45"/>
    </i>
    <i r="1">
      <x v="8"/>
      <x v="2"/>
    </i>
    <i r="2">
      <x v="3"/>
    </i>
    <i r="2">
      <x v="34"/>
    </i>
    <i r="1">
      <x v="11"/>
      <x v="44"/>
    </i>
    <i r="1">
      <x v="12"/>
      <x v="46"/>
    </i>
    <i r="2">
      <x v="47"/>
    </i>
    <i r="2">
      <x v="48"/>
    </i>
    <i r="1">
      <x v="15"/>
      <x v="27"/>
    </i>
    <i r="1">
      <x v="16"/>
      <x v="5"/>
    </i>
    <i r="2">
      <x v="6"/>
    </i>
    <i r="2">
      <x v="24"/>
    </i>
    <i r="1">
      <x v="19"/>
      <x v="36"/>
    </i>
    <i r="2">
      <x v="37"/>
    </i>
    <i r="2">
      <x v="42"/>
    </i>
    <i r="2">
      <x v="43"/>
    </i>
    <i t="blank">
      <x v="17"/>
    </i>
    <i>
      <x v="18"/>
    </i>
    <i r="1">
      <x/>
      <x v="28"/>
    </i>
    <i r="1">
      <x v="1"/>
      <x v="41"/>
    </i>
    <i r="1">
      <x v="2"/>
      <x/>
    </i>
    <i r="1">
      <x v="3"/>
      <x v="1"/>
    </i>
    <i r="1">
      <x v="4"/>
      <x v="39"/>
    </i>
    <i r="1">
      <x v="5"/>
      <x v="30"/>
    </i>
    <i r="1">
      <x v="6"/>
      <x v="2"/>
    </i>
    <i r="1">
      <x v="7"/>
      <x v="45"/>
    </i>
    <i r="1">
      <x v="8"/>
      <x v="38"/>
    </i>
    <i r="2">
      <x v="47"/>
    </i>
    <i r="1">
      <x v="10"/>
      <x v="3"/>
    </i>
    <i r="2">
      <x v="26"/>
    </i>
    <i r="2">
      <x v="29"/>
    </i>
    <i r="2">
      <x v="42"/>
    </i>
    <i r="2">
      <x v="48"/>
    </i>
    <i r="1">
      <x v="15"/>
      <x v="5"/>
    </i>
    <i r="2">
      <x v="25"/>
    </i>
    <i r="2">
      <x v="34"/>
    </i>
    <i r="2">
      <x v="36"/>
    </i>
    <i r="1">
      <x v="19"/>
      <x v="7"/>
    </i>
    <i r="2">
      <x v="23"/>
    </i>
    <i r="2">
      <x v="24"/>
    </i>
    <i r="2">
      <x v="32"/>
    </i>
    <i r="2">
      <x v="37"/>
    </i>
    <i r="2">
      <x v="40"/>
    </i>
    <i r="2">
      <x v="46"/>
    </i>
    <i t="blank">
      <x v="18"/>
    </i>
    <i>
      <x v="19"/>
    </i>
    <i r="1">
      <x/>
      <x v="41"/>
    </i>
    <i r="1">
      <x v="1"/>
      <x v="30"/>
    </i>
    <i r="1">
      <x v="2"/>
      <x v="39"/>
    </i>
    <i r="1">
      <x v="3"/>
      <x/>
    </i>
    <i r="1">
      <x v="4"/>
      <x v="44"/>
    </i>
    <i r="1">
      <x v="5"/>
      <x v="28"/>
    </i>
    <i r="1">
      <x v="6"/>
      <x v="27"/>
    </i>
    <i r="1">
      <x v="7"/>
      <x v="29"/>
    </i>
    <i r="2">
      <x v="46"/>
    </i>
    <i r="1">
      <x v="9"/>
      <x v="1"/>
    </i>
    <i r="2">
      <x v="45"/>
    </i>
    <i r="1">
      <x v="11"/>
      <x v="2"/>
    </i>
    <i r="2">
      <x v="36"/>
    </i>
    <i r="1">
      <x v="13"/>
      <x v="6"/>
    </i>
    <i r="2">
      <x v="42"/>
    </i>
    <i r="1">
      <x v="15"/>
      <x v="3"/>
    </i>
    <i r="2">
      <x v="24"/>
    </i>
    <i r="2">
      <x v="37"/>
    </i>
    <i r="2">
      <x v="43"/>
    </i>
    <i r="1">
      <x v="19"/>
      <x v="16"/>
    </i>
    <i r="2">
      <x v="40"/>
    </i>
    <i t="blank">
      <x v="19"/>
    </i>
    <i>
      <x v="20"/>
    </i>
    <i r="1">
      <x/>
      <x v="41"/>
    </i>
    <i r="1">
      <x v="1"/>
      <x v="39"/>
    </i>
    <i r="1">
      <x v="2"/>
      <x v="30"/>
    </i>
    <i r="1">
      <x v="3"/>
      <x/>
    </i>
    <i r="2">
      <x v="28"/>
    </i>
    <i r="1">
      <x v="5"/>
      <x v="44"/>
    </i>
    <i r="1">
      <x v="6"/>
      <x v="45"/>
    </i>
    <i r="1">
      <x v="7"/>
      <x v="1"/>
    </i>
    <i r="2">
      <x v="2"/>
    </i>
    <i r="2">
      <x v="27"/>
    </i>
    <i r="2">
      <x v="46"/>
    </i>
    <i r="1">
      <x v="11"/>
      <x v="48"/>
    </i>
    <i r="1">
      <x v="12"/>
      <x v="43"/>
    </i>
    <i r="1">
      <x v="13"/>
      <x v="3"/>
    </i>
    <i r="2">
      <x v="11"/>
    </i>
    <i r="2">
      <x v="18"/>
    </i>
    <i r="2">
      <x v="24"/>
    </i>
    <i r="2">
      <x v="25"/>
    </i>
    <i r="2">
      <x v="29"/>
    </i>
    <i r="2">
      <x v="40"/>
    </i>
    <i r="2">
      <x v="47"/>
    </i>
    <i t="blank">
      <x v="20"/>
    </i>
    <i>
      <x v="21"/>
    </i>
    <i r="1">
      <x/>
      <x/>
    </i>
    <i r="2">
      <x v="41"/>
    </i>
    <i r="1">
      <x v="2"/>
      <x v="1"/>
    </i>
    <i r="1">
      <x v="3"/>
      <x v="46"/>
    </i>
    <i r="1">
      <x v="4"/>
      <x v="30"/>
    </i>
    <i r="2">
      <x v="39"/>
    </i>
    <i r="2">
      <x v="44"/>
    </i>
    <i r="1">
      <x v="7"/>
      <x v="28"/>
    </i>
    <i r="1">
      <x v="8"/>
      <x v="2"/>
    </i>
    <i r="2">
      <x v="29"/>
    </i>
    <i r="1">
      <x v="10"/>
      <x v="24"/>
    </i>
    <i r="2">
      <x v="45"/>
    </i>
    <i r="1">
      <x v="12"/>
      <x v="51"/>
    </i>
    <i r="1">
      <x v="13"/>
      <x v="42"/>
    </i>
    <i r="2">
      <x v="43"/>
    </i>
    <i r="1">
      <x v="15"/>
      <x v="3"/>
    </i>
    <i r="2">
      <x v="9"/>
    </i>
    <i r="2">
      <x v="11"/>
    </i>
    <i r="2">
      <x v="19"/>
    </i>
    <i r="2">
      <x v="20"/>
    </i>
    <i r="2">
      <x v="22"/>
    </i>
    <i r="2">
      <x v="25"/>
    </i>
    <i r="2">
      <x v="33"/>
    </i>
    <i r="2">
      <x v="34"/>
    </i>
    <i r="2">
      <x v="36"/>
    </i>
    <i r="2">
      <x v="37"/>
    </i>
    <i r="2">
      <x v="38"/>
    </i>
    <i r="2">
      <x v="40"/>
    </i>
    <i r="2">
      <x v="48"/>
    </i>
    <i t="blank">
      <x v="21"/>
    </i>
    <i>
      <x v="22"/>
    </i>
    <i r="1">
      <x/>
      <x v="41"/>
    </i>
    <i r="1">
      <x v="1"/>
      <x v="46"/>
    </i>
    <i r="1">
      <x v="2"/>
      <x v="23"/>
    </i>
    <i r="2">
      <x v="44"/>
    </i>
    <i r="1">
      <x v="4"/>
      <x v="30"/>
    </i>
    <i r="2">
      <x v="31"/>
    </i>
    <i r="1">
      <x v="6"/>
      <x/>
    </i>
    <i r="2">
      <x v="18"/>
    </i>
    <i r="2">
      <x v="28"/>
    </i>
    <i r="2">
      <x v="43"/>
    </i>
    <i r="1">
      <x v="10"/>
      <x v="3"/>
    </i>
    <i r="2">
      <x v="4"/>
    </i>
    <i r="2">
      <x v="9"/>
    </i>
    <i r="2">
      <x v="17"/>
    </i>
    <i r="2">
      <x v="19"/>
    </i>
    <i r="2">
      <x v="24"/>
    </i>
    <i r="2">
      <x v="34"/>
    </i>
    <i r="2">
      <x v="36"/>
    </i>
    <i r="2">
      <x v="37"/>
    </i>
    <i r="2">
      <x v="42"/>
    </i>
    <i r="2">
      <x v="45"/>
    </i>
    <i r="2">
      <x v="48"/>
    </i>
    <i t="blank">
      <x v="22"/>
    </i>
    <i>
      <x v="23"/>
    </i>
    <i r="1">
      <x/>
      <x v="41"/>
    </i>
    <i r="1">
      <x v="1"/>
      <x v="1"/>
    </i>
    <i r="1">
      <x v="2"/>
      <x/>
    </i>
    <i r="1">
      <x v="3"/>
      <x v="28"/>
    </i>
    <i r="2">
      <x v="30"/>
    </i>
    <i r="1">
      <x v="5"/>
      <x v="39"/>
    </i>
    <i r="1">
      <x v="6"/>
      <x v="2"/>
    </i>
    <i r="1">
      <x v="7"/>
      <x v="29"/>
    </i>
    <i r="1">
      <x v="8"/>
      <x v="44"/>
    </i>
    <i r="1">
      <x v="9"/>
      <x v="37"/>
    </i>
    <i r="2">
      <x v="45"/>
    </i>
    <i r="1">
      <x v="11"/>
      <x v="3"/>
    </i>
    <i r="1">
      <x v="12"/>
      <x v="24"/>
    </i>
    <i r="2">
      <x v="27"/>
    </i>
    <i r="1">
      <x v="14"/>
      <x v="7"/>
    </i>
    <i r="2">
      <x v="16"/>
    </i>
    <i r="2">
      <x v="48"/>
    </i>
    <i r="1">
      <x v="17"/>
      <x v="5"/>
    </i>
    <i r="2">
      <x v="23"/>
    </i>
    <i r="1">
      <x v="19"/>
      <x v="34"/>
    </i>
    <i r="2">
      <x v="42"/>
    </i>
    <i r="2">
      <x v="46"/>
    </i>
    <i t="blank">
      <x v="23"/>
    </i>
    <i>
      <x v="24"/>
    </i>
    <i r="1">
      <x/>
      <x v="41"/>
    </i>
    <i r="1">
      <x v="1"/>
      <x v="39"/>
    </i>
    <i r="1">
      <x v="2"/>
      <x v="30"/>
    </i>
    <i r="1">
      <x v="3"/>
      <x v="28"/>
    </i>
    <i r="1">
      <x v="4"/>
      <x/>
    </i>
    <i r="1">
      <x v="5"/>
      <x v="1"/>
    </i>
    <i r="1">
      <x v="6"/>
      <x v="3"/>
    </i>
    <i r="1">
      <x v="7"/>
      <x v="5"/>
    </i>
    <i r="1">
      <x v="8"/>
      <x v="27"/>
    </i>
    <i r="2">
      <x v="29"/>
    </i>
    <i r="1">
      <x v="10"/>
      <x v="44"/>
    </i>
    <i r="2">
      <x v="45"/>
    </i>
    <i r="1">
      <x v="12"/>
      <x v="2"/>
    </i>
    <i r="2">
      <x v="48"/>
    </i>
    <i r="1">
      <x v="14"/>
      <x v="37"/>
    </i>
    <i r="1">
      <x v="15"/>
      <x v="13"/>
    </i>
    <i r="2">
      <x v="16"/>
    </i>
    <i r="2">
      <x v="23"/>
    </i>
    <i r="2">
      <x v="34"/>
    </i>
    <i r="2">
      <x v="46"/>
    </i>
    <i r="2">
      <x v="50"/>
    </i>
    <i t="blank">
      <x v="24"/>
    </i>
    <i>
      <x v="25"/>
    </i>
    <i r="1">
      <x/>
      <x v="41"/>
    </i>
    <i r="1">
      <x v="1"/>
      <x/>
    </i>
    <i r="1">
      <x v="2"/>
      <x v="28"/>
    </i>
    <i r="2">
      <x v="38"/>
    </i>
    <i r="1">
      <x v="4"/>
      <x v="35"/>
    </i>
    <i r="1">
      <x v="5"/>
      <x v="3"/>
    </i>
    <i r="2">
      <x v="29"/>
    </i>
    <i r="2">
      <x v="39"/>
    </i>
    <i r="1">
      <x v="8"/>
      <x v="1"/>
    </i>
    <i r="2">
      <x v="2"/>
    </i>
    <i r="2">
      <x v="5"/>
    </i>
    <i r="2">
      <x v="11"/>
    </i>
    <i r="2">
      <x v="30"/>
    </i>
    <i r="2">
      <x v="45"/>
    </i>
    <i r="1">
      <x v="14"/>
      <x v="4"/>
    </i>
    <i r="2">
      <x v="7"/>
    </i>
    <i r="2">
      <x v="10"/>
    </i>
    <i r="2">
      <x v="13"/>
    </i>
    <i r="2">
      <x v="21"/>
    </i>
    <i r="2">
      <x v="22"/>
    </i>
    <i r="2">
      <x v="24"/>
    </i>
    <i r="2">
      <x v="27"/>
    </i>
    <i r="2">
      <x v="37"/>
    </i>
    <i r="2">
      <x v="40"/>
    </i>
    <i r="2">
      <x v="43"/>
    </i>
    <i r="2">
      <x v="50"/>
    </i>
    <i t="blank">
      <x v="2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97">
      <pivotArea field="2" type="button" dataOnly="0" labelOnly="1" outline="0" axis="axisRow" fieldPosition="0"/>
    </format>
    <format dxfId="396">
      <pivotArea outline="0" fieldPosition="0">
        <references count="1">
          <reference field="4294967294" count="1">
            <x v="0"/>
          </reference>
        </references>
      </pivotArea>
    </format>
    <format dxfId="395">
      <pivotArea outline="0" fieldPosition="0">
        <references count="1">
          <reference field="4294967294" count="1">
            <x v="1"/>
          </reference>
        </references>
      </pivotArea>
    </format>
    <format dxfId="394">
      <pivotArea outline="0" fieldPosition="0">
        <references count="1">
          <reference field="4294967294" count="1">
            <x v="2"/>
          </reference>
        </references>
      </pivotArea>
    </format>
    <format dxfId="393">
      <pivotArea outline="0" fieldPosition="0">
        <references count="1">
          <reference field="4294967294" count="1">
            <x v="3"/>
          </reference>
        </references>
      </pivotArea>
    </format>
    <format dxfId="392">
      <pivotArea outline="0" fieldPosition="0">
        <references count="1">
          <reference field="4294967294" count="1">
            <x v="4"/>
          </reference>
        </references>
      </pivotArea>
    </format>
    <format dxfId="391">
      <pivotArea outline="0" fieldPosition="0">
        <references count="1">
          <reference field="4294967294" count="1">
            <x v="5"/>
          </reference>
        </references>
      </pivotArea>
    </format>
    <format dxfId="390">
      <pivotArea outline="0" fieldPosition="0">
        <references count="1">
          <reference field="4294967294" count="1">
            <x v="6"/>
          </reference>
        </references>
      </pivotArea>
    </format>
    <format dxfId="389">
      <pivotArea field="2" type="button" dataOnly="0" labelOnly="1" outline="0" axis="axisRow" fieldPosition="0"/>
    </format>
    <format dxfId="3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7">
      <pivotArea field="2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5">
      <pivotArea field="2" type="button" dataOnly="0" labelOnly="1" outline="0" axis="axisRow" fieldPosition="0"/>
    </format>
    <format dxfId="3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EA9401-DBEA-4214-81E2-DE39D53F6D91}" name="pvt_S" cacheId="214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7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6">
        <item x="12"/>
        <item x="3"/>
        <item x="9"/>
        <item x="17"/>
        <item x="16"/>
        <item x="18"/>
        <item x="14"/>
        <item x="7"/>
        <item x="0"/>
        <item x="1"/>
        <item x="23"/>
        <item x="13"/>
        <item x="4"/>
        <item x="10"/>
        <item x="5"/>
        <item x="6"/>
        <item x="21"/>
        <item x="19"/>
        <item x="22"/>
        <item x="20"/>
        <item x="2"/>
        <item x="15"/>
        <item x="11"/>
        <item x="8"/>
        <item x="24"/>
        <item x="25"/>
      </items>
    </pivotField>
    <pivotField axis="axisRow" showAll="0" insertBlankRow="1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>
      <items count="102">
        <item x="14"/>
        <item x="57"/>
        <item x="31"/>
        <item x="6"/>
        <item x="51"/>
        <item x="39"/>
        <item x="52"/>
        <item x="58"/>
        <item x="30"/>
        <item x="36"/>
        <item x="56"/>
        <item x="69"/>
        <item x="16"/>
        <item x="21"/>
        <item x="93"/>
        <item x="71"/>
        <item x="94"/>
        <item x="59"/>
        <item x="37"/>
        <item x="81"/>
        <item x="43"/>
        <item x="95"/>
        <item x="27"/>
        <item x="49"/>
        <item x="53"/>
        <item x="96"/>
        <item x="82"/>
        <item x="97"/>
        <item x="91"/>
        <item x="60"/>
        <item x="98"/>
        <item x="44"/>
        <item x="45"/>
        <item x="38"/>
        <item x="61"/>
        <item x="83"/>
        <item x="84"/>
        <item x="85"/>
        <item x="99"/>
        <item x="100"/>
        <item x="33"/>
        <item x="86"/>
        <item x="79"/>
        <item x="32"/>
        <item x="54"/>
        <item x="18"/>
        <item x="75"/>
        <item x="55"/>
        <item x="89"/>
        <item x="48"/>
        <item x="12"/>
        <item x="17"/>
        <item x="9"/>
        <item x="11"/>
        <item x="25"/>
        <item x="78"/>
        <item x="62"/>
        <item x="15"/>
        <item x="63"/>
        <item x="28"/>
        <item x="64"/>
        <item x="77"/>
        <item x="76"/>
        <item x="8"/>
        <item x="41"/>
        <item x="26"/>
        <item x="23"/>
        <item x="4"/>
        <item x="90"/>
        <item x="101"/>
        <item x="87"/>
        <item x="20"/>
        <item x="88"/>
        <item x="46"/>
        <item x="92"/>
        <item x="19"/>
        <item x="5"/>
        <item x="50"/>
        <item x="70"/>
        <item x="3"/>
        <item x="2"/>
        <item x="47"/>
        <item x="34"/>
        <item x="22"/>
        <item x="1"/>
        <item x="0"/>
        <item x="74"/>
        <item x="65"/>
        <item x="35"/>
        <item x="24"/>
        <item x="10"/>
        <item x="66"/>
        <item x="7"/>
        <item x="80"/>
        <item x="40"/>
        <item x="29"/>
        <item x="72"/>
        <item x="73"/>
        <item x="13"/>
        <item x="67"/>
        <item x="42"/>
        <item x="68"/>
      </items>
    </pivotField>
    <pivotField showAll="0" defaultSubtotal="0">
      <items count="102">
        <item x="62"/>
        <item x="70"/>
        <item x="65"/>
        <item x="77"/>
        <item x="9"/>
        <item x="100"/>
        <item x="88"/>
        <item x="92"/>
        <item x="75"/>
        <item x="69"/>
        <item x="37"/>
        <item x="45"/>
        <item x="95"/>
        <item x="49"/>
        <item x="50"/>
        <item x="52"/>
        <item x="2"/>
        <item x="59"/>
        <item x="15"/>
        <item x="80"/>
        <item x="99"/>
        <item x="73"/>
        <item x="78"/>
        <item x="53"/>
        <item x="17"/>
        <item x="43"/>
        <item x="55"/>
        <item x="97"/>
        <item x="24"/>
        <item x="21"/>
        <item x="83"/>
        <item x="25"/>
        <item x="47"/>
        <item x="10"/>
        <item x="44"/>
        <item x="98"/>
        <item x="51"/>
        <item x="31"/>
        <item x="79"/>
        <item x="67"/>
        <item x="85"/>
        <item x="54"/>
        <item x="87"/>
        <item x="91"/>
        <item x="58"/>
        <item x="90"/>
        <item x="81"/>
        <item x="66"/>
        <item x="40"/>
        <item x="11"/>
        <item x="13"/>
        <item x="101"/>
        <item x="38"/>
        <item x="76"/>
        <item x="35"/>
        <item x="12"/>
        <item x="3"/>
        <item x="96"/>
        <item x="68"/>
        <item x="64"/>
        <item x="56"/>
        <item x="72"/>
        <item x="84"/>
        <item x="19"/>
        <item x="86"/>
        <item x="5"/>
        <item x="22"/>
        <item x="48"/>
        <item x="27"/>
        <item x="32"/>
        <item x="42"/>
        <item x="8"/>
        <item x="74"/>
        <item x="4"/>
        <item x="39"/>
        <item x="60"/>
        <item x="93"/>
        <item x="94"/>
        <item x="41"/>
        <item x="61"/>
        <item x="16"/>
        <item x="36"/>
        <item x="20"/>
        <item x="14"/>
        <item x="28"/>
        <item x="63"/>
        <item x="33"/>
        <item x="34"/>
        <item x="30"/>
        <item x="0"/>
        <item x="23"/>
        <item x="18"/>
        <item x="26"/>
        <item x="57"/>
        <item x="82"/>
        <item x="6"/>
        <item x="89"/>
        <item x="71"/>
        <item x="1"/>
        <item x="46"/>
        <item x="7"/>
        <item x="29"/>
      </items>
    </pivotField>
    <pivotField axis="axisRow" showAll="0" defaultSubtotal="0">
      <items count="102">
        <item x="14"/>
        <item x="57"/>
        <item x="31"/>
        <item x="6"/>
        <item x="51"/>
        <item x="39"/>
        <item x="52"/>
        <item x="58"/>
        <item x="30"/>
        <item x="36"/>
        <item x="56"/>
        <item x="69"/>
        <item x="16"/>
        <item x="21"/>
        <item x="93"/>
        <item x="71"/>
        <item x="94"/>
        <item x="59"/>
        <item x="37"/>
        <item x="81"/>
        <item x="43"/>
        <item x="95"/>
        <item x="27"/>
        <item x="49"/>
        <item x="53"/>
        <item x="96"/>
        <item x="82"/>
        <item x="97"/>
        <item x="91"/>
        <item x="60"/>
        <item x="98"/>
        <item x="44"/>
        <item x="45"/>
        <item x="38"/>
        <item x="61"/>
        <item x="83"/>
        <item x="84"/>
        <item x="85"/>
        <item x="99"/>
        <item x="100"/>
        <item x="33"/>
        <item x="86"/>
        <item x="79"/>
        <item x="32"/>
        <item x="54"/>
        <item x="18"/>
        <item x="75"/>
        <item x="55"/>
        <item x="89"/>
        <item x="48"/>
        <item x="12"/>
        <item x="17"/>
        <item x="9"/>
        <item x="11"/>
        <item x="25"/>
        <item x="78"/>
        <item x="62"/>
        <item x="15"/>
        <item x="63"/>
        <item x="28"/>
        <item x="64"/>
        <item x="77"/>
        <item x="76"/>
        <item x="8"/>
        <item x="41"/>
        <item x="26"/>
        <item x="23"/>
        <item x="4"/>
        <item x="90"/>
        <item x="101"/>
        <item x="87"/>
        <item x="20"/>
        <item x="88"/>
        <item x="46"/>
        <item x="92"/>
        <item x="19"/>
        <item x="5"/>
        <item x="50"/>
        <item x="70"/>
        <item x="3"/>
        <item x="2"/>
        <item x="47"/>
        <item x="34"/>
        <item x="22"/>
        <item x="1"/>
        <item x="0"/>
        <item x="74"/>
        <item x="65"/>
        <item x="35"/>
        <item x="24"/>
        <item x="10"/>
        <item x="66"/>
        <item x="7"/>
        <item x="80"/>
        <item x="40"/>
        <item x="29"/>
        <item x="72"/>
        <item x="73"/>
        <item x="13"/>
        <item x="67"/>
        <item x="42"/>
        <item x="6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9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2">
        <item x="110"/>
        <item x="109"/>
        <item x="108"/>
        <item x="107"/>
        <item x="106"/>
        <item x="105"/>
        <item x="104"/>
        <item x="111"/>
        <item x="97"/>
        <item x="91"/>
        <item x="80"/>
        <item x="79"/>
        <item x="78"/>
        <item x="90"/>
        <item x="77"/>
        <item x="89"/>
        <item x="96"/>
        <item x="76"/>
        <item x="75"/>
        <item x="51"/>
        <item x="86"/>
        <item x="50"/>
        <item x="49"/>
        <item x="73"/>
        <item x="48"/>
        <item x="47"/>
        <item x="72"/>
        <item x="46"/>
        <item x="45"/>
        <item x="88"/>
        <item x="85"/>
        <item x="44"/>
        <item x="43"/>
        <item x="71"/>
        <item x="70"/>
        <item x="42"/>
        <item x="64"/>
        <item x="63"/>
        <item x="84"/>
        <item x="69"/>
        <item x="68"/>
        <item x="62"/>
        <item x="61"/>
        <item x="60"/>
        <item x="59"/>
        <item x="41"/>
        <item x="58"/>
        <item x="102"/>
        <item x="83"/>
        <item x="40"/>
        <item x="57"/>
        <item x="56"/>
        <item x="55"/>
        <item x="87"/>
        <item x="67"/>
        <item x="101"/>
        <item x="54"/>
        <item x="74"/>
        <item x="100"/>
        <item x="95"/>
        <item x="39"/>
        <item x="94"/>
        <item x="53"/>
        <item x="38"/>
        <item x="66"/>
        <item x="103"/>
        <item x="65"/>
        <item x="36"/>
        <item x="82"/>
        <item x="81"/>
        <item x="35"/>
        <item x="34"/>
        <item x="33"/>
        <item x="32"/>
        <item x="31"/>
        <item x="30"/>
        <item x="29"/>
        <item x="28"/>
        <item x="37"/>
        <item x="93"/>
        <item x="27"/>
        <item x="26"/>
        <item x="92"/>
        <item x="99"/>
        <item x="52"/>
        <item x="98"/>
        <item x="25"/>
        <item x="24"/>
        <item x="23"/>
        <item x="22"/>
        <item x="21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19"/>
        <item x="6"/>
        <item x="5"/>
        <item x="4"/>
        <item x="3"/>
        <item x="2"/>
        <item x="1"/>
        <item x="0"/>
      </items>
    </pivotField>
    <pivotField dataField="1" showAll="0" defaultSubtotal="0">
      <items count="200">
        <item x="49"/>
        <item x="97"/>
        <item x="86"/>
        <item x="35"/>
        <item x="70"/>
        <item x="18"/>
        <item x="85"/>
        <item x="144"/>
        <item x="96"/>
        <item x="69"/>
        <item x="48"/>
        <item x="34"/>
        <item x="17"/>
        <item x="191"/>
        <item x="16"/>
        <item x="15"/>
        <item x="60"/>
        <item x="143"/>
        <item x="14"/>
        <item x="33"/>
        <item x="13"/>
        <item x="47"/>
        <item x="59"/>
        <item x="12"/>
        <item x="32"/>
        <item x="46"/>
        <item x="31"/>
        <item x="30"/>
        <item x="68"/>
        <item x="29"/>
        <item x="114"/>
        <item x="28"/>
        <item x="11"/>
        <item x="105"/>
        <item x="45"/>
        <item x="58"/>
        <item x="44"/>
        <item x="128"/>
        <item x="57"/>
        <item x="113"/>
        <item x="142"/>
        <item x="27"/>
        <item x="10"/>
        <item x="9"/>
        <item x="127"/>
        <item x="95"/>
        <item x="76"/>
        <item x="135"/>
        <item x="84"/>
        <item x="43"/>
        <item x="26"/>
        <item x="83"/>
        <item x="42"/>
        <item x="8"/>
        <item x="104"/>
        <item x="121"/>
        <item x="141"/>
        <item x="7"/>
        <item x="67"/>
        <item x="126"/>
        <item x="156"/>
        <item x="66"/>
        <item x="112"/>
        <item x="56"/>
        <item x="140"/>
        <item x="103"/>
        <item x="41"/>
        <item x="82"/>
        <item x="164"/>
        <item x="6"/>
        <item x="55"/>
        <item x="190"/>
        <item x="94"/>
        <item x="54"/>
        <item x="170"/>
        <item x="184"/>
        <item x="65"/>
        <item x="81"/>
        <item x="64"/>
        <item x="134"/>
        <item x="5"/>
        <item x="4"/>
        <item x="189"/>
        <item x="111"/>
        <item x="93"/>
        <item x="102"/>
        <item x="120"/>
        <item x="53"/>
        <item x="175"/>
        <item x="25"/>
        <item x="119"/>
        <item x="75"/>
        <item x="118"/>
        <item x="3"/>
        <item x="80"/>
        <item x="148"/>
        <item x="24"/>
        <item x="92"/>
        <item x="74"/>
        <item x="160"/>
        <item x="40"/>
        <item x="110"/>
        <item x="188"/>
        <item x="133"/>
        <item x="91"/>
        <item x="23"/>
        <item x="139"/>
        <item x="52"/>
        <item x="125"/>
        <item x="22"/>
        <item x="90"/>
        <item x="169"/>
        <item x="2"/>
        <item x="138"/>
        <item x="109"/>
        <item x="39"/>
        <item x="132"/>
        <item x="174"/>
        <item x="101"/>
        <item x="108"/>
        <item x="180"/>
        <item x="131"/>
        <item x="152"/>
        <item x="63"/>
        <item x="168"/>
        <item x="21"/>
        <item x="100"/>
        <item x="124"/>
        <item x="79"/>
        <item x="187"/>
        <item x="195"/>
        <item x="117"/>
        <item x="89"/>
        <item x="167"/>
        <item x="173"/>
        <item x="147"/>
        <item x="159"/>
        <item x="199"/>
        <item x="38"/>
        <item x="155"/>
        <item x="163"/>
        <item x="172"/>
        <item x="20"/>
        <item x="183"/>
        <item x="73"/>
        <item x="37"/>
        <item x="146"/>
        <item x="62"/>
        <item x="162"/>
        <item x="179"/>
        <item x="151"/>
        <item x="194"/>
        <item x="198"/>
        <item x="178"/>
        <item x="161"/>
        <item x="107"/>
        <item x="1"/>
        <item x="72"/>
        <item x="154"/>
        <item x="99"/>
        <item x="166"/>
        <item x="88"/>
        <item x="177"/>
        <item x="150"/>
        <item x="61"/>
        <item x="182"/>
        <item x="130"/>
        <item x="78"/>
        <item x="87"/>
        <item x="129"/>
        <item x="158"/>
        <item x="19"/>
        <item x="51"/>
        <item x="153"/>
        <item x="77"/>
        <item x="176"/>
        <item x="186"/>
        <item x="165"/>
        <item x="123"/>
        <item x="0"/>
        <item x="185"/>
        <item x="116"/>
        <item x="36"/>
        <item x="137"/>
        <item x="50"/>
        <item x="98"/>
        <item x="145"/>
        <item x="197"/>
        <item x="149"/>
        <item x="115"/>
        <item x="157"/>
        <item x="193"/>
        <item x="122"/>
        <item x="136"/>
        <item x="181"/>
        <item x="71"/>
        <item x="106"/>
        <item x="192"/>
        <item x="171"/>
        <item x="196"/>
      </items>
    </pivotField>
    <pivotField dataField="1" showAll="0" defaultSubtotal="0">
      <items count="101">
        <item x="53"/>
        <item x="93"/>
        <item x="50"/>
        <item x="70"/>
        <item x="52"/>
        <item x="75"/>
        <item x="51"/>
        <item x="74"/>
        <item x="49"/>
        <item x="45"/>
        <item x="73"/>
        <item x="48"/>
        <item x="72"/>
        <item x="47"/>
        <item x="32"/>
        <item x="44"/>
        <item x="63"/>
        <item x="59"/>
        <item x="71"/>
        <item x="46"/>
        <item x="33"/>
        <item x="62"/>
        <item x="84"/>
        <item x="85"/>
        <item x="64"/>
        <item x="80"/>
        <item x="43"/>
        <item x="83"/>
        <item x="81"/>
        <item x="41"/>
        <item x="91"/>
        <item x="61"/>
        <item x="69"/>
        <item x="27"/>
        <item x="60"/>
        <item x="65"/>
        <item x="29"/>
        <item x="92"/>
        <item x="58"/>
        <item x="97"/>
        <item x="98"/>
        <item x="42"/>
        <item x="77"/>
        <item x="68"/>
        <item x="99"/>
        <item x="90"/>
        <item x="31"/>
        <item x="57"/>
        <item x="34"/>
        <item x="40"/>
        <item x="30"/>
        <item x="35"/>
        <item x="82"/>
        <item x="76"/>
        <item x="89"/>
        <item x="39"/>
        <item x="88"/>
        <item x="100"/>
        <item x="56"/>
        <item x="13"/>
        <item x="38"/>
        <item x="37"/>
        <item x="96"/>
        <item x="67"/>
        <item x="26"/>
        <item x="79"/>
        <item x="78"/>
        <item x="66"/>
        <item x="28"/>
        <item x="36"/>
        <item x="87"/>
        <item x="21"/>
        <item x="14"/>
        <item x="25"/>
        <item x="86"/>
        <item x="55"/>
        <item x="15"/>
        <item x="95"/>
        <item x="24"/>
        <item x="94"/>
        <item x="17"/>
        <item x="22"/>
        <item x="54"/>
        <item x="23"/>
        <item x="10"/>
        <item x="16"/>
        <item x="18"/>
        <item x="12"/>
        <item x="6"/>
        <item x="20"/>
        <item x="11"/>
        <item x="8"/>
        <item x="4"/>
        <item x="9"/>
        <item x="19"/>
        <item x="7"/>
        <item x="5"/>
        <item x="3"/>
        <item x="2"/>
        <item x="1"/>
        <item x="0"/>
      </items>
    </pivotField>
    <pivotField dataField="1" showAll="0" defaultSubtotal="0">
      <items count="266">
        <item x="54"/>
        <item x="51"/>
        <item x="147"/>
        <item x="78"/>
        <item x="32"/>
        <item x="53"/>
        <item x="260"/>
        <item x="122"/>
        <item x="219"/>
        <item x="93"/>
        <item x="13"/>
        <item x="84"/>
        <item x="144"/>
        <item x="33"/>
        <item x="163"/>
        <item x="52"/>
        <item x="232"/>
        <item x="82"/>
        <item x="124"/>
        <item x="194"/>
        <item x="95"/>
        <item x="64"/>
        <item x="183"/>
        <item x="83"/>
        <item x="225"/>
        <item x="164"/>
        <item x="49"/>
        <item x="257"/>
        <item x="172"/>
        <item x="46"/>
        <item x="27"/>
        <item x="239"/>
        <item x="184"/>
        <item x="14"/>
        <item x="29"/>
        <item x="63"/>
        <item x="81"/>
        <item x="138"/>
        <item x="126"/>
        <item x="60"/>
        <item x="149"/>
        <item x="48"/>
        <item x="15"/>
        <item x="76"/>
        <item x="196"/>
        <item x="253"/>
        <item x="134"/>
        <item x="111"/>
        <item x="17"/>
        <item x="80"/>
        <item x="125"/>
        <item x="221"/>
        <item x="110"/>
        <item x="47"/>
        <item x="31"/>
        <item x="140"/>
        <item x="92"/>
        <item x="34"/>
        <item x="171"/>
        <item x="185"/>
        <item x="30"/>
        <item x="245"/>
        <item x="73"/>
        <item x="35"/>
        <item x="123"/>
        <item x="195"/>
        <item x="112"/>
        <item x="45"/>
        <item x="10"/>
        <item x="139"/>
        <item x="97"/>
        <item x="109"/>
        <item x="152"/>
        <item x="77"/>
        <item x="177"/>
        <item x="16"/>
        <item x="174"/>
        <item x="251"/>
        <item x="74"/>
        <item x="141"/>
        <item x="90"/>
        <item x="162"/>
        <item x="228"/>
        <item x="18"/>
        <item x="240"/>
        <item x="153"/>
        <item x="108"/>
        <item x="12"/>
        <item x="62"/>
        <item x="191"/>
        <item x="107"/>
        <item x="50"/>
        <item x="6"/>
        <item x="258"/>
        <item x="173"/>
        <item x="36"/>
        <item x="106"/>
        <item x="121"/>
        <item x="181"/>
        <item x="61"/>
        <item x="79"/>
        <item x="11"/>
        <item x="262"/>
        <item x="8"/>
        <item x="65"/>
        <item x="135"/>
        <item x="170"/>
        <item x="96"/>
        <item x="190"/>
        <item x="26"/>
        <item x="182"/>
        <item x="157"/>
        <item x="59"/>
        <item x="151"/>
        <item x="131"/>
        <item x="233"/>
        <item x="201"/>
        <item x="91"/>
        <item x="207"/>
        <item x="103"/>
        <item x="137"/>
        <item x="4"/>
        <item x="220"/>
        <item x="57"/>
        <item x="9"/>
        <item x="44"/>
        <item x="193"/>
        <item x="136"/>
        <item x="150"/>
        <item x="160"/>
        <item x="120"/>
        <item x="161"/>
        <item x="105"/>
        <item x="238"/>
        <item x="180"/>
        <item x="246"/>
        <item x="259"/>
        <item x="104"/>
        <item x="42"/>
        <item x="94"/>
        <item x="192"/>
        <item x="72"/>
        <item x="212"/>
        <item x="217"/>
        <item x="133"/>
        <item x="229"/>
        <item x="179"/>
        <item x="58"/>
        <item x="101"/>
        <item x="89"/>
        <item x="119"/>
        <item x="252"/>
        <item x="28"/>
        <item x="146"/>
        <item x="7"/>
        <item x="159"/>
        <item x="70"/>
        <item x="75"/>
        <item x="102"/>
        <item x="5"/>
        <item x="132"/>
        <item x="158"/>
        <item x="231"/>
        <item x="202"/>
        <item x="224"/>
        <item x="148"/>
        <item x="100"/>
        <item x="88"/>
        <item x="216"/>
        <item x="71"/>
        <item x="189"/>
        <item x="21"/>
        <item x="43"/>
        <item x="3"/>
        <item x="118"/>
        <item x="178"/>
        <item x="230"/>
        <item x="188"/>
        <item x="168"/>
        <item x="265"/>
        <item x="25"/>
        <item x="56"/>
        <item x="169"/>
        <item x="210"/>
        <item x="256"/>
        <item x="69"/>
        <item x="145"/>
        <item x="116"/>
        <item x="237"/>
        <item x="218"/>
        <item x="130"/>
        <item x="117"/>
        <item x="24"/>
        <item x="199"/>
        <item x="2"/>
        <item x="206"/>
        <item x="129"/>
        <item x="41"/>
        <item x="215"/>
        <item x="22"/>
        <item x="223"/>
        <item x="167"/>
        <item x="156"/>
        <item x="236"/>
        <item x="23"/>
        <item x="115"/>
        <item x="242"/>
        <item x="255"/>
        <item x="211"/>
        <item x="200"/>
        <item x="40"/>
        <item x="235"/>
        <item x="248"/>
        <item x="87"/>
        <item x="198"/>
        <item x="205"/>
        <item x="39"/>
        <item x="38"/>
        <item x="68"/>
        <item x="222"/>
        <item x="244"/>
        <item x="67"/>
        <item x="264"/>
        <item x="20"/>
        <item x="209"/>
        <item x="128"/>
        <item x="86"/>
        <item x="99"/>
        <item x="250"/>
        <item x="143"/>
        <item x="204"/>
        <item x="243"/>
        <item x="1"/>
        <item x="98"/>
        <item x="176"/>
        <item x="227"/>
        <item x="208"/>
        <item x="175"/>
        <item x="55"/>
        <item x="114"/>
        <item x="263"/>
        <item x="249"/>
        <item x="214"/>
        <item x="187"/>
        <item x="66"/>
        <item x="241"/>
        <item x="254"/>
        <item x="113"/>
        <item x="166"/>
        <item x="127"/>
        <item x="37"/>
        <item x="155"/>
        <item x="0"/>
        <item x="226"/>
        <item x="203"/>
        <item x="154"/>
        <item x="213"/>
        <item x="186"/>
        <item x="85"/>
        <item x="19"/>
        <item x="165"/>
        <item x="247"/>
        <item x="197"/>
        <item x="142"/>
        <item x="234"/>
        <item x="261"/>
      </items>
    </pivotField>
    <pivotField dataField="1" showAll="0" defaultSubtotal="0">
      <items count="59">
        <item x="40"/>
        <item x="41"/>
        <item x="53"/>
        <item x="51"/>
        <item x="42"/>
        <item x="44"/>
        <item x="47"/>
        <item x="29"/>
        <item x="56"/>
        <item x="39"/>
        <item x="45"/>
        <item x="24"/>
        <item x="54"/>
        <item x="55"/>
        <item x="49"/>
        <item x="50"/>
        <item x="21"/>
        <item x="43"/>
        <item x="46"/>
        <item x="52"/>
        <item x="48"/>
        <item x="58"/>
        <item x="38"/>
        <item x="57"/>
        <item x="2"/>
        <item x="25"/>
        <item x="1"/>
        <item x="7"/>
        <item x="23"/>
        <item x="26"/>
        <item x="36"/>
        <item x="20"/>
        <item x="35"/>
        <item x="19"/>
        <item x="3"/>
        <item x="27"/>
        <item x="12"/>
        <item x="31"/>
        <item x="10"/>
        <item x="37"/>
        <item x="32"/>
        <item x="30"/>
        <item x="34"/>
        <item x="5"/>
        <item x="33"/>
        <item x="28"/>
        <item x="13"/>
        <item x="0"/>
        <item x="17"/>
        <item x="22"/>
        <item x="9"/>
        <item x="18"/>
        <item x="8"/>
        <item x="11"/>
        <item x="16"/>
        <item x="15"/>
        <item x="4"/>
        <item x="6"/>
        <item x="14"/>
      </items>
    </pivotField>
    <pivotField dataField="1" showAll="0" defaultSubtotal="0">
      <items count="188">
        <item x="40"/>
        <item x="53"/>
        <item x="66"/>
        <item x="101"/>
        <item x="41"/>
        <item x="29"/>
        <item x="2"/>
        <item x="55"/>
        <item x="1"/>
        <item x="69"/>
        <item x="7"/>
        <item x="24"/>
        <item x="98"/>
        <item x="131"/>
        <item x="61"/>
        <item x="21"/>
        <item x="80"/>
        <item x="110"/>
        <item x="50"/>
        <item x="118"/>
        <item x="91"/>
        <item x="19"/>
        <item x="3"/>
        <item x="102"/>
        <item x="57"/>
        <item x="42"/>
        <item x="122"/>
        <item x="25"/>
        <item x="12"/>
        <item x="178"/>
        <item x="10"/>
        <item x="58"/>
        <item x="43"/>
        <item x="92"/>
        <item x="23"/>
        <item x="157"/>
        <item x="88"/>
        <item x="5"/>
        <item x="114"/>
        <item x="121"/>
        <item x="26"/>
        <item x="75"/>
        <item x="46"/>
        <item x="134"/>
        <item x="100"/>
        <item x="123"/>
        <item x="13"/>
        <item x="0"/>
        <item x="17"/>
        <item x="62"/>
        <item x="106"/>
        <item x="37"/>
        <item x="145"/>
        <item x="68"/>
        <item x="54"/>
        <item x="20"/>
        <item x="139"/>
        <item x="119"/>
        <item x="81"/>
        <item x="74"/>
        <item x="111"/>
        <item x="9"/>
        <item x="39"/>
        <item x="179"/>
        <item x="36"/>
        <item x="182"/>
        <item x="59"/>
        <item x="143"/>
        <item x="94"/>
        <item x="44"/>
        <item x="135"/>
        <item x="27"/>
        <item x="64"/>
        <item x="148"/>
        <item x="117"/>
        <item x="159"/>
        <item x="48"/>
        <item x="72"/>
        <item x="85"/>
        <item x="18"/>
        <item x="31"/>
        <item x="115"/>
        <item x="8"/>
        <item x="32"/>
        <item x="76"/>
        <item x="96"/>
        <item x="107"/>
        <item x="137"/>
        <item x="11"/>
        <item x="130"/>
        <item x="144"/>
        <item x="67"/>
        <item x="16"/>
        <item x="105"/>
        <item x="142"/>
        <item x="126"/>
        <item x="63"/>
        <item x="78"/>
        <item x="175"/>
        <item x="38"/>
        <item x="79"/>
        <item x="33"/>
        <item x="30"/>
        <item x="77"/>
        <item x="35"/>
        <item x="129"/>
        <item x="15"/>
        <item x="4"/>
        <item x="49"/>
        <item x="147"/>
        <item x="93"/>
        <item x="71"/>
        <item x="124"/>
        <item x="99"/>
        <item x="51"/>
        <item x="138"/>
        <item x="158"/>
        <item x="34"/>
        <item x="125"/>
        <item x="6"/>
        <item x="82"/>
        <item x="28"/>
        <item x="56"/>
        <item x="95"/>
        <item x="45"/>
        <item x="180"/>
        <item x="136"/>
        <item x="22"/>
        <item x="168"/>
        <item x="128"/>
        <item x="52"/>
        <item x="70"/>
        <item x="86"/>
        <item x="127"/>
        <item x="14"/>
        <item x="47"/>
        <item x="132"/>
        <item x="89"/>
        <item x="65"/>
        <item x="151"/>
        <item x="73"/>
        <item x="120"/>
        <item x="160"/>
        <item x="60"/>
        <item x="103"/>
        <item x="116"/>
        <item x="141"/>
        <item x="104"/>
        <item x="146"/>
        <item x="113"/>
        <item x="97"/>
        <item x="133"/>
        <item x="185"/>
        <item x="90"/>
        <item x="163"/>
        <item x="176"/>
        <item x="174"/>
        <item x="87"/>
        <item x="181"/>
        <item x="164"/>
        <item x="154"/>
        <item x="166"/>
        <item x="83"/>
        <item x="162"/>
        <item x="171"/>
        <item x="108"/>
        <item x="167"/>
        <item x="169"/>
        <item x="161"/>
        <item x="112"/>
        <item x="177"/>
        <item x="84"/>
        <item x="150"/>
        <item x="140"/>
        <item x="165"/>
        <item x="153"/>
        <item x="183"/>
        <item x="109"/>
        <item x="149"/>
        <item x="187"/>
        <item x="172"/>
        <item x="156"/>
        <item x="170"/>
        <item x="186"/>
        <item x="173"/>
        <item x="155"/>
        <item x="184"/>
        <item x="152"/>
      </items>
    </pivotField>
    <pivotField dataField="1" showAll="0" defaultSubtotal="0">
      <items count="5">
        <item x="0"/>
        <item x="1"/>
        <item x="3"/>
        <item x="2"/>
        <item x="4"/>
      </items>
    </pivotField>
  </pivotFields>
  <rowFields count="3">
    <field x="2"/>
    <field x="6"/>
    <field x="5"/>
  </rowFields>
  <rowItems count="676">
    <i>
      <x/>
    </i>
    <i r="1">
      <x/>
      <x v="85"/>
    </i>
    <i r="1">
      <x v="1"/>
      <x v="84"/>
    </i>
    <i r="1">
      <x v="2"/>
      <x v="80"/>
    </i>
    <i r="1">
      <x v="3"/>
      <x v="79"/>
    </i>
    <i r="1">
      <x v="4"/>
      <x v="67"/>
    </i>
    <i r="1">
      <x v="5"/>
      <x v="76"/>
    </i>
    <i r="1">
      <x v="6"/>
      <x v="3"/>
    </i>
    <i r="1">
      <x v="7"/>
      <x v="92"/>
    </i>
    <i r="1">
      <x v="8"/>
      <x v="63"/>
    </i>
    <i r="1">
      <x v="9"/>
      <x v="52"/>
    </i>
    <i r="1">
      <x v="10"/>
      <x v="90"/>
    </i>
    <i r="1">
      <x v="11"/>
      <x v="53"/>
    </i>
    <i r="1">
      <x v="12"/>
      <x v="50"/>
    </i>
    <i r="2">
      <x v="98"/>
    </i>
    <i r="1">
      <x v="14"/>
      <x/>
    </i>
    <i r="1">
      <x v="15"/>
      <x v="57"/>
    </i>
    <i r="1">
      <x v="16"/>
      <x v="12"/>
    </i>
    <i r="1">
      <x v="17"/>
      <x v="51"/>
    </i>
    <i r="1">
      <x v="18"/>
      <x v="45"/>
    </i>
    <i r="1">
      <x v="19"/>
      <x v="75"/>
    </i>
    <i t="blank">
      <x/>
    </i>
    <i>
      <x v="1"/>
    </i>
    <i r="1">
      <x/>
      <x v="85"/>
    </i>
    <i r="1">
      <x v="1"/>
      <x v="84"/>
    </i>
    <i r="1">
      <x v="2"/>
      <x v="67"/>
    </i>
    <i r="1">
      <x v="3"/>
      <x v="90"/>
    </i>
    <i r="1">
      <x v="4"/>
      <x v="80"/>
    </i>
    <i r="1">
      <x v="5"/>
      <x v="79"/>
    </i>
    <i r="1">
      <x v="6"/>
      <x v="76"/>
    </i>
    <i r="1">
      <x v="7"/>
      <x v="63"/>
    </i>
    <i r="1">
      <x v="8"/>
      <x v="71"/>
    </i>
    <i r="1">
      <x v="9"/>
      <x v="92"/>
    </i>
    <i r="1">
      <x v="10"/>
      <x v="57"/>
    </i>
    <i r="1">
      <x v="11"/>
      <x v="53"/>
    </i>
    <i r="1">
      <x v="12"/>
      <x v="45"/>
    </i>
    <i r="1">
      <x v="13"/>
      <x v="3"/>
    </i>
    <i r="1">
      <x v="14"/>
      <x/>
    </i>
    <i r="1">
      <x v="15"/>
      <x v="13"/>
    </i>
    <i r="1">
      <x v="16"/>
      <x v="83"/>
    </i>
    <i r="1">
      <x v="17"/>
      <x v="52"/>
    </i>
    <i r="2">
      <x v="66"/>
    </i>
    <i r="2">
      <x v="89"/>
    </i>
    <i t="blank">
      <x v="1"/>
    </i>
    <i>
      <x v="2"/>
    </i>
    <i r="1">
      <x/>
      <x v="85"/>
    </i>
    <i r="1">
      <x v="1"/>
      <x v="80"/>
    </i>
    <i r="2">
      <x v="84"/>
    </i>
    <i r="1">
      <x v="3"/>
      <x v="79"/>
    </i>
    <i r="1">
      <x v="4"/>
      <x v="92"/>
    </i>
    <i r="1">
      <x v="5"/>
      <x v="63"/>
    </i>
    <i r="2">
      <x v="76"/>
    </i>
    <i r="1">
      <x v="7"/>
      <x v="53"/>
    </i>
    <i r="1">
      <x v="8"/>
      <x v="67"/>
    </i>
    <i r="1">
      <x v="9"/>
      <x v="90"/>
    </i>
    <i r="1">
      <x v="10"/>
      <x v="57"/>
    </i>
    <i r="1">
      <x v="11"/>
      <x v="52"/>
    </i>
    <i r="1">
      <x v="12"/>
      <x v="54"/>
    </i>
    <i r="2">
      <x v="71"/>
    </i>
    <i r="1">
      <x v="14"/>
      <x v="83"/>
    </i>
    <i r="1">
      <x v="15"/>
      <x v="3"/>
    </i>
    <i r="2">
      <x v="75"/>
    </i>
    <i r="1">
      <x v="17"/>
      <x v="65"/>
    </i>
    <i r="2">
      <x v="98"/>
    </i>
    <i r="1">
      <x v="19"/>
      <x v="12"/>
    </i>
    <i r="2">
      <x v="22"/>
    </i>
    <i r="2">
      <x v="59"/>
    </i>
    <i r="2">
      <x v="95"/>
    </i>
    <i t="blank">
      <x v="2"/>
    </i>
    <i>
      <x v="3"/>
    </i>
    <i r="1">
      <x/>
      <x v="84"/>
    </i>
    <i r="1">
      <x v="1"/>
      <x v="85"/>
    </i>
    <i r="1">
      <x v="2"/>
      <x v="80"/>
    </i>
    <i r="1">
      <x v="3"/>
      <x v="3"/>
    </i>
    <i r="1">
      <x v="4"/>
      <x v="76"/>
    </i>
    <i r="2">
      <x v="79"/>
    </i>
    <i r="1">
      <x v="6"/>
      <x v="92"/>
    </i>
    <i r="1">
      <x v="7"/>
      <x v="52"/>
    </i>
    <i r="1">
      <x v="8"/>
      <x v="63"/>
    </i>
    <i r="1">
      <x v="9"/>
      <x v="53"/>
    </i>
    <i r="1">
      <x v="10"/>
      <x v="98"/>
    </i>
    <i r="1">
      <x v="11"/>
      <x v="8"/>
    </i>
    <i r="1">
      <x v="12"/>
      <x v="83"/>
    </i>
    <i r="1">
      <x v="13"/>
      <x v="45"/>
    </i>
    <i r="2">
      <x v="57"/>
    </i>
    <i r="2">
      <x v="67"/>
    </i>
    <i r="1">
      <x v="16"/>
      <x v="12"/>
    </i>
    <i r="2">
      <x v="59"/>
    </i>
    <i r="2">
      <x v="75"/>
    </i>
    <i r="1">
      <x v="19"/>
      <x v="50"/>
    </i>
    <i r="2">
      <x v="54"/>
    </i>
    <i t="blank">
      <x v="3"/>
    </i>
    <i>
      <x v="4"/>
    </i>
    <i r="1">
      <x/>
      <x v="85"/>
    </i>
    <i r="1">
      <x v="1"/>
      <x v="84"/>
    </i>
    <i r="1">
      <x v="2"/>
      <x v="80"/>
    </i>
    <i r="1">
      <x v="3"/>
      <x v="67"/>
    </i>
    <i r="1">
      <x v="4"/>
      <x v="76"/>
    </i>
    <i r="1">
      <x v="5"/>
      <x v="79"/>
    </i>
    <i r="1">
      <x v="6"/>
      <x v="52"/>
    </i>
    <i r="1">
      <x v="7"/>
      <x v="3"/>
    </i>
    <i r="1">
      <x v="8"/>
      <x v="66"/>
    </i>
    <i r="1">
      <x v="9"/>
      <x v="92"/>
    </i>
    <i r="1">
      <x v="10"/>
      <x v="59"/>
    </i>
    <i r="1">
      <x v="11"/>
      <x v="57"/>
    </i>
    <i r="1">
      <x v="12"/>
      <x/>
    </i>
    <i r="2">
      <x v="63"/>
    </i>
    <i r="2">
      <x v="90"/>
    </i>
    <i r="1">
      <x v="15"/>
      <x v="83"/>
    </i>
    <i r="1">
      <x v="16"/>
      <x v="54"/>
    </i>
    <i r="2">
      <x v="98"/>
    </i>
    <i r="1">
      <x v="18"/>
      <x v="53"/>
    </i>
    <i r="1">
      <x v="19"/>
      <x v="2"/>
    </i>
    <i r="2">
      <x v="12"/>
    </i>
    <i r="2">
      <x v="43"/>
    </i>
    <i t="blank">
      <x v="4"/>
    </i>
    <i>
      <x v="5"/>
    </i>
    <i r="1">
      <x/>
      <x v="85"/>
    </i>
    <i r="1">
      <x v="1"/>
      <x v="84"/>
    </i>
    <i r="1">
      <x v="2"/>
      <x v="80"/>
    </i>
    <i r="1">
      <x v="3"/>
      <x v="52"/>
    </i>
    <i r="2">
      <x v="63"/>
    </i>
    <i r="1">
      <x v="5"/>
      <x/>
    </i>
    <i r="2">
      <x v="59"/>
    </i>
    <i r="1">
      <x v="7"/>
      <x v="50"/>
    </i>
    <i r="1">
      <x v="8"/>
      <x v="3"/>
    </i>
    <i r="1">
      <x v="9"/>
      <x v="12"/>
    </i>
    <i r="2">
      <x v="40"/>
    </i>
    <i r="2">
      <x v="79"/>
    </i>
    <i r="2">
      <x v="82"/>
    </i>
    <i r="1">
      <x v="13"/>
      <x v="8"/>
    </i>
    <i r="2">
      <x v="75"/>
    </i>
    <i r="2">
      <x v="88"/>
    </i>
    <i r="2">
      <x v="98"/>
    </i>
    <i r="1">
      <x v="17"/>
      <x v="9"/>
    </i>
    <i r="2">
      <x v="51"/>
    </i>
    <i r="2">
      <x v="53"/>
    </i>
    <i t="blank">
      <x v="5"/>
    </i>
    <i>
      <x v="6"/>
    </i>
    <i r="1">
      <x/>
      <x v="85"/>
    </i>
    <i r="1">
      <x v="1"/>
      <x v="84"/>
    </i>
    <i r="1">
      <x v="2"/>
      <x v="67"/>
    </i>
    <i r="1">
      <x v="3"/>
      <x v="18"/>
    </i>
    <i r="1">
      <x v="4"/>
      <x v="3"/>
    </i>
    <i r="1">
      <x v="5"/>
      <x v="33"/>
    </i>
    <i r="1">
      <x v="6"/>
      <x v="63"/>
    </i>
    <i r="2">
      <x v="79"/>
    </i>
    <i r="1">
      <x v="8"/>
      <x v="76"/>
    </i>
    <i r="1">
      <x v="9"/>
      <x v="80"/>
    </i>
    <i r="1">
      <x v="10"/>
      <x v="98"/>
    </i>
    <i r="1">
      <x v="11"/>
      <x v="52"/>
    </i>
    <i r="1">
      <x v="12"/>
      <x v="53"/>
    </i>
    <i r="1">
      <x v="13"/>
      <x v="50"/>
    </i>
    <i r="1">
      <x v="14"/>
      <x v="12"/>
    </i>
    <i r="1">
      <x v="15"/>
      <x v="45"/>
    </i>
    <i r="1">
      <x v="16"/>
      <x v="75"/>
    </i>
    <i r="1">
      <x v="17"/>
      <x v="51"/>
    </i>
    <i r="1">
      <x v="18"/>
      <x v="8"/>
    </i>
    <i r="2">
      <x v="59"/>
    </i>
    <i t="blank">
      <x v="6"/>
    </i>
    <i>
      <x v="7"/>
    </i>
    <i r="1">
      <x/>
      <x v="85"/>
    </i>
    <i r="1">
      <x v="1"/>
      <x v="84"/>
    </i>
    <i r="1">
      <x v="2"/>
      <x v="67"/>
    </i>
    <i r="1">
      <x v="3"/>
      <x v="76"/>
    </i>
    <i r="1">
      <x v="4"/>
      <x v="80"/>
    </i>
    <i r="1">
      <x v="5"/>
      <x v="79"/>
    </i>
    <i r="1">
      <x v="6"/>
      <x v="52"/>
    </i>
    <i r="1">
      <x v="7"/>
      <x v="3"/>
    </i>
    <i r="2">
      <x v="45"/>
    </i>
    <i r="1">
      <x v="9"/>
      <x v="63"/>
    </i>
    <i r="1">
      <x v="10"/>
      <x/>
    </i>
    <i r="1">
      <x v="11"/>
      <x v="92"/>
    </i>
    <i r="1">
      <x v="12"/>
      <x v="51"/>
    </i>
    <i r="2">
      <x v="98"/>
    </i>
    <i r="1">
      <x v="14"/>
      <x v="53"/>
    </i>
    <i r="2">
      <x v="66"/>
    </i>
    <i r="1">
      <x v="16"/>
      <x v="83"/>
    </i>
    <i r="2">
      <x v="90"/>
    </i>
    <i r="1">
      <x v="18"/>
      <x v="12"/>
    </i>
    <i r="2">
      <x v="18"/>
    </i>
    <i r="2">
      <x v="50"/>
    </i>
    <i r="2">
      <x v="57"/>
    </i>
    <i r="2">
      <x v="75"/>
    </i>
    <i t="blank">
      <x v="7"/>
    </i>
    <i>
      <x v="8"/>
    </i>
    <i r="1">
      <x/>
      <x v="85"/>
    </i>
    <i r="1">
      <x v="1"/>
      <x v="84"/>
    </i>
    <i r="1">
      <x v="2"/>
      <x v="79"/>
    </i>
    <i r="1">
      <x v="3"/>
      <x v="80"/>
    </i>
    <i r="1">
      <x v="4"/>
      <x v="3"/>
    </i>
    <i r="1">
      <x v="5"/>
      <x v="76"/>
    </i>
    <i r="1">
      <x v="6"/>
      <x v="50"/>
    </i>
    <i r="1">
      <x v="7"/>
      <x v="57"/>
    </i>
    <i r="2">
      <x v="98"/>
    </i>
    <i r="1">
      <x v="9"/>
      <x v="90"/>
    </i>
    <i r="1">
      <x v="10"/>
      <x v="52"/>
    </i>
    <i r="1">
      <x v="11"/>
      <x v="92"/>
    </i>
    <i r="1">
      <x v="12"/>
      <x v="12"/>
    </i>
    <i r="2">
      <x v="67"/>
    </i>
    <i r="1">
      <x v="14"/>
      <x v="63"/>
    </i>
    <i r="2">
      <x v="75"/>
    </i>
    <i r="1">
      <x v="16"/>
      <x v="5"/>
    </i>
    <i r="2">
      <x v="51"/>
    </i>
    <i r="1">
      <x v="18"/>
      <x v="53"/>
    </i>
    <i r="1">
      <x v="19"/>
      <x v="9"/>
    </i>
    <i r="2">
      <x v="54"/>
    </i>
    <i t="blank">
      <x v="8"/>
    </i>
    <i>
      <x v="9"/>
    </i>
    <i r="1">
      <x/>
      <x v="85"/>
    </i>
    <i r="1">
      <x v="1"/>
      <x v="84"/>
    </i>
    <i r="1">
      <x v="2"/>
      <x v="3"/>
    </i>
    <i r="1">
      <x v="3"/>
      <x/>
    </i>
    <i r="1">
      <x v="4"/>
      <x v="90"/>
    </i>
    <i r="1">
      <x v="5"/>
      <x v="92"/>
    </i>
    <i r="1">
      <x v="6"/>
      <x v="12"/>
    </i>
    <i r="2">
      <x v="67"/>
    </i>
    <i r="2">
      <x v="82"/>
    </i>
    <i r="1">
      <x v="9"/>
      <x v="79"/>
    </i>
    <i r="1">
      <x v="10"/>
      <x v="2"/>
    </i>
    <i r="1">
      <x v="11"/>
      <x v="50"/>
    </i>
    <i r="2">
      <x v="52"/>
    </i>
    <i r="2">
      <x v="63"/>
    </i>
    <i r="1">
      <x v="14"/>
      <x v="8"/>
    </i>
    <i r="2">
      <x v="9"/>
    </i>
    <i r="2">
      <x v="59"/>
    </i>
    <i r="2">
      <x v="89"/>
    </i>
    <i r="1">
      <x v="18"/>
      <x v="51"/>
    </i>
    <i r="2">
      <x v="94"/>
    </i>
    <i r="2">
      <x v="95"/>
    </i>
    <i t="blank">
      <x v="9"/>
    </i>
    <i>
      <x v="10"/>
    </i>
    <i r="1">
      <x/>
      <x v="85"/>
    </i>
    <i r="1">
      <x v="1"/>
      <x v="84"/>
    </i>
    <i r="1">
      <x v="2"/>
      <x v="80"/>
    </i>
    <i r="1">
      <x v="3"/>
      <x v="79"/>
    </i>
    <i r="1">
      <x v="4"/>
      <x v="3"/>
    </i>
    <i r="1">
      <x v="5"/>
      <x v="50"/>
    </i>
    <i r="1">
      <x v="6"/>
      <x v="92"/>
    </i>
    <i r="2">
      <x v="98"/>
    </i>
    <i r="1">
      <x v="8"/>
      <x v="52"/>
    </i>
    <i r="1">
      <x v="9"/>
      <x v="76"/>
    </i>
    <i r="1">
      <x v="10"/>
      <x v="45"/>
    </i>
    <i r="2">
      <x v="63"/>
    </i>
    <i r="1">
      <x v="12"/>
      <x v="53"/>
    </i>
    <i r="1">
      <x v="13"/>
      <x v="57"/>
    </i>
    <i r="1">
      <x v="14"/>
      <x v="51"/>
    </i>
    <i r="1">
      <x v="15"/>
      <x/>
    </i>
    <i r="2">
      <x v="12"/>
    </i>
    <i r="2">
      <x v="67"/>
    </i>
    <i r="1">
      <x v="18"/>
      <x v="64"/>
    </i>
    <i r="1">
      <x v="19"/>
      <x v="13"/>
    </i>
    <i t="blank">
      <x v="10"/>
    </i>
    <i>
      <x v="11"/>
    </i>
    <i r="1">
      <x/>
      <x v="85"/>
    </i>
    <i r="1">
      <x v="1"/>
      <x v="84"/>
    </i>
    <i r="1">
      <x v="2"/>
      <x v="80"/>
    </i>
    <i r="1">
      <x v="3"/>
      <x v="79"/>
    </i>
    <i r="2">
      <x v="92"/>
    </i>
    <i r="1">
      <x v="5"/>
      <x v="63"/>
    </i>
    <i r="1">
      <x v="6"/>
      <x v="12"/>
    </i>
    <i r="1">
      <x v="7"/>
      <x v="52"/>
    </i>
    <i r="2">
      <x v="67"/>
    </i>
    <i r="1">
      <x v="9"/>
      <x v="3"/>
    </i>
    <i r="1">
      <x v="10"/>
      <x v="71"/>
    </i>
    <i r="2">
      <x v="100"/>
    </i>
    <i r="1">
      <x v="12"/>
      <x v="13"/>
    </i>
    <i r="2">
      <x v="50"/>
    </i>
    <i r="2">
      <x v="53"/>
    </i>
    <i r="1">
      <x v="15"/>
      <x v="20"/>
    </i>
    <i r="2">
      <x v="45"/>
    </i>
    <i r="2">
      <x v="54"/>
    </i>
    <i r="2">
      <x v="76"/>
    </i>
    <i r="1">
      <x v="19"/>
      <x v="9"/>
    </i>
    <i t="blank">
      <x v="11"/>
    </i>
    <i>
      <x v="12"/>
    </i>
    <i r="1">
      <x/>
      <x v="84"/>
    </i>
    <i r="1">
      <x v="1"/>
      <x v="85"/>
    </i>
    <i r="1">
      <x v="2"/>
      <x v="76"/>
    </i>
    <i r="1">
      <x v="3"/>
      <x v="31"/>
    </i>
    <i r="1">
      <x v="4"/>
      <x v="79"/>
    </i>
    <i r="1">
      <x v="5"/>
      <x v="50"/>
    </i>
    <i r="1">
      <x v="6"/>
      <x v="75"/>
    </i>
    <i r="1">
      <x v="7"/>
      <x v="32"/>
    </i>
    <i r="2">
      <x v="80"/>
    </i>
    <i r="2">
      <x v="92"/>
    </i>
    <i r="1">
      <x v="10"/>
      <x v="12"/>
    </i>
    <i r="2">
      <x v="52"/>
    </i>
    <i r="2">
      <x v="53"/>
    </i>
    <i r="2">
      <x v="57"/>
    </i>
    <i r="1">
      <x v="14"/>
      <x v="3"/>
    </i>
    <i r="2">
      <x v="5"/>
    </i>
    <i r="2">
      <x v="73"/>
    </i>
    <i r="2">
      <x v="81"/>
    </i>
    <i r="1">
      <x v="18"/>
      <x v="2"/>
    </i>
    <i r="2">
      <x v="13"/>
    </i>
    <i r="2">
      <x v="49"/>
    </i>
    <i r="2">
      <x v="63"/>
    </i>
    <i r="2">
      <x v="67"/>
    </i>
    <i r="2">
      <x v="83"/>
    </i>
    <i t="blank">
      <x v="12"/>
    </i>
    <i>
      <x v="13"/>
    </i>
    <i r="1">
      <x/>
      <x v="84"/>
    </i>
    <i r="1">
      <x v="1"/>
      <x v="85"/>
    </i>
    <i r="1">
      <x v="2"/>
      <x v="73"/>
    </i>
    <i r="1">
      <x v="3"/>
      <x v="76"/>
    </i>
    <i r="1">
      <x v="4"/>
      <x v="80"/>
    </i>
    <i r="1">
      <x v="5"/>
      <x v="51"/>
    </i>
    <i r="1">
      <x v="6"/>
      <x v="63"/>
    </i>
    <i r="2">
      <x v="75"/>
    </i>
    <i r="1">
      <x v="8"/>
      <x v="92"/>
    </i>
    <i r="1">
      <x v="9"/>
      <x v="3"/>
    </i>
    <i r="2">
      <x v="50"/>
    </i>
    <i r="2">
      <x v="67"/>
    </i>
    <i r="2">
      <x v="79"/>
    </i>
    <i r="1">
      <x v="13"/>
      <x v="52"/>
    </i>
    <i r="2">
      <x v="98"/>
    </i>
    <i r="1">
      <x v="15"/>
      <x v="59"/>
    </i>
    <i r="1">
      <x v="16"/>
      <x v="8"/>
    </i>
    <i r="1">
      <x v="17"/>
      <x v="23"/>
    </i>
    <i r="2">
      <x v="54"/>
    </i>
    <i r="1">
      <x v="19"/>
      <x v="9"/>
    </i>
    <i r="2">
      <x v="12"/>
    </i>
    <i r="2">
      <x v="57"/>
    </i>
    <i r="2">
      <x v="77"/>
    </i>
    <i t="blank">
      <x v="13"/>
    </i>
    <i>
      <x v="14"/>
    </i>
    <i r="1">
      <x/>
      <x v="84"/>
    </i>
    <i r="2">
      <x v="85"/>
    </i>
    <i r="1">
      <x v="2"/>
      <x v="67"/>
    </i>
    <i r="1">
      <x v="3"/>
      <x v="13"/>
    </i>
    <i r="2">
      <x v="52"/>
    </i>
    <i r="1">
      <x v="5"/>
      <x v="76"/>
    </i>
    <i r="2">
      <x v="80"/>
    </i>
    <i r="2">
      <x v="88"/>
    </i>
    <i r="1">
      <x v="8"/>
      <x v="54"/>
    </i>
    <i r="1">
      <x v="9"/>
      <x v="4"/>
    </i>
    <i r="2">
      <x v="9"/>
    </i>
    <i r="2">
      <x v="51"/>
    </i>
    <i r="2">
      <x v="53"/>
    </i>
    <i r="2">
      <x v="73"/>
    </i>
    <i r="2">
      <x v="79"/>
    </i>
    <i r="2">
      <x v="89"/>
    </i>
    <i r="2">
      <x v="90"/>
    </i>
    <i r="1">
      <x v="17"/>
      <x v="6"/>
    </i>
    <i r="2">
      <x v="12"/>
    </i>
    <i r="2">
      <x v="24"/>
    </i>
    <i r="2">
      <x v="40"/>
    </i>
    <i r="2">
      <x v="44"/>
    </i>
    <i r="2">
      <x v="47"/>
    </i>
    <i r="2">
      <x v="50"/>
    </i>
    <i r="2">
      <x v="59"/>
    </i>
    <i r="2">
      <x v="63"/>
    </i>
    <i r="2">
      <x v="65"/>
    </i>
    <i r="2">
      <x v="75"/>
    </i>
    <i r="2">
      <x v="81"/>
    </i>
    <i r="2">
      <x v="92"/>
    </i>
    <i r="2">
      <x v="95"/>
    </i>
    <i r="2">
      <x v="98"/>
    </i>
    <i t="blank">
      <x v="14"/>
    </i>
    <i>
      <x v="15"/>
    </i>
    <i r="1">
      <x/>
      <x v="84"/>
    </i>
    <i r="1">
      <x v="1"/>
      <x v="10"/>
    </i>
    <i r="2">
      <x v="59"/>
    </i>
    <i r="2">
      <x v="85"/>
    </i>
    <i r="1">
      <x v="4"/>
      <x v="5"/>
    </i>
    <i r="2">
      <x v="75"/>
    </i>
    <i r="1">
      <x v="6"/>
      <x v="2"/>
    </i>
    <i r="2">
      <x v="3"/>
    </i>
    <i r="2">
      <x v="9"/>
    </i>
    <i r="2">
      <x v="50"/>
    </i>
    <i r="2">
      <x v="92"/>
    </i>
    <i r="1">
      <x v="11"/>
      <x v="1"/>
    </i>
    <i r="2">
      <x v="7"/>
    </i>
    <i r="2">
      <x v="8"/>
    </i>
    <i r="2">
      <x v="12"/>
    </i>
    <i r="2">
      <x v="17"/>
    </i>
    <i r="2">
      <x v="24"/>
    </i>
    <i r="2">
      <x v="29"/>
    </i>
    <i r="2">
      <x v="34"/>
    </i>
    <i r="2">
      <x v="47"/>
    </i>
    <i r="2">
      <x v="49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60"/>
    </i>
    <i r="2">
      <x v="67"/>
    </i>
    <i r="2">
      <x v="71"/>
    </i>
    <i r="2">
      <x v="76"/>
    </i>
    <i r="2">
      <x v="82"/>
    </i>
    <i r="2">
      <x v="87"/>
    </i>
    <i r="2">
      <x v="88"/>
    </i>
    <i r="2">
      <x v="91"/>
    </i>
    <i r="2">
      <x v="98"/>
    </i>
    <i r="2">
      <x v="99"/>
    </i>
    <i r="2">
      <x v="101"/>
    </i>
    <i t="blank">
      <x v="15"/>
    </i>
    <i>
      <x v="16"/>
    </i>
    <i r="1">
      <x/>
      <x v="85"/>
    </i>
    <i r="1">
      <x v="1"/>
      <x v="84"/>
    </i>
    <i r="1">
      <x v="2"/>
      <x v="3"/>
    </i>
    <i r="2">
      <x v="9"/>
    </i>
    <i r="1">
      <x v="4"/>
      <x v="5"/>
    </i>
    <i r="2">
      <x v="8"/>
    </i>
    <i r="2">
      <x v="50"/>
    </i>
    <i r="2">
      <x v="53"/>
    </i>
    <i r="2">
      <x v="59"/>
    </i>
    <i r="2">
      <x v="73"/>
    </i>
    <i r="2">
      <x v="79"/>
    </i>
    <i r="2">
      <x v="90"/>
    </i>
    <i r="1">
      <x v="12"/>
      <x v="11"/>
    </i>
    <i r="2">
      <x v="18"/>
    </i>
    <i r="2">
      <x v="45"/>
    </i>
    <i r="2">
      <x v="51"/>
    </i>
    <i r="2">
      <x v="63"/>
    </i>
    <i r="2">
      <x v="76"/>
    </i>
    <i r="2">
      <x v="78"/>
    </i>
    <i r="2">
      <x v="82"/>
    </i>
    <i r="2">
      <x v="88"/>
    </i>
    <i r="2">
      <x v="98"/>
    </i>
    <i t="blank">
      <x v="16"/>
    </i>
    <i>
      <x v="17"/>
    </i>
    <i r="1">
      <x/>
      <x v="85"/>
    </i>
    <i r="1">
      <x v="1"/>
      <x v="84"/>
    </i>
    <i r="1">
      <x v="2"/>
      <x v="3"/>
    </i>
    <i r="1">
      <x v="3"/>
      <x v="52"/>
    </i>
    <i r="2">
      <x v="53"/>
    </i>
    <i r="2">
      <x v="92"/>
    </i>
    <i r="1">
      <x v="6"/>
      <x v="5"/>
    </i>
    <i r="2">
      <x v="67"/>
    </i>
    <i r="1">
      <x v="8"/>
      <x/>
    </i>
    <i r="2">
      <x v="76"/>
    </i>
    <i r="1">
      <x v="10"/>
      <x v="59"/>
    </i>
    <i r="2">
      <x v="98"/>
    </i>
    <i r="1">
      <x v="12"/>
      <x v="12"/>
    </i>
    <i r="2">
      <x v="50"/>
    </i>
    <i r="2">
      <x v="54"/>
    </i>
    <i r="2">
      <x v="79"/>
    </i>
    <i r="2">
      <x v="80"/>
    </i>
    <i r="1">
      <x v="17"/>
      <x v="9"/>
    </i>
    <i r="2">
      <x v="13"/>
    </i>
    <i r="2">
      <x v="15"/>
    </i>
    <i r="2">
      <x v="96"/>
    </i>
    <i r="2">
      <x v="97"/>
    </i>
    <i t="blank">
      <x v="17"/>
    </i>
    <i>
      <x v="18"/>
    </i>
    <i r="1">
      <x/>
      <x v="84"/>
    </i>
    <i r="1">
      <x v="1"/>
      <x v="75"/>
    </i>
    <i r="1">
      <x v="2"/>
      <x v="3"/>
    </i>
    <i r="2">
      <x v="52"/>
    </i>
    <i r="2">
      <x v="85"/>
    </i>
    <i r="1">
      <x v="5"/>
      <x v="2"/>
    </i>
    <i r="2">
      <x v="97"/>
    </i>
    <i r="1">
      <x v="7"/>
      <x v="8"/>
    </i>
    <i r="2">
      <x v="10"/>
    </i>
    <i r="2">
      <x v="12"/>
    </i>
    <i r="2">
      <x v="13"/>
    </i>
    <i r="2">
      <x v="47"/>
    </i>
    <i r="2">
      <x v="50"/>
    </i>
    <i r="2">
      <x v="92"/>
    </i>
    <i r="2">
      <x v="98"/>
    </i>
    <i r="1">
      <x v="15"/>
      <x/>
    </i>
    <i r="2">
      <x v="4"/>
    </i>
    <i r="2">
      <x v="49"/>
    </i>
    <i r="2">
      <x v="53"/>
    </i>
    <i r="2">
      <x v="59"/>
    </i>
    <i r="2">
      <x v="63"/>
    </i>
    <i r="2">
      <x v="73"/>
    </i>
    <i r="2">
      <x v="86"/>
    </i>
    <i t="blank">
      <x v="18"/>
    </i>
    <i>
      <x v="19"/>
    </i>
    <i r="1">
      <x/>
      <x v="85"/>
    </i>
    <i r="1">
      <x v="1"/>
      <x v="84"/>
    </i>
    <i r="1">
      <x v="2"/>
      <x v="88"/>
    </i>
    <i r="1">
      <x v="3"/>
      <x v="45"/>
    </i>
    <i r="2">
      <x v="79"/>
    </i>
    <i r="1">
      <x v="5"/>
      <x v="63"/>
    </i>
    <i r="1">
      <x v="6"/>
      <x v="51"/>
    </i>
    <i r="2">
      <x v="59"/>
    </i>
    <i r="2">
      <x v="92"/>
    </i>
    <i r="1">
      <x v="9"/>
      <x/>
    </i>
    <i r="2">
      <x v="3"/>
    </i>
    <i r="2">
      <x v="54"/>
    </i>
    <i r="2">
      <x v="57"/>
    </i>
    <i r="2">
      <x v="95"/>
    </i>
    <i r="1">
      <x v="14"/>
      <x v="46"/>
    </i>
    <i r="2">
      <x v="62"/>
    </i>
    <i r="2">
      <x v="75"/>
    </i>
    <i r="2">
      <x v="80"/>
    </i>
    <i r="1">
      <x v="18"/>
      <x v="2"/>
    </i>
    <i r="2">
      <x v="13"/>
    </i>
    <i r="2">
      <x v="50"/>
    </i>
    <i r="2">
      <x v="60"/>
    </i>
    <i t="blank">
      <x v="19"/>
    </i>
    <i>
      <x v="20"/>
    </i>
    <i r="1">
      <x/>
      <x v="85"/>
    </i>
    <i r="1">
      <x v="1"/>
      <x v="79"/>
    </i>
    <i r="2">
      <x v="84"/>
    </i>
    <i r="1">
      <x v="3"/>
      <x v="92"/>
    </i>
    <i r="1">
      <x v="4"/>
      <x v="75"/>
    </i>
    <i r="2">
      <x v="76"/>
    </i>
    <i r="2">
      <x v="90"/>
    </i>
    <i r="1">
      <x v="7"/>
      <x v="3"/>
    </i>
    <i r="2">
      <x v="51"/>
    </i>
    <i r="2">
      <x v="61"/>
    </i>
    <i r="2">
      <x v="63"/>
    </i>
    <i r="2">
      <x v="95"/>
    </i>
    <i r="2">
      <x v="98"/>
    </i>
    <i r="1">
      <x v="13"/>
      <x/>
    </i>
    <i r="2">
      <x v="50"/>
    </i>
    <i r="2">
      <x v="55"/>
    </i>
    <i r="2">
      <x v="57"/>
    </i>
    <i r="2">
      <x v="59"/>
    </i>
    <i r="2">
      <x v="78"/>
    </i>
    <i r="2">
      <x v="88"/>
    </i>
    <i t="blank">
      <x v="20"/>
    </i>
    <i>
      <x v="21"/>
    </i>
    <i r="1">
      <x/>
      <x v="85"/>
    </i>
    <i r="1">
      <x v="1"/>
      <x/>
    </i>
    <i r="1">
      <x v="2"/>
      <x v="84"/>
    </i>
    <i r="2">
      <x v="95"/>
    </i>
    <i r="1">
      <x v="4"/>
      <x v="8"/>
    </i>
    <i r="1">
      <x v="5"/>
      <x v="3"/>
    </i>
    <i r="1">
      <x v="6"/>
      <x v="90"/>
    </i>
    <i r="1">
      <x v="7"/>
      <x v="12"/>
    </i>
    <i r="2">
      <x v="59"/>
    </i>
    <i r="2">
      <x v="63"/>
    </i>
    <i r="2">
      <x v="101"/>
    </i>
    <i r="1">
      <x v="11"/>
      <x v="2"/>
    </i>
    <i r="2">
      <x v="5"/>
    </i>
    <i r="2">
      <x v="6"/>
    </i>
    <i r="2">
      <x v="13"/>
    </i>
    <i r="2">
      <x v="42"/>
    </i>
    <i r="2">
      <x v="50"/>
    </i>
    <i r="2">
      <x v="52"/>
    </i>
    <i r="2">
      <x v="53"/>
    </i>
    <i r="2">
      <x v="54"/>
    </i>
    <i r="2">
      <x v="76"/>
    </i>
    <i r="2">
      <x v="79"/>
    </i>
    <i r="2">
      <x v="89"/>
    </i>
    <i r="2">
      <x v="92"/>
    </i>
    <i r="2">
      <x v="93"/>
    </i>
    <i r="2">
      <x v="94"/>
    </i>
    <i t="blank">
      <x v="21"/>
    </i>
    <i>
      <x v="22"/>
    </i>
    <i r="1">
      <x/>
      <x v="95"/>
    </i>
    <i r="1">
      <x v="1"/>
      <x v="40"/>
    </i>
    <i r="2">
      <x v="64"/>
    </i>
    <i r="2">
      <x v="85"/>
    </i>
    <i r="1">
      <x v="4"/>
      <x v="84"/>
    </i>
    <i r="2">
      <x v="87"/>
    </i>
    <i r="2">
      <x v="89"/>
    </i>
    <i r="2">
      <x v="90"/>
    </i>
    <i r="1">
      <x v="8"/>
      <x/>
    </i>
    <i r="2">
      <x v="1"/>
    </i>
    <i r="2">
      <x v="17"/>
    </i>
    <i r="2">
      <x v="19"/>
    </i>
    <i r="2">
      <x v="26"/>
    </i>
    <i r="2">
      <x v="34"/>
    </i>
    <i r="2">
      <x v="35"/>
    </i>
    <i r="2">
      <x v="36"/>
    </i>
    <i r="2">
      <x v="37"/>
    </i>
    <i r="2">
      <x v="41"/>
    </i>
    <i r="2">
      <x v="42"/>
    </i>
    <i r="2">
      <x v="51"/>
    </i>
    <i r="2">
      <x v="52"/>
    </i>
    <i r="2">
      <x v="56"/>
    </i>
    <i r="2">
      <x v="57"/>
    </i>
    <i r="2">
      <x v="62"/>
    </i>
    <i r="2">
      <x v="67"/>
    </i>
    <i r="2">
      <x v="70"/>
    </i>
    <i r="2">
      <x v="72"/>
    </i>
    <i r="2">
      <x v="83"/>
    </i>
    <i r="2">
      <x v="86"/>
    </i>
    <i r="2">
      <x v="92"/>
    </i>
    <i r="2">
      <x v="94"/>
    </i>
    <i r="2">
      <x v="98"/>
    </i>
    <i t="blank">
      <x v="22"/>
    </i>
    <i>
      <x v="23"/>
    </i>
    <i r="1">
      <x/>
      <x v="84"/>
    </i>
    <i r="1">
      <x v="1"/>
      <x v="85"/>
    </i>
    <i r="1">
      <x v="2"/>
      <x v="3"/>
    </i>
    <i r="1">
      <x v="3"/>
      <x/>
    </i>
    <i r="1">
      <x v="4"/>
      <x v="9"/>
    </i>
    <i r="1">
      <x v="5"/>
      <x v="5"/>
    </i>
    <i r="2">
      <x v="13"/>
    </i>
    <i r="2">
      <x v="76"/>
    </i>
    <i r="1">
      <x v="8"/>
      <x v="8"/>
    </i>
    <i r="2">
      <x v="51"/>
    </i>
    <i r="2">
      <x v="92"/>
    </i>
    <i r="1">
      <x v="11"/>
      <x v="53"/>
    </i>
    <i r="1">
      <x v="12"/>
      <x v="52"/>
    </i>
    <i r="2">
      <x v="59"/>
    </i>
    <i r="1">
      <x v="14"/>
      <x v="12"/>
    </i>
    <i r="2">
      <x v="58"/>
    </i>
    <i r="1">
      <x v="16"/>
      <x v="42"/>
    </i>
    <i r="2">
      <x v="48"/>
    </i>
    <i r="2">
      <x v="50"/>
    </i>
    <i r="2">
      <x v="54"/>
    </i>
    <i r="2">
      <x v="71"/>
    </i>
    <i r="2">
      <x v="90"/>
    </i>
    <i r="2">
      <x v="98"/>
    </i>
    <i t="blank">
      <x v="23"/>
    </i>
    <i>
      <x v="24"/>
    </i>
    <i r="1">
      <x/>
      <x v="85"/>
    </i>
    <i r="1">
      <x v="1"/>
      <x v="84"/>
    </i>
    <i r="1">
      <x v="2"/>
      <x v="3"/>
    </i>
    <i r="1">
      <x v="3"/>
      <x v="76"/>
    </i>
    <i r="1">
      <x v="4"/>
      <x v="50"/>
    </i>
    <i r="1">
      <x v="5"/>
      <x v="20"/>
    </i>
    <i r="2">
      <x v="63"/>
    </i>
    <i r="1">
      <x v="7"/>
      <x v="18"/>
    </i>
    <i r="2">
      <x v="45"/>
    </i>
    <i r="2">
      <x v="52"/>
    </i>
    <i r="2">
      <x v="75"/>
    </i>
    <i r="2">
      <x v="92"/>
    </i>
    <i r="1">
      <x v="12"/>
      <x v="79"/>
    </i>
    <i r="2">
      <x v="80"/>
    </i>
    <i r="2">
      <x v="98"/>
    </i>
    <i r="1">
      <x v="15"/>
      <x/>
    </i>
    <i r="2">
      <x v="5"/>
    </i>
    <i r="2">
      <x v="51"/>
    </i>
    <i r="2">
      <x v="59"/>
    </i>
    <i r="2">
      <x v="83"/>
    </i>
    <i r="2">
      <x v="88"/>
    </i>
    <i t="blank">
      <x v="24"/>
    </i>
    <i>
      <x v="25"/>
    </i>
    <i r="1">
      <x/>
      <x v="84"/>
    </i>
    <i r="1">
      <x v="1"/>
      <x/>
    </i>
    <i r="2">
      <x v="73"/>
    </i>
    <i r="1">
      <x v="3"/>
      <x v="85"/>
    </i>
    <i r="1">
      <x v="4"/>
      <x v="49"/>
    </i>
    <i r="2">
      <x v="53"/>
    </i>
    <i r="2">
      <x v="68"/>
    </i>
    <i r="1">
      <x v="7"/>
      <x v="3"/>
    </i>
    <i r="2">
      <x v="28"/>
    </i>
    <i r="2">
      <x v="47"/>
    </i>
    <i r="2">
      <x v="74"/>
    </i>
    <i r="1">
      <x v="11"/>
      <x v="2"/>
    </i>
    <i r="2">
      <x v="7"/>
    </i>
    <i r="2">
      <x v="9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5"/>
    </i>
    <i r="2">
      <x v="27"/>
    </i>
    <i r="2">
      <x v="30"/>
    </i>
    <i r="2">
      <x v="38"/>
    </i>
    <i r="2">
      <x v="39"/>
    </i>
    <i r="2">
      <x v="42"/>
    </i>
    <i r="2">
      <x v="45"/>
    </i>
    <i r="2">
      <x v="50"/>
    </i>
    <i r="2">
      <x v="51"/>
    </i>
    <i r="2">
      <x v="52"/>
    </i>
    <i r="2">
      <x v="57"/>
    </i>
    <i r="2">
      <x v="58"/>
    </i>
    <i r="2">
      <x v="69"/>
    </i>
    <i r="2">
      <x v="71"/>
    </i>
    <i r="2">
      <x v="75"/>
    </i>
    <i r="2">
      <x v="77"/>
    </i>
    <i r="2">
      <x v="81"/>
    </i>
    <i r="2">
      <x v="82"/>
    </i>
    <i r="2">
      <x v="87"/>
    </i>
    <i r="2">
      <x v="91"/>
    </i>
    <i r="2">
      <x v="92"/>
    </i>
    <i r="2">
      <x v="100"/>
    </i>
    <i t="blank">
      <x v="2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80">
      <pivotArea field="2" type="button" dataOnly="0" labelOnly="1" outline="0" axis="axisRow" fieldPosition="0"/>
    </format>
    <format dxfId="379">
      <pivotArea outline="0" fieldPosition="0">
        <references count="1">
          <reference field="4294967294" count="1">
            <x v="0"/>
          </reference>
        </references>
      </pivotArea>
    </format>
    <format dxfId="378">
      <pivotArea outline="0" fieldPosition="0">
        <references count="1">
          <reference field="4294967294" count="1">
            <x v="1"/>
          </reference>
        </references>
      </pivotArea>
    </format>
    <format dxfId="377">
      <pivotArea outline="0" fieldPosition="0">
        <references count="1">
          <reference field="4294967294" count="1">
            <x v="2"/>
          </reference>
        </references>
      </pivotArea>
    </format>
    <format dxfId="376">
      <pivotArea outline="0" fieldPosition="0">
        <references count="1">
          <reference field="4294967294" count="1">
            <x v="3"/>
          </reference>
        </references>
      </pivotArea>
    </format>
    <format dxfId="375">
      <pivotArea outline="0" fieldPosition="0">
        <references count="1">
          <reference field="4294967294" count="1">
            <x v="4"/>
          </reference>
        </references>
      </pivotArea>
    </format>
    <format dxfId="374">
      <pivotArea outline="0" fieldPosition="0">
        <references count="1">
          <reference field="4294967294" count="1">
            <x v="5"/>
          </reference>
        </references>
      </pivotArea>
    </format>
    <format dxfId="373">
      <pivotArea outline="0" fieldPosition="0">
        <references count="1">
          <reference field="4294967294" count="1">
            <x v="6"/>
          </reference>
        </references>
      </pivotArea>
    </format>
    <format dxfId="372">
      <pivotArea field="2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0">
      <pivotArea field="2" type="button" dataOnly="0" labelOnly="1" outline="0" axis="axisRow" fieldPosition="0"/>
    </format>
    <format dxfId="3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8">
      <pivotArea field="2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EF92DD-B541-4F4F-B9D8-2465CBD618F5}" name="LTBL_05000" displayName="LTBL_05000" ref="B4:I20" totalsRowCount="1">
  <autoFilter ref="B4:I19" xr:uid="{39EF92DD-B541-4F4F-B9D8-2465CBD618F5}"/>
  <tableColumns count="8">
    <tableColumn id="9" xr3:uid="{1110E291-5182-48CC-85F1-880415F336FF}" name="産業大分類" totalsRowLabel="合計" totalsRowDxfId="363"/>
    <tableColumn id="10" xr3:uid="{609A0770-CBB2-41C3-95A9-91BE876B4691}" name="総数／事業所数" totalsRowFunction="custom" totalsRowDxfId="362" dataCellStyle="桁区切り" totalsRowCellStyle="桁区切り">
      <totalsRowFormula>SUM(LTBL_05000[総数／事業所数])</totalsRowFormula>
    </tableColumn>
    <tableColumn id="11" xr3:uid="{9CE80DAC-19BF-436E-AD3A-BC3283DC430C}" name="総数／構成比" dataDxfId="361"/>
    <tableColumn id="12" xr3:uid="{C86DBE2F-685A-45CF-9418-4CCE301DEF80}" name="個人／事業所数" totalsRowFunction="sum" totalsRowDxfId="360" dataCellStyle="桁区切り" totalsRowCellStyle="桁区切り"/>
    <tableColumn id="13" xr3:uid="{C34A5187-2AED-4BF2-8551-04D9C65376E8}" name="個人／構成比" dataDxfId="359"/>
    <tableColumn id="14" xr3:uid="{1B5DF274-8E11-45E6-A09B-80D90C0E70A9}" name="法人／事業所数" totalsRowFunction="sum" totalsRowDxfId="358" dataCellStyle="桁区切り" totalsRowCellStyle="桁区切り"/>
    <tableColumn id="15" xr3:uid="{BF851A5B-FB38-401E-AAA1-7B37C6377117}" name="法人／構成比" dataDxfId="357"/>
    <tableColumn id="16" xr3:uid="{185BD79D-0A74-47E8-9151-158A9EEDB5C4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404F80F-225D-4D3F-89BF-55342CF1D8FC}" name="LTBL_05203" displayName="LTBL_05203" ref="B4:I20" totalsRowCount="1">
  <autoFilter ref="B4:I19" xr:uid="{A404F80F-225D-4D3F-89BF-55342CF1D8FC}"/>
  <tableColumns count="8">
    <tableColumn id="9" xr3:uid="{1DE2D963-7863-47BE-BC52-0EF9DF0A0318}" name="産業大分類" totalsRowLabel="合計" totalsRowDxfId="321"/>
    <tableColumn id="10" xr3:uid="{45B3B1AA-62DA-4404-85D6-D96298CE95F4}" name="総数／事業所数" totalsRowFunction="custom" totalsRowDxfId="320" dataCellStyle="桁区切り" totalsRowCellStyle="桁区切り">
      <totalsRowFormula>SUM(LTBL_05203[総数／事業所数])</totalsRowFormula>
    </tableColumn>
    <tableColumn id="11" xr3:uid="{539CF217-1A3A-450D-A5CA-08B1EE027C8F}" name="総数／構成比" dataDxfId="319"/>
    <tableColumn id="12" xr3:uid="{807CF670-5097-48F0-A448-72E0829FE514}" name="個人／事業所数" totalsRowFunction="sum" totalsRowDxfId="318" dataCellStyle="桁区切り" totalsRowCellStyle="桁区切り"/>
    <tableColumn id="13" xr3:uid="{EE1ED30F-E49E-4B94-9822-67FA6CE7A657}" name="個人／構成比" dataDxfId="317"/>
    <tableColumn id="14" xr3:uid="{51EF0E61-B168-4DFD-B123-883AAD5A9205}" name="法人／事業所数" totalsRowFunction="sum" totalsRowDxfId="316" dataCellStyle="桁区切り" totalsRowCellStyle="桁区切り"/>
    <tableColumn id="15" xr3:uid="{3F20B20D-4D9A-4F29-9811-AC116FC33FC3}" name="法人／構成比" dataDxfId="315"/>
    <tableColumn id="16" xr3:uid="{FE84FA34-C68A-4B00-8D1C-89EA19F9FFD3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4DE0035-D153-4981-8CE6-FAA9EEFA2DEE}" name="M_TABLE_05203" displayName="M_TABLE_05203" ref="B23:I44" totalsRowShown="0">
  <autoFilter ref="B23:I44" xr:uid="{E4DE0035-D153-4981-8CE6-FAA9EEFA2DEE}"/>
  <tableColumns count="8">
    <tableColumn id="9" xr3:uid="{E19AF30E-9A5D-490C-9579-7805153AE183}" name="産業中分類上位２０"/>
    <tableColumn id="10" xr3:uid="{C2F374AA-5A55-4623-A118-77BE92CEEB91}" name="総数／事業所数" dataCellStyle="桁区切り"/>
    <tableColumn id="11" xr3:uid="{C5DE46A0-8E09-44F9-A134-D9534B38BC37}" name="総数／構成比" dataDxfId="313"/>
    <tableColumn id="12" xr3:uid="{60362C21-90E1-4337-8827-D09128893212}" name="個人／事業所数" dataCellStyle="桁区切り"/>
    <tableColumn id="13" xr3:uid="{067DAF5D-28F6-4424-A256-16B04B8131EE}" name="個人／構成比" dataDxfId="312"/>
    <tableColumn id="14" xr3:uid="{0DB255A2-5D42-416A-959B-5170608DFE8D}" name="法人／事業所数" dataCellStyle="桁区切り"/>
    <tableColumn id="15" xr3:uid="{BF9928E0-411A-4181-8195-D15E1E7B0804}" name="法人／構成比" dataDxfId="311"/>
    <tableColumn id="16" xr3:uid="{A5E592DC-5997-47A8-90A0-271D7EB479BF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E94753F-B443-439B-B87C-38AABE54626D}" name="S_TABLE_05203" displayName="S_TABLE_05203" ref="B47:I68" totalsRowShown="0">
  <autoFilter ref="B47:I68" xr:uid="{7E94753F-B443-439B-B87C-38AABE54626D}"/>
  <tableColumns count="8">
    <tableColumn id="9" xr3:uid="{BAD47381-B53B-431F-9064-E7319365BDFD}" name="産業小分類上位２０"/>
    <tableColumn id="10" xr3:uid="{5FA823CA-D55A-4220-82F6-56B868D0350F}" name="総数／事業所数" dataCellStyle="桁区切り"/>
    <tableColumn id="11" xr3:uid="{99CFBCE3-3993-4FF1-8078-50975615DEBC}" name="総数／構成比" dataDxfId="310"/>
    <tableColumn id="12" xr3:uid="{C0CA9D43-F3D6-4E22-91DA-850F90C979F1}" name="個人／事業所数" dataCellStyle="桁区切り"/>
    <tableColumn id="13" xr3:uid="{18FBB72F-F686-48BB-87EA-D2D3BBA258C5}" name="個人／構成比" dataDxfId="309"/>
    <tableColumn id="14" xr3:uid="{B2F4DC19-4DF0-4232-B2A1-2E9C4B8EEB1F}" name="法人／事業所数" dataCellStyle="桁区切り"/>
    <tableColumn id="15" xr3:uid="{F90E0E31-872C-4427-8DD6-9F7F5A86496A}" name="法人／構成比" dataDxfId="308"/>
    <tableColumn id="16" xr3:uid="{AD9BEB95-783B-4480-B057-A17D05215FBA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D87B8BF-E467-401D-8AD5-50B471B47998}" name="LTBL_05204" displayName="LTBL_05204" ref="B4:I20" totalsRowCount="1">
  <autoFilter ref="B4:I19" xr:uid="{ED87B8BF-E467-401D-8AD5-50B471B47998}"/>
  <tableColumns count="8">
    <tableColumn id="9" xr3:uid="{1DBCEB1C-8071-4E50-BECD-267BA7222F17}" name="産業大分類" totalsRowLabel="合計" totalsRowDxfId="307"/>
    <tableColumn id="10" xr3:uid="{E8F895E0-67DA-40D9-92E3-40FE142592BC}" name="総数／事業所数" totalsRowFunction="custom" totalsRowDxfId="306" dataCellStyle="桁区切り" totalsRowCellStyle="桁区切り">
      <totalsRowFormula>SUM(LTBL_05204[総数／事業所数])</totalsRowFormula>
    </tableColumn>
    <tableColumn id="11" xr3:uid="{F9933668-B317-465C-B6A8-8CF2A54278A5}" name="総数／構成比" dataDxfId="305"/>
    <tableColumn id="12" xr3:uid="{F1EEC92B-C996-448D-A4AF-2662E90977F7}" name="個人／事業所数" totalsRowFunction="sum" totalsRowDxfId="304" dataCellStyle="桁区切り" totalsRowCellStyle="桁区切り"/>
    <tableColumn id="13" xr3:uid="{85BF110A-3279-4FC2-BAC8-A1698DEE9838}" name="個人／構成比" dataDxfId="303"/>
    <tableColumn id="14" xr3:uid="{42644F93-28B6-4A74-A7F7-ABADAE2F6082}" name="法人／事業所数" totalsRowFunction="sum" totalsRowDxfId="302" dataCellStyle="桁区切り" totalsRowCellStyle="桁区切り"/>
    <tableColumn id="15" xr3:uid="{D4511666-ADF6-4336-9EA4-1FF9E6E978FF}" name="法人／構成比" dataDxfId="301"/>
    <tableColumn id="16" xr3:uid="{A137B70C-8141-44F8-909C-DD066387F1AA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14D599B-ACE3-4AD8-AFA4-7BC51BB1CC8F}" name="M_TABLE_05204" displayName="M_TABLE_05204" ref="B23:I44" totalsRowShown="0">
  <autoFilter ref="B23:I44" xr:uid="{A14D599B-ACE3-4AD8-AFA4-7BC51BB1CC8F}"/>
  <tableColumns count="8">
    <tableColumn id="9" xr3:uid="{85D929C9-5C20-4392-B8B3-11CA9679F245}" name="産業中分類上位２０"/>
    <tableColumn id="10" xr3:uid="{554A5627-2D36-4EC0-AABC-2D5FF2CFD290}" name="総数／事業所数" dataCellStyle="桁区切り"/>
    <tableColumn id="11" xr3:uid="{EC9CF806-BAF2-4435-B4FA-3CB41D77E4EB}" name="総数／構成比" dataDxfId="299"/>
    <tableColumn id="12" xr3:uid="{76FD19B7-C33F-4F55-8653-BA57E428C0D7}" name="個人／事業所数" dataCellStyle="桁区切り"/>
    <tableColumn id="13" xr3:uid="{E08D5B59-8AAC-475B-99AD-479844A71B31}" name="個人／構成比" dataDxfId="298"/>
    <tableColumn id="14" xr3:uid="{BE5EEA17-EEC1-40B4-94B9-8C32BA9CC1DA}" name="法人／事業所数" dataCellStyle="桁区切り"/>
    <tableColumn id="15" xr3:uid="{33615E5E-0249-43CD-9866-B7F2EFA9D608}" name="法人／構成比" dataDxfId="297"/>
    <tableColumn id="16" xr3:uid="{0F53D380-DEDD-467F-8C02-B7EF18BFDE20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412A0E7-36CE-4E26-850C-0D1D01DF07E0}" name="S_TABLE_05204" displayName="S_TABLE_05204" ref="B47:I69" totalsRowShown="0">
  <autoFilter ref="B47:I69" xr:uid="{5412A0E7-36CE-4E26-850C-0D1D01DF07E0}"/>
  <tableColumns count="8">
    <tableColumn id="9" xr3:uid="{EA3EB715-F2A4-47E6-A575-B8098F51A79D}" name="産業小分類上位２０"/>
    <tableColumn id="10" xr3:uid="{7C626914-FE51-4EF2-BC52-7B388ECA5837}" name="総数／事業所数" dataCellStyle="桁区切り"/>
    <tableColumn id="11" xr3:uid="{C02C1E9A-E126-4476-AACA-3335B86C6C5D}" name="総数／構成比" dataDxfId="296"/>
    <tableColumn id="12" xr3:uid="{07E1B821-F5EE-4CB7-A6FE-EC13F1D2B006}" name="個人／事業所数" dataCellStyle="桁区切り"/>
    <tableColumn id="13" xr3:uid="{B3825EEF-7668-4961-9623-7701DF928BF7}" name="個人／構成比" dataDxfId="295"/>
    <tableColumn id="14" xr3:uid="{6127CB4A-968C-4FEE-8261-15477457448A}" name="法人／事業所数" dataCellStyle="桁区切り"/>
    <tableColumn id="15" xr3:uid="{6201D899-6CAC-4A57-A657-6A0505B3E16E}" name="法人／構成比" dataDxfId="294"/>
    <tableColumn id="16" xr3:uid="{223D64BC-78CB-4170-AA61-1216EF94A968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3155BE4-0414-4EED-97CC-6EA3CBC07DE2}" name="LTBL_05206" displayName="LTBL_05206" ref="B4:I20" totalsRowCount="1">
  <autoFilter ref="B4:I19" xr:uid="{53155BE4-0414-4EED-97CC-6EA3CBC07DE2}"/>
  <tableColumns count="8">
    <tableColumn id="9" xr3:uid="{7B116F8E-023A-4A51-9838-50F084BF2AFE}" name="産業大分類" totalsRowLabel="合計" totalsRowDxfId="293"/>
    <tableColumn id="10" xr3:uid="{42F84AB0-74E4-424F-B4A0-AACB313A920B}" name="総数／事業所数" totalsRowFunction="custom" totalsRowDxfId="292" dataCellStyle="桁区切り" totalsRowCellStyle="桁区切り">
      <totalsRowFormula>SUM(LTBL_05206[総数／事業所数])</totalsRowFormula>
    </tableColumn>
    <tableColumn id="11" xr3:uid="{8024F69A-200F-4156-AFB1-E13987181B42}" name="総数／構成比" dataDxfId="291"/>
    <tableColumn id="12" xr3:uid="{605F55A7-0409-4348-82AD-91B76AB7A6C6}" name="個人／事業所数" totalsRowFunction="sum" totalsRowDxfId="290" dataCellStyle="桁区切り" totalsRowCellStyle="桁区切り"/>
    <tableColumn id="13" xr3:uid="{D7E5C6C4-73D8-4288-9986-19D091B4BDE9}" name="個人／構成比" dataDxfId="289"/>
    <tableColumn id="14" xr3:uid="{7311320C-D9D7-4F67-B29D-E5A555DB7083}" name="法人／事業所数" totalsRowFunction="sum" totalsRowDxfId="288" dataCellStyle="桁区切り" totalsRowCellStyle="桁区切り"/>
    <tableColumn id="15" xr3:uid="{D26C6910-2C17-4D99-BF3A-F596D8CF63CA}" name="法人／構成比" dataDxfId="287"/>
    <tableColumn id="16" xr3:uid="{C3526C0E-655E-4B95-8B0A-94C3ED68A679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274F073-6724-4920-9215-C5327A4711D7}" name="M_TABLE_05206" displayName="M_TABLE_05206" ref="B23:I43" totalsRowShown="0">
  <autoFilter ref="B23:I43" xr:uid="{5274F073-6724-4920-9215-C5327A4711D7}"/>
  <tableColumns count="8">
    <tableColumn id="9" xr3:uid="{B2A309D9-EC39-40AF-A1F0-64327CB23B6D}" name="産業中分類上位２０"/>
    <tableColumn id="10" xr3:uid="{92194CF2-B859-4F2D-96B4-E0346194058F}" name="総数／事業所数" dataCellStyle="桁区切り"/>
    <tableColumn id="11" xr3:uid="{384E6775-3DD2-4982-9801-20E49CCFF704}" name="総数／構成比" dataDxfId="285"/>
    <tableColumn id="12" xr3:uid="{C21E1FFF-9F41-444B-8D4C-D8DA6E88319A}" name="個人／事業所数" dataCellStyle="桁区切り"/>
    <tableColumn id="13" xr3:uid="{3C58A02B-A541-4DFC-9460-E8E7204DFB15}" name="個人／構成比" dataDxfId="284"/>
    <tableColumn id="14" xr3:uid="{F8CFCF75-9B5B-44D3-A7E0-C641A05A73A0}" name="法人／事業所数" dataCellStyle="桁区切り"/>
    <tableColumn id="15" xr3:uid="{CA0518C3-AD73-4B67-8AAB-A8FD79EF89DD}" name="法人／構成比" dataDxfId="283"/>
    <tableColumn id="16" xr3:uid="{0F58532D-441E-4D56-9773-842600DA30F0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C92E0E4-5D95-4A06-A325-B0E3317027FF}" name="S_TABLE_05206" displayName="S_TABLE_05206" ref="B46:I66" totalsRowShown="0">
  <autoFilter ref="B46:I66" xr:uid="{7C92E0E4-5D95-4A06-A325-B0E3317027FF}"/>
  <tableColumns count="8">
    <tableColumn id="9" xr3:uid="{86A025BA-1905-49B9-A328-82BEFD19674F}" name="産業小分類上位２０"/>
    <tableColumn id="10" xr3:uid="{8F451B72-ED1F-4945-98B5-2594BF1EF7E4}" name="総数／事業所数" dataCellStyle="桁区切り"/>
    <tableColumn id="11" xr3:uid="{1976F518-D443-4C7C-AEE3-E447B98AE7FE}" name="総数／構成比" dataDxfId="282"/>
    <tableColumn id="12" xr3:uid="{E0D2D882-9A76-4269-B087-1C11A7DA6E58}" name="個人／事業所数" dataCellStyle="桁区切り"/>
    <tableColumn id="13" xr3:uid="{59DEC653-D8CB-4BAE-ABFB-D15B2C05A56A}" name="個人／構成比" dataDxfId="281"/>
    <tableColumn id="14" xr3:uid="{E8D6B49F-76CC-445F-A567-F1E3F4782648}" name="法人／事業所数" dataCellStyle="桁区切り"/>
    <tableColumn id="15" xr3:uid="{A0DC1258-D9F0-41D3-B053-A409A2503D04}" name="法人／構成比" dataDxfId="280"/>
    <tableColumn id="16" xr3:uid="{61F164EF-895F-40E8-AA79-888BC8CAE844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583CAF1-E08F-4EFB-8317-B762AD46172D}" name="LTBL_05207" displayName="LTBL_05207" ref="B4:I20" totalsRowCount="1">
  <autoFilter ref="B4:I19" xr:uid="{D583CAF1-E08F-4EFB-8317-B762AD46172D}"/>
  <tableColumns count="8">
    <tableColumn id="9" xr3:uid="{D705CDA4-3BAB-439B-867C-B8C97DCAEFFB}" name="産業大分類" totalsRowLabel="合計" totalsRowDxfId="279"/>
    <tableColumn id="10" xr3:uid="{0BC6018C-1758-44C3-87B0-17ADD4C8ACF0}" name="総数／事業所数" totalsRowFunction="custom" totalsRowDxfId="278" dataCellStyle="桁区切り" totalsRowCellStyle="桁区切り">
      <totalsRowFormula>SUM(LTBL_05207[総数／事業所数])</totalsRowFormula>
    </tableColumn>
    <tableColumn id="11" xr3:uid="{6FD25449-529A-48F4-836A-4975EE63E3F5}" name="総数／構成比" dataDxfId="277"/>
    <tableColumn id="12" xr3:uid="{7AAD0CE7-BD06-4A75-98F1-CAACC5FD9E26}" name="個人／事業所数" totalsRowFunction="sum" totalsRowDxfId="276" dataCellStyle="桁区切り" totalsRowCellStyle="桁区切り"/>
    <tableColumn id="13" xr3:uid="{E8692DE1-447F-4928-A11B-F66DE06B388D}" name="個人／構成比" dataDxfId="275"/>
    <tableColumn id="14" xr3:uid="{8A9B04B8-2193-4273-A8EE-317A6151EEB2}" name="法人／事業所数" totalsRowFunction="sum" totalsRowDxfId="274" dataCellStyle="桁区切り" totalsRowCellStyle="桁区切り"/>
    <tableColumn id="15" xr3:uid="{3CBE9BF8-7CB5-492B-AFED-897BC43DCFE7}" name="法人／構成比" dataDxfId="273"/>
    <tableColumn id="16" xr3:uid="{D1C2388C-A346-4E06-B0E4-F81E600CEECC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D52010-9525-4D95-BECE-5333CBE3E00B}" name="M_TABLE_05000" displayName="M_TABLE_05000" ref="B23:I43" totalsRowShown="0">
  <autoFilter ref="B23:I43" xr:uid="{A9D52010-9525-4D95-BECE-5333CBE3E00B}"/>
  <tableColumns count="8">
    <tableColumn id="9" xr3:uid="{009FFB07-6770-4E40-8340-D09668D5C965}" name="産業中分類上位２０"/>
    <tableColumn id="10" xr3:uid="{E9A441F7-453F-43CC-9365-BCAEFCA692F6}" name="総数／事業所数" dataCellStyle="桁区切り"/>
    <tableColumn id="11" xr3:uid="{839F859C-00E5-4AD1-88FC-AFAA6D348B98}" name="総数／構成比" dataDxfId="355"/>
    <tableColumn id="12" xr3:uid="{C9AFE61E-5528-46EA-87DD-F40AF6870BB6}" name="個人／事業所数" dataCellStyle="桁区切り"/>
    <tableColumn id="13" xr3:uid="{15D24AD3-0FC3-4A22-8284-361E9AA8574E}" name="個人／構成比" dataDxfId="354"/>
    <tableColumn id="14" xr3:uid="{5553D8EA-39C5-4119-9705-8EA1C2152425}" name="法人／事業所数" dataCellStyle="桁区切り"/>
    <tableColumn id="15" xr3:uid="{C29E64C8-D4B4-49DD-AFB7-B5CB9F28469E}" name="法人／構成比" dataDxfId="353"/>
    <tableColumn id="16" xr3:uid="{33AF818C-F22C-4F8E-B8DF-112B483C459E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52C8E3E-3378-4E61-ADFB-25A68377B655}" name="M_TABLE_05207" displayName="M_TABLE_05207" ref="B23:I43" totalsRowShown="0">
  <autoFilter ref="B23:I43" xr:uid="{552C8E3E-3378-4E61-ADFB-25A68377B655}"/>
  <tableColumns count="8">
    <tableColumn id="9" xr3:uid="{5C7F391B-26AB-4B21-962A-F2E80CEBA058}" name="産業中分類上位２０"/>
    <tableColumn id="10" xr3:uid="{C06EE787-E3D9-4CC8-80D7-6B0C32D1A0C5}" name="総数／事業所数" dataCellStyle="桁区切り"/>
    <tableColumn id="11" xr3:uid="{B82E3177-E431-4624-A57E-833882201D0C}" name="総数／構成比" dataDxfId="271"/>
    <tableColumn id="12" xr3:uid="{366478D4-C4F8-4B53-9B3D-B2DAA40F96F4}" name="個人／事業所数" dataCellStyle="桁区切り"/>
    <tableColumn id="13" xr3:uid="{FEBE8132-6F23-4375-9D3A-D17E8AC80B3E}" name="個人／構成比" dataDxfId="270"/>
    <tableColumn id="14" xr3:uid="{55724632-BCA9-4587-A991-21C875C4D922}" name="法人／事業所数" dataCellStyle="桁区切り"/>
    <tableColumn id="15" xr3:uid="{66116358-8DB1-47A7-A484-F29AB1E50282}" name="法人／構成比" dataDxfId="269"/>
    <tableColumn id="16" xr3:uid="{C955D6B2-2257-4EF5-ADEB-7E444B8F1AAC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4FE06BA-B019-4CC9-9596-C4CF69F6F8A5}" name="S_TABLE_05207" displayName="S_TABLE_05207" ref="B46:I66" totalsRowShown="0">
  <autoFilter ref="B46:I66" xr:uid="{54FE06BA-B019-4CC9-9596-C4CF69F6F8A5}"/>
  <tableColumns count="8">
    <tableColumn id="9" xr3:uid="{47CD3057-CEB9-4831-B725-4D135B214EA8}" name="産業小分類上位２０"/>
    <tableColumn id="10" xr3:uid="{FE96AFC5-97C6-4D0E-BE4F-C8A30BFC34D8}" name="総数／事業所数" dataCellStyle="桁区切り"/>
    <tableColumn id="11" xr3:uid="{12797DF1-C2F8-42DC-8E45-3D47ED527AB4}" name="総数／構成比" dataDxfId="268"/>
    <tableColumn id="12" xr3:uid="{5BFEA1EC-C138-4E39-9ECD-F21B0A53515D}" name="個人／事業所数" dataCellStyle="桁区切り"/>
    <tableColumn id="13" xr3:uid="{1BB80105-3322-43A4-8E90-18ABEE235AB5}" name="個人／構成比" dataDxfId="267"/>
    <tableColumn id="14" xr3:uid="{C5E9CB71-DF34-4E14-A353-3502B475BCB7}" name="法人／事業所数" dataCellStyle="桁区切り"/>
    <tableColumn id="15" xr3:uid="{2F80CBDA-9346-497B-AADA-88F3D8D444C0}" name="法人／構成比" dataDxfId="266"/>
    <tableColumn id="16" xr3:uid="{918D60E4-C2DF-4FA5-8A0F-54AA41C17599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A2D1F5A-931F-46FF-9CEF-89BA09F170B8}" name="LTBL_05209" displayName="LTBL_05209" ref="B4:I20" totalsRowCount="1">
  <autoFilter ref="B4:I19" xr:uid="{3A2D1F5A-931F-46FF-9CEF-89BA09F170B8}"/>
  <tableColumns count="8">
    <tableColumn id="9" xr3:uid="{64CF0C4D-FDF6-485C-964B-C96A51F97F0A}" name="産業大分類" totalsRowLabel="合計" totalsRowDxfId="265"/>
    <tableColumn id="10" xr3:uid="{586D07BB-8C38-46F6-9B95-D23C58EC399E}" name="総数／事業所数" totalsRowFunction="custom" totalsRowDxfId="264" dataCellStyle="桁区切り" totalsRowCellStyle="桁区切り">
      <totalsRowFormula>SUM(LTBL_05209[総数／事業所数])</totalsRowFormula>
    </tableColumn>
    <tableColumn id="11" xr3:uid="{5A6C36D5-3705-4A57-8332-863265C1D651}" name="総数／構成比" dataDxfId="263"/>
    <tableColumn id="12" xr3:uid="{8E9897E0-B0E2-4C4D-B018-4F4E08D52271}" name="個人／事業所数" totalsRowFunction="sum" totalsRowDxfId="262" dataCellStyle="桁区切り" totalsRowCellStyle="桁区切り"/>
    <tableColumn id="13" xr3:uid="{EA4FABDC-C3DD-48D0-A41B-2908A8ADBABC}" name="個人／構成比" dataDxfId="261"/>
    <tableColumn id="14" xr3:uid="{6B173555-95FE-4687-A8AE-DAC9328DB466}" name="法人／事業所数" totalsRowFunction="sum" totalsRowDxfId="260" dataCellStyle="桁区切り" totalsRowCellStyle="桁区切り"/>
    <tableColumn id="15" xr3:uid="{F27A9B61-8352-43EB-AD86-0F4868A5FD38}" name="法人／構成比" dataDxfId="259"/>
    <tableColumn id="16" xr3:uid="{7F440FC6-90CD-41B2-B485-6B99F26B247A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EAADB5C-C49D-431C-8AC0-6352AE785A54}" name="M_TABLE_05209" displayName="M_TABLE_05209" ref="B23:I44" totalsRowShown="0">
  <autoFilter ref="B23:I44" xr:uid="{5EAADB5C-C49D-431C-8AC0-6352AE785A54}"/>
  <tableColumns count="8">
    <tableColumn id="9" xr3:uid="{67843A5A-D30A-449B-8F78-959C384B6D35}" name="産業中分類上位２０"/>
    <tableColumn id="10" xr3:uid="{B76CC2E0-E91B-483D-854F-FEF8C17B846D}" name="総数／事業所数" dataCellStyle="桁区切り"/>
    <tableColumn id="11" xr3:uid="{5DD2BE16-C86C-4BF9-A470-4E07B7140DBC}" name="総数／構成比" dataDxfId="257"/>
    <tableColumn id="12" xr3:uid="{BCD68DC8-8604-44F6-8E2E-09063448CC47}" name="個人／事業所数" dataCellStyle="桁区切り"/>
    <tableColumn id="13" xr3:uid="{BE0BDA5A-1951-48F7-B5A7-BFF076CE2F04}" name="個人／構成比" dataDxfId="256"/>
    <tableColumn id="14" xr3:uid="{DDE6ED02-7DB2-43B5-A28D-9FEEF7AC3196}" name="法人／事業所数" dataCellStyle="桁区切り"/>
    <tableColumn id="15" xr3:uid="{697B15E5-5D1D-469B-AE20-BA74C0D7A32C}" name="法人／構成比" dataDxfId="255"/>
    <tableColumn id="16" xr3:uid="{24A5C635-A579-47D5-A609-0720627044B5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22B9FFD-7B00-4BF6-A133-0A942437C77B}" name="S_TABLE_05209" displayName="S_TABLE_05209" ref="B47:I70" totalsRowShown="0">
  <autoFilter ref="B47:I70" xr:uid="{522B9FFD-7B00-4BF6-A133-0A942437C77B}"/>
  <tableColumns count="8">
    <tableColumn id="9" xr3:uid="{DD57AC48-8C93-4E07-8521-B380E7C07ED5}" name="産業小分類上位２０"/>
    <tableColumn id="10" xr3:uid="{60AFC227-04AA-4C05-A3FC-5230DDAAA75E}" name="総数／事業所数" dataCellStyle="桁区切り"/>
    <tableColumn id="11" xr3:uid="{60B9A68C-A10D-49A4-B21F-B5F9D40DFE4A}" name="総数／構成比" dataDxfId="254"/>
    <tableColumn id="12" xr3:uid="{20A1ECC3-6C29-4D00-BBFD-EA285B372CD8}" name="個人／事業所数" dataCellStyle="桁区切り"/>
    <tableColumn id="13" xr3:uid="{57D7D9C4-0B96-4E09-9F85-4ADFC69559F5}" name="個人／構成比" dataDxfId="253"/>
    <tableColumn id="14" xr3:uid="{66E19BF6-B579-4602-9F3C-2E8F1CE3D520}" name="法人／事業所数" dataCellStyle="桁区切り"/>
    <tableColumn id="15" xr3:uid="{125C8EE7-48FF-48B2-9577-54F53E85F66B}" name="法人／構成比" dataDxfId="252"/>
    <tableColumn id="16" xr3:uid="{A0CB4491-F452-4F5B-AF00-0398A8B298B8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DFB5DEA-C760-4AD1-AEE2-AA7D39BB701C}" name="LTBL_05210" displayName="LTBL_05210" ref="B4:I20" totalsRowCount="1">
  <autoFilter ref="B4:I19" xr:uid="{1DFB5DEA-C760-4AD1-AEE2-AA7D39BB701C}"/>
  <tableColumns count="8">
    <tableColumn id="9" xr3:uid="{70778411-C56D-4829-941B-7666818E9C0A}" name="産業大分類" totalsRowLabel="合計" totalsRowDxfId="251"/>
    <tableColumn id="10" xr3:uid="{8E5D1A1A-16C9-4DD7-BA4F-D0934DA33823}" name="総数／事業所数" totalsRowFunction="custom" totalsRowDxfId="250" dataCellStyle="桁区切り" totalsRowCellStyle="桁区切り">
      <totalsRowFormula>SUM(LTBL_05210[総数／事業所数])</totalsRowFormula>
    </tableColumn>
    <tableColumn id="11" xr3:uid="{41FAE02C-D8D0-49EA-AEB1-A68D6B117B3F}" name="総数／構成比" dataDxfId="249"/>
    <tableColumn id="12" xr3:uid="{B5C5D0CD-4B17-4BFD-8F17-D5C600793878}" name="個人／事業所数" totalsRowFunction="sum" totalsRowDxfId="248" dataCellStyle="桁区切り" totalsRowCellStyle="桁区切り"/>
    <tableColumn id="13" xr3:uid="{955BB725-E637-4256-86A6-77F01CD80F3F}" name="個人／構成比" dataDxfId="247"/>
    <tableColumn id="14" xr3:uid="{CBF71AC1-DC64-4E23-9E22-86BEFD2F6234}" name="法人／事業所数" totalsRowFunction="sum" totalsRowDxfId="246" dataCellStyle="桁区切り" totalsRowCellStyle="桁区切り"/>
    <tableColumn id="15" xr3:uid="{C219A991-750A-40E9-BF6E-098AF5E93021}" name="法人／構成比" dataDxfId="245"/>
    <tableColumn id="16" xr3:uid="{3736D9DA-15C7-401B-A7D3-CA1DC6A05F94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61A0F87-E64D-4225-8F58-D3D6AE7EB7E9}" name="M_TABLE_05210" displayName="M_TABLE_05210" ref="B23:I44" totalsRowShown="0">
  <autoFilter ref="B23:I44" xr:uid="{461A0F87-E64D-4225-8F58-D3D6AE7EB7E9}"/>
  <tableColumns count="8">
    <tableColumn id="9" xr3:uid="{222723E6-4952-434A-869B-82FEC942178E}" name="産業中分類上位２０"/>
    <tableColumn id="10" xr3:uid="{4CC9DD4E-1351-47DC-AA44-B0FEA5A3CBD9}" name="総数／事業所数" dataCellStyle="桁区切り"/>
    <tableColumn id="11" xr3:uid="{F40E1DEA-4A10-42DB-9F4A-D744AEAB50EF}" name="総数／構成比" dataDxfId="243"/>
    <tableColumn id="12" xr3:uid="{CFD361C6-FCD6-4AF9-9D85-9F59032AB1BE}" name="個人／事業所数" dataCellStyle="桁区切り"/>
    <tableColumn id="13" xr3:uid="{B373EE83-E4B2-4542-AFD0-20CF77F7DD5D}" name="個人／構成比" dataDxfId="242"/>
    <tableColumn id="14" xr3:uid="{FBCC34C5-51D0-4126-A53F-95745189CABC}" name="法人／事業所数" dataCellStyle="桁区切り"/>
    <tableColumn id="15" xr3:uid="{0D165C48-51AE-4877-A2DA-79BE46CAA851}" name="法人／構成比" dataDxfId="241"/>
    <tableColumn id="16" xr3:uid="{39A671A6-DB60-4810-956A-2E3077A9BFA9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DD9791D-2741-4C44-A7D9-0FADD77B55B2}" name="S_TABLE_05210" displayName="S_TABLE_05210" ref="B47:I68" totalsRowShown="0">
  <autoFilter ref="B47:I68" xr:uid="{8DD9791D-2741-4C44-A7D9-0FADD77B55B2}"/>
  <tableColumns count="8">
    <tableColumn id="9" xr3:uid="{E1089169-8F0E-4E70-929C-B592F76E04A3}" name="産業小分類上位２０"/>
    <tableColumn id="10" xr3:uid="{2C794F77-C3E0-40EC-8B4A-98AF72C5E60E}" name="総数／事業所数" dataCellStyle="桁区切り"/>
    <tableColumn id="11" xr3:uid="{30A77117-9FA1-47F4-8397-BC6FCED1041F}" name="総数／構成比" dataDxfId="240"/>
    <tableColumn id="12" xr3:uid="{C397988B-7041-407B-B787-A098C512B385}" name="個人／事業所数" dataCellStyle="桁区切り"/>
    <tableColumn id="13" xr3:uid="{F6F7A126-49C1-42D4-81D8-39C319B206AB}" name="個人／構成比" dataDxfId="239"/>
    <tableColumn id="14" xr3:uid="{02B25527-FAA3-4734-A7F0-ABE3F160E9CB}" name="法人／事業所数" dataCellStyle="桁区切り"/>
    <tableColumn id="15" xr3:uid="{E8CA4593-43F9-4D0A-A37E-9EF3744D399F}" name="法人／構成比" dataDxfId="238"/>
    <tableColumn id="16" xr3:uid="{797565DB-9713-4BB1-A6CE-9317BBB1BDA8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1CFA521-7985-45B7-87DE-D26FA4CA8097}" name="LTBL_05211" displayName="LTBL_05211" ref="B4:I20" totalsRowCount="1">
  <autoFilter ref="B4:I19" xr:uid="{A1CFA521-7985-45B7-87DE-D26FA4CA8097}"/>
  <tableColumns count="8">
    <tableColumn id="9" xr3:uid="{785BBDA1-F469-4FEB-8501-563D5B538C47}" name="産業大分類" totalsRowLabel="合計" totalsRowDxfId="237"/>
    <tableColumn id="10" xr3:uid="{E65C673D-185B-4822-98DD-CA7F563C8288}" name="総数／事業所数" totalsRowFunction="custom" totalsRowDxfId="236" dataCellStyle="桁区切り" totalsRowCellStyle="桁区切り">
      <totalsRowFormula>SUM(LTBL_05211[総数／事業所数])</totalsRowFormula>
    </tableColumn>
    <tableColumn id="11" xr3:uid="{66068C6D-6205-41F0-87E3-459C007562DE}" name="総数／構成比" dataDxfId="235"/>
    <tableColumn id="12" xr3:uid="{CE73C5FB-D1B7-4196-A3D9-00C089D7B768}" name="個人／事業所数" totalsRowFunction="sum" totalsRowDxfId="234" dataCellStyle="桁区切り" totalsRowCellStyle="桁区切り"/>
    <tableColumn id="13" xr3:uid="{B7B5110E-925D-431C-80B1-CDF101FFB009}" name="個人／構成比" dataDxfId="233"/>
    <tableColumn id="14" xr3:uid="{E81B28D4-4F83-49A8-9BDE-AEBAA976CDC2}" name="法人／事業所数" totalsRowFunction="sum" totalsRowDxfId="232" dataCellStyle="桁区切り" totalsRowCellStyle="桁区切り"/>
    <tableColumn id="15" xr3:uid="{C8DE2F76-DB7C-48CE-BD28-EB9F8A56E156}" name="法人／構成比" dataDxfId="231"/>
    <tableColumn id="16" xr3:uid="{B6DE7129-0283-4954-83E0-471D7D1E82D5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F20FD49-CA00-4151-A896-DCD3D8D62CA2}" name="M_TABLE_05211" displayName="M_TABLE_05211" ref="B23:I45" totalsRowShown="0">
  <autoFilter ref="B23:I45" xr:uid="{3F20FD49-CA00-4151-A896-DCD3D8D62CA2}"/>
  <tableColumns count="8">
    <tableColumn id="9" xr3:uid="{6978324B-D97A-40BA-9E22-82FE7B82283A}" name="産業中分類上位２０"/>
    <tableColumn id="10" xr3:uid="{B2E8E1F1-6136-47D8-90D0-C66E4F49EB70}" name="総数／事業所数" dataCellStyle="桁区切り"/>
    <tableColumn id="11" xr3:uid="{F3FBCF4D-6606-4AB1-8A1C-B660B26253F9}" name="総数／構成比" dataDxfId="229"/>
    <tableColumn id="12" xr3:uid="{47973524-73F8-47A6-909B-D26C1B37F39B}" name="個人／事業所数" dataCellStyle="桁区切り"/>
    <tableColumn id="13" xr3:uid="{44BDCB57-3997-4756-A819-5A65BE6389AD}" name="個人／構成比" dataDxfId="228"/>
    <tableColumn id="14" xr3:uid="{C1C0980F-FEBC-46B1-9BB7-F2E112C4B7BE}" name="法人／事業所数" dataCellStyle="桁区切り"/>
    <tableColumn id="15" xr3:uid="{7B965DFD-644F-428C-BB42-E8830DE00842}" name="法人／構成比" dataDxfId="227"/>
    <tableColumn id="16" xr3:uid="{E65517F0-3F51-46AE-ADEF-BDB157D79C1E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419F65-36A4-4D48-B0ED-1F9C3F1F5A18}" name="S_TABLE_05000" displayName="S_TABLE_05000" ref="B46:I66" totalsRowShown="0">
  <autoFilter ref="B46:I66" xr:uid="{4C419F65-36A4-4D48-B0ED-1F9C3F1F5A18}"/>
  <tableColumns count="8">
    <tableColumn id="9" xr3:uid="{4A4C130E-E8B5-4A49-91FC-85A7BA7DAFF4}" name="産業小分類上位２０"/>
    <tableColumn id="10" xr3:uid="{4ED4E2FC-16D8-4D7C-848A-3B1DA68AAFC2}" name="総数／事業所数" dataCellStyle="桁区切り"/>
    <tableColumn id="11" xr3:uid="{A52C2708-7359-4EFB-B45F-3651B576C157}" name="総数／構成比" dataDxfId="352"/>
    <tableColumn id="12" xr3:uid="{19F8697D-3BC7-4646-9C5B-36B982E22296}" name="個人／事業所数" dataCellStyle="桁区切り"/>
    <tableColumn id="13" xr3:uid="{4DB90166-0974-4463-85DB-9C4EE01D8F28}" name="個人／構成比" dataDxfId="351"/>
    <tableColumn id="14" xr3:uid="{E3C5FA4A-7045-46A5-ADDC-E1A2793E0F35}" name="法人／事業所数" dataCellStyle="桁区切り"/>
    <tableColumn id="15" xr3:uid="{DF1BE3C4-0488-4580-A4D5-BA21EB59875F}" name="法人／構成比" dataDxfId="350"/>
    <tableColumn id="16" xr3:uid="{9FFA0498-907B-4423-9D7A-D61295EFDE42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425F79A-325C-4D5B-B6FA-05E1974A6F97}" name="S_TABLE_05211" displayName="S_TABLE_05211" ref="B48:I69" totalsRowShown="0">
  <autoFilter ref="B48:I69" xr:uid="{6425F79A-325C-4D5B-B6FA-05E1974A6F97}"/>
  <tableColumns count="8">
    <tableColumn id="9" xr3:uid="{09DFB88D-2DA7-4D8D-8A41-66AC90D83B4B}" name="産業小分類上位２０"/>
    <tableColumn id="10" xr3:uid="{78883EDC-2B60-4826-97A3-300CA70479A3}" name="総数／事業所数" dataCellStyle="桁区切り"/>
    <tableColumn id="11" xr3:uid="{0BD2BA2A-8F69-4A6D-BF08-F3D02BB96E7B}" name="総数／構成比" dataDxfId="226"/>
    <tableColumn id="12" xr3:uid="{34EC08A9-4331-449C-B479-7CF0B1A5E650}" name="個人／事業所数" dataCellStyle="桁区切り"/>
    <tableColumn id="13" xr3:uid="{055D1D58-D101-4895-A9EA-B8B22E8A4F6D}" name="個人／構成比" dataDxfId="225"/>
    <tableColumn id="14" xr3:uid="{1AB595E5-DC6E-48F8-8CAB-09047B13BC75}" name="法人／事業所数" dataCellStyle="桁区切り"/>
    <tableColumn id="15" xr3:uid="{2D2D332D-3BA6-446D-BD7C-A6BF8E97C1C8}" name="法人／構成比" dataDxfId="224"/>
    <tableColumn id="16" xr3:uid="{ECC19055-CF8A-43EF-AD33-8864F2B2829D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AFFDB9E-8F93-4721-962F-C5891F483187}" name="LTBL_05212" displayName="LTBL_05212" ref="B4:I20" totalsRowCount="1">
  <autoFilter ref="B4:I19" xr:uid="{CAFFDB9E-8F93-4721-962F-C5891F483187}"/>
  <tableColumns count="8">
    <tableColumn id="9" xr3:uid="{AB564B71-6187-4FC0-92A2-D3F1574A6599}" name="産業大分類" totalsRowLabel="合計" totalsRowDxfId="223"/>
    <tableColumn id="10" xr3:uid="{1AC70EC9-DF46-44FC-8247-E897ED58CB09}" name="総数／事業所数" totalsRowFunction="custom" totalsRowDxfId="222" dataCellStyle="桁区切り" totalsRowCellStyle="桁区切り">
      <totalsRowFormula>SUM(LTBL_05212[総数／事業所数])</totalsRowFormula>
    </tableColumn>
    <tableColumn id="11" xr3:uid="{DB4D5168-755C-4836-86D0-A175564B9739}" name="総数／構成比" dataDxfId="221"/>
    <tableColumn id="12" xr3:uid="{55257A5F-1C88-41BE-B32E-FC8F78310BFA}" name="個人／事業所数" totalsRowFunction="sum" totalsRowDxfId="220" dataCellStyle="桁区切り" totalsRowCellStyle="桁区切り"/>
    <tableColumn id="13" xr3:uid="{097B4949-13B9-4B00-823C-60771A4871C2}" name="個人／構成比" dataDxfId="219"/>
    <tableColumn id="14" xr3:uid="{ACFC7AEE-0190-45E9-9D19-E7D1E587FB8D}" name="法人／事業所数" totalsRowFunction="sum" totalsRowDxfId="218" dataCellStyle="桁区切り" totalsRowCellStyle="桁区切り"/>
    <tableColumn id="15" xr3:uid="{084C4BB3-F489-4633-A629-043E994E968C}" name="法人／構成比" dataDxfId="217"/>
    <tableColumn id="16" xr3:uid="{74C2C460-8126-4C58-B952-D78F312CFF0C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A775EA8-0CE7-477D-B358-C783ADCCD722}" name="M_TABLE_05212" displayName="M_TABLE_05212" ref="B23:I43" totalsRowShown="0">
  <autoFilter ref="B23:I43" xr:uid="{8A775EA8-0CE7-477D-B358-C783ADCCD722}"/>
  <tableColumns count="8">
    <tableColumn id="9" xr3:uid="{21A7B573-3793-48FB-9A4C-74DA1FE48C8C}" name="産業中分類上位２０"/>
    <tableColumn id="10" xr3:uid="{1019E029-FD9C-4AC2-B884-8543BD5E643D}" name="総数／事業所数" dataCellStyle="桁区切り"/>
    <tableColumn id="11" xr3:uid="{038E32E1-CB01-4420-BC5C-C1BEEAAB62A3}" name="総数／構成比" dataDxfId="215"/>
    <tableColumn id="12" xr3:uid="{6BB00E3B-7E3A-46EB-AAD2-803E97D73A98}" name="個人／事業所数" dataCellStyle="桁区切り"/>
    <tableColumn id="13" xr3:uid="{B98D6D3A-A2D8-4B68-9D74-9536E8D413EF}" name="個人／構成比" dataDxfId="214"/>
    <tableColumn id="14" xr3:uid="{A9600841-3F6D-4A40-9B73-627B79F17D5B}" name="法人／事業所数" dataCellStyle="桁区切り"/>
    <tableColumn id="15" xr3:uid="{C33B90C7-321C-4F54-BE8D-BCF0F7912978}" name="法人／構成比" dataDxfId="213"/>
    <tableColumn id="16" xr3:uid="{588AADE9-B2AD-404B-BE42-D1E1BDDBE5BE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70EBC84-B929-4234-9E80-6F5B5544C108}" name="S_TABLE_05212" displayName="S_TABLE_05212" ref="B46:I66" totalsRowShown="0">
  <autoFilter ref="B46:I66" xr:uid="{970EBC84-B929-4234-9E80-6F5B5544C108}"/>
  <tableColumns count="8">
    <tableColumn id="9" xr3:uid="{E3D30436-A458-486C-BDFE-406D8B2A1BA5}" name="産業小分類上位２０"/>
    <tableColumn id="10" xr3:uid="{87B7F751-6369-4D1D-98CF-F4CCC3593951}" name="総数／事業所数" dataCellStyle="桁区切り"/>
    <tableColumn id="11" xr3:uid="{7780CCE8-B8EB-415B-979E-A602B42D2CC4}" name="総数／構成比" dataDxfId="212"/>
    <tableColumn id="12" xr3:uid="{C53E3AD0-B234-4777-9BB2-B9AAA6267206}" name="個人／事業所数" dataCellStyle="桁区切り"/>
    <tableColumn id="13" xr3:uid="{F4AB1EB1-E5DB-4638-8362-BC8AD9DD4F06}" name="個人／構成比" dataDxfId="211"/>
    <tableColumn id="14" xr3:uid="{449B6911-86D7-4D4C-95DF-11F056D92C60}" name="法人／事業所数" dataCellStyle="桁区切り"/>
    <tableColumn id="15" xr3:uid="{510F82B8-7956-46F1-AE70-3448E0685C2E}" name="法人／構成比" dataDxfId="210"/>
    <tableColumn id="16" xr3:uid="{8A84CA4D-45E6-4390-9218-EC9234E2F0CF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C5F11FC-8CEA-4E33-963D-70DA6E79EE27}" name="LTBL_05213" displayName="LTBL_05213" ref="B4:I20" totalsRowCount="1">
  <autoFilter ref="B4:I19" xr:uid="{DC5F11FC-8CEA-4E33-963D-70DA6E79EE27}"/>
  <tableColumns count="8">
    <tableColumn id="9" xr3:uid="{2AF54D3A-F866-43AA-984A-FAA149095D2E}" name="産業大分類" totalsRowLabel="合計" totalsRowDxfId="209"/>
    <tableColumn id="10" xr3:uid="{098ADC0F-ACCD-4DB8-87B5-5CEE52943B39}" name="総数／事業所数" totalsRowFunction="custom" totalsRowDxfId="208" dataCellStyle="桁区切り" totalsRowCellStyle="桁区切り">
      <totalsRowFormula>SUM(LTBL_05213[総数／事業所数])</totalsRowFormula>
    </tableColumn>
    <tableColumn id="11" xr3:uid="{D31D0A1E-3368-4569-8F5A-5E332353EA14}" name="総数／構成比" dataDxfId="207"/>
    <tableColumn id="12" xr3:uid="{19600689-4E47-4F3D-B6B6-E2EDC1179AC2}" name="個人／事業所数" totalsRowFunction="sum" totalsRowDxfId="206" dataCellStyle="桁区切り" totalsRowCellStyle="桁区切り"/>
    <tableColumn id="13" xr3:uid="{116911D3-EB7D-4EA7-BC78-A897733B667A}" name="個人／構成比" dataDxfId="205"/>
    <tableColumn id="14" xr3:uid="{039229E0-1D69-4B76-83E9-E153F1E26DB2}" name="法人／事業所数" totalsRowFunction="sum" totalsRowDxfId="204" dataCellStyle="桁区切り" totalsRowCellStyle="桁区切り"/>
    <tableColumn id="15" xr3:uid="{AF0E1903-059E-4C68-B17A-529DC640BA23}" name="法人／構成比" dataDxfId="203"/>
    <tableColumn id="16" xr3:uid="{20666E4C-D453-46BE-951D-03DB29C05442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1990AEC-D686-4D0C-A17F-1571A8C84EFF}" name="M_TABLE_05213" displayName="M_TABLE_05213" ref="B23:I43" totalsRowShown="0">
  <autoFilter ref="B23:I43" xr:uid="{C1990AEC-D686-4D0C-A17F-1571A8C84EFF}"/>
  <tableColumns count="8">
    <tableColumn id="9" xr3:uid="{7F94C3E5-87DA-4C79-B6E9-9B4DD38485F0}" name="産業中分類上位２０"/>
    <tableColumn id="10" xr3:uid="{73B7E49C-5E3A-4C9D-95AC-420636DD6C9A}" name="総数／事業所数" dataCellStyle="桁区切り"/>
    <tableColumn id="11" xr3:uid="{ED7D202B-DE7A-42EB-A87A-70D1E4562B31}" name="総数／構成比" dataDxfId="201"/>
    <tableColumn id="12" xr3:uid="{2DADAAC1-8B97-4F45-B8CC-B556AACD995E}" name="個人／事業所数" dataCellStyle="桁区切り"/>
    <tableColumn id="13" xr3:uid="{11B6F620-DA9D-4AB1-B450-3B5D6E2190C7}" name="個人／構成比" dataDxfId="200"/>
    <tableColumn id="14" xr3:uid="{F0E1112B-2B8E-4C3F-BEDD-6B2791753D6A}" name="法人／事業所数" dataCellStyle="桁区切り"/>
    <tableColumn id="15" xr3:uid="{086AE07F-8E89-44DB-A603-455B8514A11C}" name="法人／構成比" dataDxfId="199"/>
    <tableColumn id="16" xr3:uid="{74719417-DAD1-4913-A410-D06E585D5410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70B176E-2AC0-44AC-B6E9-B7241CAA3794}" name="S_TABLE_05213" displayName="S_TABLE_05213" ref="B46:I66" totalsRowShown="0">
  <autoFilter ref="B46:I66" xr:uid="{470B176E-2AC0-44AC-B6E9-B7241CAA3794}"/>
  <tableColumns count="8">
    <tableColumn id="9" xr3:uid="{C7D4AF6D-2CA3-4A5E-8DAE-9131B83E880C}" name="産業小分類上位２０"/>
    <tableColumn id="10" xr3:uid="{8456F872-A3AD-43D8-8D7A-A198EBDEA91E}" name="総数／事業所数" dataCellStyle="桁区切り"/>
    <tableColumn id="11" xr3:uid="{AE26B136-0D48-4FBB-81AA-282C69F0F603}" name="総数／構成比" dataDxfId="198"/>
    <tableColumn id="12" xr3:uid="{DFE069B1-F6F1-4D74-B562-05D495FB713D}" name="個人／事業所数" dataCellStyle="桁区切り"/>
    <tableColumn id="13" xr3:uid="{E1D35B26-7874-48A2-905D-02AE202F92FF}" name="個人／構成比" dataDxfId="197"/>
    <tableColumn id="14" xr3:uid="{A98083F6-D148-4F95-8290-91B57169AC78}" name="法人／事業所数" dataCellStyle="桁区切り"/>
    <tableColumn id="15" xr3:uid="{B5D5B12D-91CC-4194-81DF-1937E921B119}" name="法人／構成比" dataDxfId="196"/>
    <tableColumn id="16" xr3:uid="{991965CE-6C79-486C-B3B5-A3756200ACC8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1D9C901-98AB-4A37-BE10-2A232C836934}" name="LTBL_05214" displayName="LTBL_05214" ref="B4:I20" totalsRowCount="1">
  <autoFilter ref="B4:I19" xr:uid="{51D9C901-98AB-4A37-BE10-2A232C836934}"/>
  <tableColumns count="8">
    <tableColumn id="9" xr3:uid="{E7207A8B-6EC3-412C-A7BF-F7FA8CB97F2E}" name="産業大分類" totalsRowLabel="合計" totalsRowDxfId="195"/>
    <tableColumn id="10" xr3:uid="{115ACE56-B4EF-4C35-B4F7-5F03197D2FBE}" name="総数／事業所数" totalsRowFunction="custom" totalsRowDxfId="194" dataCellStyle="桁区切り" totalsRowCellStyle="桁区切り">
      <totalsRowFormula>SUM(LTBL_05214[総数／事業所数])</totalsRowFormula>
    </tableColumn>
    <tableColumn id="11" xr3:uid="{1CC65D28-5FFB-424B-BBCB-0D0EE103CED0}" name="総数／構成比" dataDxfId="193"/>
    <tableColumn id="12" xr3:uid="{DA339A21-824B-4E05-A051-35A4C7B59984}" name="個人／事業所数" totalsRowFunction="sum" totalsRowDxfId="192" dataCellStyle="桁区切り" totalsRowCellStyle="桁区切り"/>
    <tableColumn id="13" xr3:uid="{739562F8-DA34-413A-A260-6E0049D62B03}" name="個人／構成比" dataDxfId="191"/>
    <tableColumn id="14" xr3:uid="{67F0B655-ECE5-4740-A10F-4FBB8A3D2ED6}" name="法人／事業所数" totalsRowFunction="sum" totalsRowDxfId="190" dataCellStyle="桁区切り" totalsRowCellStyle="桁区切り"/>
    <tableColumn id="15" xr3:uid="{DA58A9E8-F177-43DE-82D5-46AC2BE45064}" name="法人／構成比" dataDxfId="189"/>
    <tableColumn id="16" xr3:uid="{D8B72B58-BF00-4F84-92C1-085B7CD122EB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36DBF74-52E0-4904-99AB-D9031F2C6637}" name="M_TABLE_05214" displayName="M_TABLE_05214" ref="B23:I46" totalsRowShown="0">
  <autoFilter ref="B23:I46" xr:uid="{A36DBF74-52E0-4904-99AB-D9031F2C6637}"/>
  <tableColumns count="8">
    <tableColumn id="9" xr3:uid="{0F90224A-0A02-4C78-87E7-DCF3AA5004A6}" name="産業中分類上位２０"/>
    <tableColumn id="10" xr3:uid="{CD24A73F-3DEE-4AB9-88BF-64B2C34A7AC9}" name="総数／事業所数" dataCellStyle="桁区切り"/>
    <tableColumn id="11" xr3:uid="{0B52D497-8D21-4A38-BD1B-E6BCA18950A3}" name="総数／構成比" dataDxfId="187"/>
    <tableColumn id="12" xr3:uid="{8BA2580D-6A5F-46DD-9CEE-E5884F40FFCF}" name="個人／事業所数" dataCellStyle="桁区切り"/>
    <tableColumn id="13" xr3:uid="{0F2732F0-173A-45C0-9D13-A8578FA82C81}" name="個人／構成比" dataDxfId="186"/>
    <tableColumn id="14" xr3:uid="{EB0C77B7-4B6D-4FA2-A88F-B9F51CE59DDC}" name="法人／事業所数" dataCellStyle="桁区切り"/>
    <tableColumn id="15" xr3:uid="{7B5A8425-DF33-405D-86DA-A4D7CD90C737}" name="法人／構成比" dataDxfId="185"/>
    <tableColumn id="16" xr3:uid="{010259B4-7F1B-40D3-B360-17BE75C29651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E7E2397-0FD8-4DB1-B533-2E5E1A1F0947}" name="S_TABLE_05214" displayName="S_TABLE_05214" ref="B49:I73" totalsRowShown="0">
  <autoFilter ref="B49:I73" xr:uid="{6E7E2397-0FD8-4DB1-B533-2E5E1A1F0947}"/>
  <tableColumns count="8">
    <tableColumn id="9" xr3:uid="{CF8BB9D4-D642-45DA-A641-7AF12C4EA347}" name="産業小分類上位２０"/>
    <tableColumn id="10" xr3:uid="{24C0C3F5-251B-4E62-8C9A-3942866BFA27}" name="総数／事業所数" dataCellStyle="桁区切り"/>
    <tableColumn id="11" xr3:uid="{036BE907-52E4-4633-B697-DA00B837AD86}" name="総数／構成比" dataDxfId="184"/>
    <tableColumn id="12" xr3:uid="{A4F7736F-6770-4A7E-8C70-4A7BDCD7412C}" name="個人／事業所数" dataCellStyle="桁区切り"/>
    <tableColumn id="13" xr3:uid="{DADFE170-F109-4361-B5C2-2A789C7A6172}" name="個人／構成比" dataDxfId="183"/>
    <tableColumn id="14" xr3:uid="{4BB593D7-BBCD-419B-AA6F-E99656FC4600}" name="法人／事業所数" dataCellStyle="桁区切り"/>
    <tableColumn id="15" xr3:uid="{419F592F-60A1-4D39-BCCF-9FEA7EABFA58}" name="法人／構成比" dataDxfId="182"/>
    <tableColumn id="16" xr3:uid="{E24A276E-7F48-4F56-8130-FF4B82FA4648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86FC511-FFFF-4FC5-B872-76E3FF1DE75D}" name="LTBL_05201" displayName="LTBL_05201" ref="B4:I20" totalsRowCount="1">
  <autoFilter ref="B4:I19" xr:uid="{286FC511-FFFF-4FC5-B872-76E3FF1DE75D}"/>
  <tableColumns count="8">
    <tableColumn id="9" xr3:uid="{B2432A5D-C29F-40B1-BF8A-5199C100BFF3}" name="産業大分類" totalsRowLabel="合計" totalsRowDxfId="349"/>
    <tableColumn id="10" xr3:uid="{5C5395CA-3BF7-4239-AFB2-270981826898}" name="総数／事業所数" totalsRowFunction="custom" totalsRowDxfId="348" dataCellStyle="桁区切り" totalsRowCellStyle="桁区切り">
      <totalsRowFormula>SUM(LTBL_05201[総数／事業所数])</totalsRowFormula>
    </tableColumn>
    <tableColumn id="11" xr3:uid="{12F02BA6-C7BB-467C-B6F4-7619F963ADE4}" name="総数／構成比" dataDxfId="347"/>
    <tableColumn id="12" xr3:uid="{2B3A220C-FFA5-4F7D-A21A-00A978CC84C9}" name="個人／事業所数" totalsRowFunction="sum" totalsRowDxfId="346" dataCellStyle="桁区切り" totalsRowCellStyle="桁区切り"/>
    <tableColumn id="13" xr3:uid="{355DE014-A594-4C8C-84F1-3C85DAD02F6F}" name="個人／構成比" dataDxfId="345"/>
    <tableColumn id="14" xr3:uid="{6BF79C89-4714-4CE4-83DE-770878DA638C}" name="法人／事業所数" totalsRowFunction="sum" totalsRowDxfId="344" dataCellStyle="桁区切り" totalsRowCellStyle="桁区切り"/>
    <tableColumn id="15" xr3:uid="{8F99ED55-C8A5-49AF-A59B-A4DAD9C8EEE8}" name="法人／構成比" dataDxfId="343"/>
    <tableColumn id="16" xr3:uid="{1C4EE5BD-3BB2-4A6B-8C9B-DC218490C279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74DF232-35E0-47AE-B69C-FC7BEC5F60C6}" name="LTBL_05215" displayName="LTBL_05215" ref="B4:I20" totalsRowCount="1">
  <autoFilter ref="B4:I19" xr:uid="{674DF232-35E0-47AE-B69C-FC7BEC5F60C6}"/>
  <tableColumns count="8">
    <tableColumn id="9" xr3:uid="{76490F2C-9D24-4EC6-88F8-BB33239A5B0C}" name="産業大分類" totalsRowLabel="合計" totalsRowDxfId="181"/>
    <tableColumn id="10" xr3:uid="{AF528C0B-171D-4DD2-AC46-CD66AFEE8B1D}" name="総数／事業所数" totalsRowFunction="custom" totalsRowDxfId="180" dataCellStyle="桁区切り" totalsRowCellStyle="桁区切り">
      <totalsRowFormula>SUM(LTBL_05215[総数／事業所数])</totalsRowFormula>
    </tableColumn>
    <tableColumn id="11" xr3:uid="{27343D9D-85E8-45A4-8456-969E0E0FCF97}" name="総数／構成比" dataDxfId="179"/>
    <tableColumn id="12" xr3:uid="{3B6B3CC1-EBCE-4A64-B4EC-73553217ADB3}" name="個人／事業所数" totalsRowFunction="sum" totalsRowDxfId="178" dataCellStyle="桁区切り" totalsRowCellStyle="桁区切り"/>
    <tableColumn id="13" xr3:uid="{75DAEFCF-3BDA-44EB-8A37-EC815EE9AD2A}" name="個人／構成比" dataDxfId="177"/>
    <tableColumn id="14" xr3:uid="{6D2635BF-9254-4C52-9FA0-F8D7E809D2D3}" name="法人／事業所数" totalsRowFunction="sum" totalsRowDxfId="176" dataCellStyle="桁区切り" totalsRowCellStyle="桁区切り"/>
    <tableColumn id="15" xr3:uid="{F23A95CB-BC77-4645-A05D-822735B81E2A}" name="法人／構成比" dataDxfId="175"/>
    <tableColumn id="16" xr3:uid="{50D52A95-633D-4363-B1A4-3DD65EB107C5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F5C981F-4B1E-42E0-B1FD-F9623F21158C}" name="M_TABLE_05215" displayName="M_TABLE_05215" ref="B23:I44" totalsRowShown="0">
  <autoFilter ref="B23:I44" xr:uid="{AF5C981F-4B1E-42E0-B1FD-F9623F21158C}"/>
  <tableColumns count="8">
    <tableColumn id="9" xr3:uid="{FF3579CE-4726-4E49-85C5-C8B78897CADA}" name="産業中分類上位２０"/>
    <tableColumn id="10" xr3:uid="{9DD0B569-CF99-40C9-B606-FFF6B6D6D902}" name="総数／事業所数" dataCellStyle="桁区切り"/>
    <tableColumn id="11" xr3:uid="{83D21375-CF8A-436D-9653-95D8948AF0E1}" name="総数／構成比" dataDxfId="173"/>
    <tableColumn id="12" xr3:uid="{DBC4ABDE-BB84-4A7C-A7AF-4447BA07A628}" name="個人／事業所数" dataCellStyle="桁区切り"/>
    <tableColumn id="13" xr3:uid="{F71A9C66-0E60-40F5-BC96-16576128D275}" name="個人／構成比" dataDxfId="172"/>
    <tableColumn id="14" xr3:uid="{BB86E913-4038-405B-BDD8-1AF0634CD24B}" name="法人／事業所数" dataCellStyle="桁区切り"/>
    <tableColumn id="15" xr3:uid="{1B8B4D79-7223-4995-97C3-C61D9AAD10B0}" name="法人／構成比" dataDxfId="171"/>
    <tableColumn id="16" xr3:uid="{4D4125CE-41C0-45EA-95D7-2823C98E9362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6F14DB5-E7BC-4F48-AB6A-B7E95F8F7A68}" name="S_TABLE_05215" displayName="S_TABLE_05215" ref="B47:I70" totalsRowShown="0">
  <autoFilter ref="B47:I70" xr:uid="{96F14DB5-E7BC-4F48-AB6A-B7E95F8F7A68}"/>
  <tableColumns count="8">
    <tableColumn id="9" xr3:uid="{BC9A1714-2021-4960-9CFC-6AE99DF8944D}" name="産業小分類上位２０"/>
    <tableColumn id="10" xr3:uid="{2AE3B25B-37A4-4D4F-9F51-D2E1C2B18B72}" name="総数／事業所数" dataCellStyle="桁区切り"/>
    <tableColumn id="11" xr3:uid="{B6742B4F-8CB8-4DF2-9C70-6F2D94AE46A7}" name="総数／構成比" dataDxfId="170"/>
    <tableColumn id="12" xr3:uid="{1AA4D172-245E-4B18-87DF-FBEC25F4E2AF}" name="個人／事業所数" dataCellStyle="桁区切り"/>
    <tableColumn id="13" xr3:uid="{2E9764B4-E9D2-44FC-850D-A2E3B84F6A83}" name="個人／構成比" dataDxfId="169"/>
    <tableColumn id="14" xr3:uid="{DD90F64D-4F10-46D2-9C6D-093E0FA953F2}" name="法人／事業所数" dataCellStyle="桁区切り"/>
    <tableColumn id="15" xr3:uid="{70925C5B-7C80-4B96-A793-8BDC7603B920}" name="法人／構成比" dataDxfId="168"/>
    <tableColumn id="16" xr3:uid="{E727F47B-51DD-4239-8A44-566FD5EF1791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154FD71-B223-4C09-82E5-3151E2ADC8D4}" name="LTBL_05303" displayName="LTBL_05303" ref="B4:I20" totalsRowCount="1">
  <autoFilter ref="B4:I19" xr:uid="{E154FD71-B223-4C09-82E5-3151E2ADC8D4}"/>
  <tableColumns count="8">
    <tableColumn id="9" xr3:uid="{31FEA402-F804-4F77-A89E-968A41F5474A}" name="産業大分類" totalsRowLabel="合計" totalsRowDxfId="167"/>
    <tableColumn id="10" xr3:uid="{AFB32B40-0EC3-42F0-B41E-BB94497B6003}" name="総数／事業所数" totalsRowFunction="custom" totalsRowDxfId="166" dataCellStyle="桁区切り" totalsRowCellStyle="桁区切り">
      <totalsRowFormula>SUM(LTBL_05303[総数／事業所数])</totalsRowFormula>
    </tableColumn>
    <tableColumn id="11" xr3:uid="{40FCBFF0-C969-4FFD-B7EE-347A7D5D8A5D}" name="総数／構成比" dataDxfId="165"/>
    <tableColumn id="12" xr3:uid="{F5F27D63-CF7E-4EB4-ADC6-C1EBE4887FE7}" name="個人／事業所数" totalsRowFunction="sum" totalsRowDxfId="164" dataCellStyle="桁区切り" totalsRowCellStyle="桁区切り"/>
    <tableColumn id="13" xr3:uid="{F0738FB6-2E37-46D5-9CB1-4AB65C7B8B85}" name="個人／構成比" dataDxfId="163"/>
    <tableColumn id="14" xr3:uid="{01B028D2-E787-4BA5-973A-51B1AEC36E88}" name="法人／事業所数" totalsRowFunction="sum" totalsRowDxfId="162" dataCellStyle="桁区切り" totalsRowCellStyle="桁区切り"/>
    <tableColumn id="15" xr3:uid="{1D333640-3145-428A-9B9E-881862ADDE7F}" name="法人／構成比" dataDxfId="161"/>
    <tableColumn id="16" xr3:uid="{78DBCA0C-5534-4175-87C2-9A102F66CEA6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86C7E0E-C6D3-472F-98D0-5AC4E75873D5}" name="M_TABLE_05303" displayName="M_TABLE_05303" ref="B23:I44" totalsRowShown="0">
  <autoFilter ref="B23:I44" xr:uid="{686C7E0E-C6D3-472F-98D0-5AC4E75873D5}"/>
  <tableColumns count="8">
    <tableColumn id="9" xr3:uid="{7A2521C7-AAE6-44CF-84BB-06A2DFB264CD}" name="産業中分類上位２０"/>
    <tableColumn id="10" xr3:uid="{0F22148C-5773-41A4-A646-3D0B4E1E04E0}" name="総数／事業所数" dataCellStyle="桁区切り"/>
    <tableColumn id="11" xr3:uid="{FF0C78B8-F585-4A4D-9093-BB7A25046D42}" name="総数／構成比" dataDxfId="159"/>
    <tableColumn id="12" xr3:uid="{D3092FAF-3EA4-4D7D-8377-DC8114DE434A}" name="個人／事業所数" dataCellStyle="桁区切り"/>
    <tableColumn id="13" xr3:uid="{EB01EEA0-9264-4215-B492-57A1A38F82A6}" name="個人／構成比" dataDxfId="158"/>
    <tableColumn id="14" xr3:uid="{DE360974-4D8A-40E8-AA1C-6BD087058C7B}" name="法人／事業所数" dataCellStyle="桁区切り"/>
    <tableColumn id="15" xr3:uid="{F9200849-61BF-431E-AB25-091FE05C2122}" name="法人／構成比" dataDxfId="157"/>
    <tableColumn id="16" xr3:uid="{4F3C033E-9EFD-4194-A7B7-37687E66D883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E4F4849-F41C-44A9-80F7-C88436E781C1}" name="S_TABLE_05303" displayName="S_TABLE_05303" ref="B47:I79" totalsRowShown="0">
  <autoFilter ref="B47:I79" xr:uid="{7E4F4849-F41C-44A9-80F7-C88436E781C1}"/>
  <tableColumns count="8">
    <tableColumn id="9" xr3:uid="{5776844A-D6E6-45E3-8260-42278F819426}" name="産業小分類上位２０"/>
    <tableColumn id="10" xr3:uid="{FB6D304E-E931-4313-8F8F-7EA5F0D05C51}" name="総数／事業所数" dataCellStyle="桁区切り"/>
    <tableColumn id="11" xr3:uid="{0FCA81F6-AFD3-4FA3-AD88-065BA52A38F0}" name="総数／構成比" dataDxfId="156"/>
    <tableColumn id="12" xr3:uid="{9BB26EBF-12ED-4FDB-B183-CA5180773EA7}" name="個人／事業所数" dataCellStyle="桁区切り"/>
    <tableColumn id="13" xr3:uid="{8B6585BB-09FF-4385-AEE8-1B7FCF2FF273}" name="個人／構成比" dataDxfId="155"/>
    <tableColumn id="14" xr3:uid="{D2F0CC62-492B-467B-B946-67238C473B76}" name="法人／事業所数" dataCellStyle="桁区切り"/>
    <tableColumn id="15" xr3:uid="{983EB82A-2CBB-46DE-8759-7BF5B820FCAF}" name="法人／構成比" dataDxfId="154"/>
    <tableColumn id="16" xr3:uid="{282428EF-B03C-41E5-8CCC-79771C7D9EA1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498CED4-D1B5-4148-A815-56E2903D7EC3}" name="LTBL_05327" displayName="LTBL_05327" ref="B4:I20" totalsRowCount="1">
  <autoFilter ref="B4:I19" xr:uid="{3498CED4-D1B5-4148-A815-56E2903D7EC3}"/>
  <tableColumns count="8">
    <tableColumn id="9" xr3:uid="{4D82CCEA-F63D-4027-B271-32AB985BF392}" name="産業大分類" totalsRowLabel="合計" totalsRowDxfId="153"/>
    <tableColumn id="10" xr3:uid="{D1FCBC14-13F6-4209-8956-098064A6199E}" name="総数／事業所数" totalsRowFunction="custom" totalsRowDxfId="152" dataCellStyle="桁区切り" totalsRowCellStyle="桁区切り">
      <totalsRowFormula>SUM(LTBL_05327[総数／事業所数])</totalsRowFormula>
    </tableColumn>
    <tableColumn id="11" xr3:uid="{4898DAB2-9740-4143-A51E-FB17BAB3E07E}" name="総数／構成比" dataDxfId="151"/>
    <tableColumn id="12" xr3:uid="{F06E459E-1305-4338-9851-103E83BCE149}" name="個人／事業所数" totalsRowFunction="sum" totalsRowDxfId="150" dataCellStyle="桁区切り" totalsRowCellStyle="桁区切り"/>
    <tableColumn id="13" xr3:uid="{761962FC-8979-4051-B295-B74977449657}" name="個人／構成比" dataDxfId="149"/>
    <tableColumn id="14" xr3:uid="{E6B81569-D315-4676-89BD-69728796E68D}" name="法人／事業所数" totalsRowFunction="sum" totalsRowDxfId="148" dataCellStyle="桁区切り" totalsRowCellStyle="桁区切り"/>
    <tableColumn id="15" xr3:uid="{E9E84420-23A4-411A-86B1-C4D75DD97AB1}" name="法人／構成比" dataDxfId="147"/>
    <tableColumn id="16" xr3:uid="{4E535E66-C703-4D3D-8DA7-591F7A62CD09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453A681-2044-42E3-A971-3439070B3F62}" name="M_TABLE_05327" displayName="M_TABLE_05327" ref="B23:I44" totalsRowShown="0">
  <autoFilter ref="B23:I44" xr:uid="{C453A681-2044-42E3-A971-3439070B3F62}"/>
  <tableColumns count="8">
    <tableColumn id="9" xr3:uid="{32091272-913C-4168-81BC-DDD771F6DD08}" name="産業中分類上位２０"/>
    <tableColumn id="10" xr3:uid="{4B80C193-4093-49A4-B5D6-5AA4E87CDB77}" name="総数／事業所数" dataCellStyle="桁区切り"/>
    <tableColumn id="11" xr3:uid="{5F31E4E6-FC25-417C-8844-DB737B504783}" name="総数／構成比" dataDxfId="145"/>
    <tableColumn id="12" xr3:uid="{D712E0BF-5BBB-4213-B78C-7DCB7158E5FE}" name="個人／事業所数" dataCellStyle="桁区切り"/>
    <tableColumn id="13" xr3:uid="{22C5D075-B113-4BFD-98C4-C97EF273F393}" name="個人／構成比" dataDxfId="144"/>
    <tableColumn id="14" xr3:uid="{EA5BC4DD-1406-4964-A6C3-2CDCA0EB5592}" name="法人／事業所数" dataCellStyle="桁区切り"/>
    <tableColumn id="15" xr3:uid="{40FC9F0E-ADA5-4295-B3A5-751C257F12E3}" name="法人／構成比" dataDxfId="143"/>
    <tableColumn id="16" xr3:uid="{B1EF7D9D-FDF2-40C9-A5F5-3DA83A8DFA37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BF585BA-B135-4154-A537-7B53C62DEC39}" name="S_TABLE_05327" displayName="S_TABLE_05327" ref="B47:I86" totalsRowShown="0">
  <autoFilter ref="B47:I86" xr:uid="{ABF585BA-B135-4154-A537-7B53C62DEC39}"/>
  <tableColumns count="8">
    <tableColumn id="9" xr3:uid="{A402B715-166D-44B3-8ED1-36546B05E686}" name="産業小分類上位２０"/>
    <tableColumn id="10" xr3:uid="{7981827E-2D24-4197-8E08-637E6307D445}" name="総数／事業所数" dataCellStyle="桁区切り"/>
    <tableColumn id="11" xr3:uid="{F283706F-9D20-41C3-BD47-D1BD24B05548}" name="総数／構成比" dataDxfId="142"/>
    <tableColumn id="12" xr3:uid="{83C38E1F-F6C6-468A-AAAA-B1DB1963EF42}" name="個人／事業所数" dataCellStyle="桁区切り"/>
    <tableColumn id="13" xr3:uid="{701958FB-4125-4002-AC61-47B82891A474}" name="個人／構成比" dataDxfId="141"/>
    <tableColumn id="14" xr3:uid="{3A91BE31-0839-4735-A8AE-9C2F337D60F4}" name="法人／事業所数" dataCellStyle="桁区切り"/>
    <tableColumn id="15" xr3:uid="{9210871C-AECF-486C-B3C3-1871C0747D45}" name="法人／構成比" dataDxfId="140"/>
    <tableColumn id="16" xr3:uid="{3A5131DF-D92C-4F19-9001-28ED51B27E32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BB9952B-1D87-4EA7-9CA6-0C1AFF7238B3}" name="LTBL_05346" displayName="LTBL_05346" ref="B4:I20" totalsRowCount="1">
  <autoFilter ref="B4:I19" xr:uid="{7BB9952B-1D87-4EA7-9CA6-0C1AFF7238B3}"/>
  <tableColumns count="8">
    <tableColumn id="9" xr3:uid="{A3BF0F85-F11B-4E1B-965F-6B1F761824B5}" name="産業大分類" totalsRowLabel="合計" totalsRowDxfId="139"/>
    <tableColumn id="10" xr3:uid="{1EF89134-68BE-4495-B2A1-DFB0B67B6B65}" name="総数／事業所数" totalsRowFunction="custom" totalsRowDxfId="138" dataCellStyle="桁区切り" totalsRowCellStyle="桁区切り">
      <totalsRowFormula>SUM(LTBL_05346[総数／事業所数])</totalsRowFormula>
    </tableColumn>
    <tableColumn id="11" xr3:uid="{B6239762-B936-4234-9636-144FBF6388A0}" name="総数／構成比" dataDxfId="137"/>
    <tableColumn id="12" xr3:uid="{2CF33859-A93C-4967-B903-51110E9EF6DD}" name="個人／事業所数" totalsRowFunction="sum" totalsRowDxfId="136" dataCellStyle="桁区切り" totalsRowCellStyle="桁区切り"/>
    <tableColumn id="13" xr3:uid="{03763357-BEE7-433C-A02A-FD3FDDACAAEC}" name="個人／構成比" dataDxfId="135"/>
    <tableColumn id="14" xr3:uid="{00D9639F-EC52-4069-ABC4-9E7C9F2B5B1A}" name="法人／事業所数" totalsRowFunction="sum" totalsRowDxfId="134" dataCellStyle="桁区切り" totalsRowCellStyle="桁区切り"/>
    <tableColumn id="15" xr3:uid="{2611D74F-9CE1-4003-A8CC-AD43DAC33D60}" name="法人／構成比" dataDxfId="133"/>
    <tableColumn id="16" xr3:uid="{FA6DEDE9-CA33-4BEB-ADA0-A1E1FA63D913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17D153F-33BB-4E07-B98C-5FA9AEEF4D36}" name="M_TABLE_05201" displayName="M_TABLE_05201" ref="B23:I43" totalsRowShown="0">
  <autoFilter ref="B23:I43" xr:uid="{617D153F-33BB-4E07-B98C-5FA9AEEF4D36}"/>
  <tableColumns count="8">
    <tableColumn id="9" xr3:uid="{AC26037C-01A8-4B78-9844-953E26877DF2}" name="産業中分類上位２０"/>
    <tableColumn id="10" xr3:uid="{35ADB2EE-B490-4DFD-BA2D-AE009CF0E80F}" name="総数／事業所数" dataCellStyle="桁区切り"/>
    <tableColumn id="11" xr3:uid="{76EF6E80-C084-44BD-BC22-B409595A9E4C}" name="総数／構成比" dataDxfId="341"/>
    <tableColumn id="12" xr3:uid="{E7E3B628-3578-4223-8CC6-EA9BCD295E1B}" name="個人／事業所数" dataCellStyle="桁区切り"/>
    <tableColumn id="13" xr3:uid="{CF26141D-16B0-4262-9E2C-EDD83CF31436}" name="個人／構成比" dataDxfId="340"/>
    <tableColumn id="14" xr3:uid="{543D6E87-802E-4FC9-9E44-9642BB753AB2}" name="法人／事業所数" dataCellStyle="桁区切り"/>
    <tableColumn id="15" xr3:uid="{DF636485-A53E-4159-B173-2CDE159FC95C}" name="法人／構成比" dataDxfId="339"/>
    <tableColumn id="16" xr3:uid="{8D68AEB0-6A0D-4794-A707-4B48FFD6A4DD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7822E31-8854-4C7B-9B57-9E6E9832CA0D}" name="M_TABLE_05346" displayName="M_TABLE_05346" ref="B23:I52" totalsRowShown="0">
  <autoFilter ref="B23:I52" xr:uid="{47822E31-8854-4C7B-9B57-9E6E9832CA0D}"/>
  <tableColumns count="8">
    <tableColumn id="9" xr3:uid="{2FDE1EB3-9D1B-4F1C-8B86-38F2AB79AB65}" name="産業中分類上位２０"/>
    <tableColumn id="10" xr3:uid="{1763F881-C307-4BAA-BCEA-9DD12FA2879D}" name="総数／事業所数" dataCellStyle="桁区切り"/>
    <tableColumn id="11" xr3:uid="{7EC6D473-5286-41B8-BFFD-7260F9997137}" name="総数／構成比" dataDxfId="131"/>
    <tableColumn id="12" xr3:uid="{811927FA-C0DF-4919-B2D1-1C13E8EA4ECA}" name="個人／事業所数" dataCellStyle="桁区切り"/>
    <tableColumn id="13" xr3:uid="{F8F9CC0D-96C2-44A4-A0EB-702A2B35519D}" name="個人／構成比" dataDxfId="130"/>
    <tableColumn id="14" xr3:uid="{E6050FA3-F8EF-4D45-9557-23B0FA76538F}" name="法人／事業所数" dataCellStyle="桁区切り"/>
    <tableColumn id="15" xr3:uid="{6CD59DDF-B545-44B5-95B1-0EB83EEA6175}" name="法人／構成比" dataDxfId="129"/>
    <tableColumn id="16" xr3:uid="{963C4603-B7E3-48AF-B451-4C525A2BFFED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1F2155D-81F5-48E3-B8BE-4D10B1B165E0}" name="S_TABLE_05346" displayName="S_TABLE_05346" ref="B55:I77" totalsRowShown="0">
  <autoFilter ref="B55:I77" xr:uid="{81F2155D-81F5-48E3-B8BE-4D10B1B165E0}"/>
  <tableColumns count="8">
    <tableColumn id="9" xr3:uid="{228BD39C-5979-4310-907B-10B39D5F60FD}" name="産業小分類上位２０"/>
    <tableColumn id="10" xr3:uid="{89D7DAC0-C9AF-4C93-891A-C6799C94CF54}" name="総数／事業所数" dataCellStyle="桁区切り"/>
    <tableColumn id="11" xr3:uid="{3F7D3E7C-C145-4275-8343-B9D58C758A3C}" name="総数／構成比" dataDxfId="128"/>
    <tableColumn id="12" xr3:uid="{C08EDD66-66BE-4B1B-87E9-57B383B8945C}" name="個人／事業所数" dataCellStyle="桁区切り"/>
    <tableColumn id="13" xr3:uid="{6FD71DC2-AAD3-42AB-980F-F28FBD27C6FE}" name="個人／構成比" dataDxfId="127"/>
    <tableColumn id="14" xr3:uid="{F0CA8283-D37D-4C5A-9A73-B03587061645}" name="法人／事業所数" dataCellStyle="桁区切り"/>
    <tableColumn id="15" xr3:uid="{B99CCAF0-AA8A-4408-AD2E-CE38FAF804E0}" name="法人／構成比" dataDxfId="126"/>
    <tableColumn id="16" xr3:uid="{CEA51A14-0CAB-477C-9C8B-1C5FAD737233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EE4BF60-A8D9-439D-86E4-428A7CC4B4D7}" name="LTBL_05348" displayName="LTBL_05348" ref="B4:I20" totalsRowCount="1">
  <autoFilter ref="B4:I19" xr:uid="{3EE4BF60-A8D9-439D-86E4-428A7CC4B4D7}"/>
  <tableColumns count="8">
    <tableColumn id="9" xr3:uid="{28140A1A-9195-4437-9BBA-7BCAA116D653}" name="産業大分類" totalsRowLabel="合計" totalsRowDxfId="125"/>
    <tableColumn id="10" xr3:uid="{F758C263-DFDF-4287-9A26-8B6C9E30F3DD}" name="総数／事業所数" totalsRowFunction="custom" totalsRowDxfId="124" dataCellStyle="桁区切り" totalsRowCellStyle="桁区切り">
      <totalsRowFormula>SUM(LTBL_05348[総数／事業所数])</totalsRowFormula>
    </tableColumn>
    <tableColumn id="11" xr3:uid="{790604C9-7F31-4DE4-95B4-83F07E7CF889}" name="総数／構成比" dataDxfId="123"/>
    <tableColumn id="12" xr3:uid="{C3042A04-5501-46CD-BA69-F9845DBBA336}" name="個人／事業所数" totalsRowFunction="sum" totalsRowDxfId="122" dataCellStyle="桁区切り" totalsRowCellStyle="桁区切り"/>
    <tableColumn id="13" xr3:uid="{D25E3661-D258-4ED2-B3A1-41C9C9FC2904}" name="個人／構成比" dataDxfId="121"/>
    <tableColumn id="14" xr3:uid="{41062785-57FD-42D4-B2D0-D10713EB1EDA}" name="法人／事業所数" totalsRowFunction="sum" totalsRowDxfId="120" dataCellStyle="桁区切り" totalsRowCellStyle="桁区切り"/>
    <tableColumn id="15" xr3:uid="{F029ADFE-F942-42DA-BCCA-478D7D5551C1}" name="法人／構成比" dataDxfId="119"/>
    <tableColumn id="16" xr3:uid="{90549102-DFB6-443E-AAD6-FF6B419FFDB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837F79C-5D1C-4A42-9393-2F280491CC5F}" name="M_TABLE_05348" displayName="M_TABLE_05348" ref="B23:I46" totalsRowShown="0">
  <autoFilter ref="B23:I46" xr:uid="{9837F79C-5D1C-4A42-9393-2F280491CC5F}"/>
  <tableColumns count="8">
    <tableColumn id="9" xr3:uid="{A8A7B9A2-E2A9-4659-9848-BB263047D2DF}" name="産業中分類上位２０"/>
    <tableColumn id="10" xr3:uid="{59A20E46-6E2C-49C7-A2D1-41585942092B}" name="総数／事業所数" dataCellStyle="桁区切り"/>
    <tableColumn id="11" xr3:uid="{AF6F5EC6-52CB-475F-8E6A-0616400ED82A}" name="総数／構成比" dataDxfId="117"/>
    <tableColumn id="12" xr3:uid="{0CDA9E2D-CDBA-46B3-9D5D-00F8CC45DCA8}" name="個人／事業所数" dataCellStyle="桁区切り"/>
    <tableColumn id="13" xr3:uid="{34C6F3D2-B763-4CA2-B96E-4AD896049C54}" name="個人／構成比" dataDxfId="116"/>
    <tableColumn id="14" xr3:uid="{CD80CDEA-8E76-4198-88B2-E8B618AB74CB}" name="法人／事業所数" dataCellStyle="桁区切り"/>
    <tableColumn id="15" xr3:uid="{2ABC73A8-B6BA-47FD-946F-C105347A0117}" name="法人／構成比" dataDxfId="115"/>
    <tableColumn id="16" xr3:uid="{2659C038-1140-44F4-B161-1EBC4B7D75F8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B167D62-F4A0-4079-A477-2070D6E0AE4F}" name="S_TABLE_05348" displayName="S_TABLE_05348" ref="B49:I71" totalsRowShown="0">
  <autoFilter ref="B49:I71" xr:uid="{3B167D62-F4A0-4079-A477-2070D6E0AE4F}"/>
  <tableColumns count="8">
    <tableColumn id="9" xr3:uid="{125193EC-4EF2-4FBA-81E2-B378CD2E4BC9}" name="産業小分類上位２０"/>
    <tableColumn id="10" xr3:uid="{6FE39C78-1C7E-4C08-846E-0B9E62DD690A}" name="総数／事業所数" dataCellStyle="桁区切り"/>
    <tableColumn id="11" xr3:uid="{1B8EA8F1-B357-43A6-9C85-7B2128B51F94}" name="総数／構成比" dataDxfId="114"/>
    <tableColumn id="12" xr3:uid="{850BD45F-7CE7-4FBB-83A7-26945AEC353D}" name="個人／事業所数" dataCellStyle="桁区切り"/>
    <tableColumn id="13" xr3:uid="{BAA96CD2-243A-41E1-860F-97C2A5FB5F62}" name="個人／構成比" dataDxfId="113"/>
    <tableColumn id="14" xr3:uid="{99272445-9B6C-4134-95B4-856F3B5BC41D}" name="法人／事業所数" dataCellStyle="桁区切り"/>
    <tableColumn id="15" xr3:uid="{75089B02-6B2F-4DA6-A0C9-DC9B402DD416}" name="法人／構成比" dataDxfId="112"/>
    <tableColumn id="16" xr3:uid="{8A121E51-4B2E-4009-A087-7F3DC806A2E6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6ABA9AE-3326-461B-907F-55D9D644397D}" name="LTBL_05349" displayName="LTBL_05349" ref="B4:I20" totalsRowCount="1">
  <autoFilter ref="B4:I19" xr:uid="{46ABA9AE-3326-461B-907F-55D9D644397D}"/>
  <tableColumns count="8">
    <tableColumn id="9" xr3:uid="{18D1A2F2-51D7-4CCC-A50E-234FC569046D}" name="産業大分類" totalsRowLabel="合計" totalsRowDxfId="111"/>
    <tableColumn id="10" xr3:uid="{23AC4D4A-5671-4A14-AC63-1FF35390FAC6}" name="総数／事業所数" totalsRowFunction="custom" totalsRowDxfId="110" dataCellStyle="桁区切り" totalsRowCellStyle="桁区切り">
      <totalsRowFormula>SUM(LTBL_05349[総数／事業所数])</totalsRowFormula>
    </tableColumn>
    <tableColumn id="11" xr3:uid="{F07E3C43-36DC-4D15-AF84-5CDAB53EB940}" name="総数／構成比" dataDxfId="109"/>
    <tableColumn id="12" xr3:uid="{C5E6B68E-A35A-4792-9BD5-F9DF11C6AC26}" name="個人／事業所数" totalsRowFunction="sum" totalsRowDxfId="108" dataCellStyle="桁区切り" totalsRowCellStyle="桁区切り"/>
    <tableColumn id="13" xr3:uid="{A916E541-B0FE-4797-BEBE-4783AF2B7A7D}" name="個人／構成比" dataDxfId="107"/>
    <tableColumn id="14" xr3:uid="{DCD4A367-C8E3-4F7D-879D-CDB905F81A63}" name="法人／事業所数" totalsRowFunction="sum" totalsRowDxfId="106" dataCellStyle="桁区切り" totalsRowCellStyle="桁区切り"/>
    <tableColumn id="15" xr3:uid="{B58E5352-B57D-4089-AD7F-ABCCAA8071FD}" name="法人／構成比" dataDxfId="105"/>
    <tableColumn id="16" xr3:uid="{CAB0615E-3A2D-4529-8DDE-179322584640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B51FA73-94BA-4386-A6D6-FF1C7FAC26E2}" name="M_TABLE_05349" displayName="M_TABLE_05349" ref="B23:I49" totalsRowShown="0">
  <autoFilter ref="B23:I49" xr:uid="{0B51FA73-94BA-4386-A6D6-FF1C7FAC26E2}"/>
  <tableColumns count="8">
    <tableColumn id="9" xr3:uid="{368D42DF-C33A-4025-8768-38B7B641E996}" name="産業中分類上位２０"/>
    <tableColumn id="10" xr3:uid="{DCE669AE-6286-44E5-8D4D-2FB7A632599D}" name="総数／事業所数" dataCellStyle="桁区切り"/>
    <tableColumn id="11" xr3:uid="{5379CDE8-F0F9-4483-91A1-1647F73870F7}" name="総数／構成比" dataDxfId="103"/>
    <tableColumn id="12" xr3:uid="{0A0B7ADA-BFD7-42C2-9D58-956212D11786}" name="個人／事業所数" dataCellStyle="桁区切り"/>
    <tableColumn id="13" xr3:uid="{93425983-2664-4E86-833E-56230B2915B8}" name="個人／構成比" dataDxfId="102"/>
    <tableColumn id="14" xr3:uid="{E6D092C6-B037-4941-B972-1DD5A74E7912}" name="法人／事業所数" dataCellStyle="桁区切り"/>
    <tableColumn id="15" xr3:uid="{AFA36C92-6E1F-43F8-BEBE-DC5C00C03A28}" name="法人／構成比" dataDxfId="101"/>
    <tableColumn id="16" xr3:uid="{C83DB549-E5AA-4F01-9099-AF697C07B137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6E08631-BAE2-48FA-B140-2231A215B303}" name="S_TABLE_05349" displayName="S_TABLE_05349" ref="B52:I75" totalsRowShown="0">
  <autoFilter ref="B52:I75" xr:uid="{E6E08631-BAE2-48FA-B140-2231A215B303}"/>
  <tableColumns count="8">
    <tableColumn id="9" xr3:uid="{E13389DA-8377-4BE5-A0CE-43DB623852C6}" name="産業小分類上位２０"/>
    <tableColumn id="10" xr3:uid="{D8F05531-DE86-4975-8A22-552AAB326C0E}" name="総数／事業所数" dataCellStyle="桁区切り"/>
    <tableColumn id="11" xr3:uid="{9DB35FCC-FDE1-42DD-9341-D28EC2AA7A92}" name="総数／構成比" dataDxfId="100"/>
    <tableColumn id="12" xr3:uid="{16522F4B-092E-48B6-817C-943C76A7C49A}" name="個人／事業所数" dataCellStyle="桁区切り"/>
    <tableColumn id="13" xr3:uid="{FD84B208-1AE2-4ABE-85AA-6372A0F8A130}" name="個人／構成比" dataDxfId="99"/>
    <tableColumn id="14" xr3:uid="{03D0B4D1-1B4E-4613-8CAA-D28CA79F065D}" name="法人／事業所数" dataCellStyle="桁区切り"/>
    <tableColumn id="15" xr3:uid="{F0BC5651-3FB5-4A0A-A5B0-F392F8EFD75E}" name="法人／構成比" dataDxfId="98"/>
    <tableColumn id="16" xr3:uid="{05F8C16F-E682-42C0-B97F-2B9BEC9640A0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B3B7319-2CDF-412E-A0E3-63F913E1249D}" name="LTBL_05361" displayName="LTBL_05361" ref="B4:I20" totalsRowCount="1">
  <autoFilter ref="B4:I19" xr:uid="{6B3B7319-2CDF-412E-A0E3-63F913E1249D}"/>
  <tableColumns count="8">
    <tableColumn id="9" xr3:uid="{F1D0ECBE-FECC-4E47-9271-15DEE7DACD9D}" name="産業大分類" totalsRowLabel="合計" totalsRowDxfId="97"/>
    <tableColumn id="10" xr3:uid="{8BA5B57E-C5A6-43AD-A4FF-0496C5743CA4}" name="総数／事業所数" totalsRowFunction="custom" totalsRowDxfId="96" dataCellStyle="桁区切り" totalsRowCellStyle="桁区切り">
      <totalsRowFormula>SUM(LTBL_05361[総数／事業所数])</totalsRowFormula>
    </tableColumn>
    <tableColumn id="11" xr3:uid="{8AB451AD-5B4F-4724-8AB3-93B64B2596D3}" name="総数／構成比" dataDxfId="95"/>
    <tableColumn id="12" xr3:uid="{9E46255F-57E9-4905-B7CA-5B94F59B6DC3}" name="個人／事業所数" totalsRowFunction="sum" totalsRowDxfId="94" dataCellStyle="桁区切り" totalsRowCellStyle="桁区切り"/>
    <tableColumn id="13" xr3:uid="{82C3D8B5-7BA2-4A72-A87A-AFA584619FA6}" name="個人／構成比" dataDxfId="93"/>
    <tableColumn id="14" xr3:uid="{B38FDECC-8321-45EF-A317-24412E48BDE7}" name="法人／事業所数" totalsRowFunction="sum" totalsRowDxfId="92" dataCellStyle="桁区切り" totalsRowCellStyle="桁区切り"/>
    <tableColumn id="15" xr3:uid="{949E3668-EF5B-4A86-913B-B2533D588FDA}" name="法人／構成比" dataDxfId="91"/>
    <tableColumn id="16" xr3:uid="{E8FA4EF5-D158-4280-8235-462811F4CF0D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B6E5079-6AB4-4005-8768-2716B34696F9}" name="M_TABLE_05361" displayName="M_TABLE_05361" ref="B23:I44" totalsRowShown="0">
  <autoFilter ref="B23:I44" xr:uid="{CB6E5079-6AB4-4005-8768-2716B34696F9}"/>
  <tableColumns count="8">
    <tableColumn id="9" xr3:uid="{B338EA03-B308-403C-989B-70375A371FF1}" name="産業中分類上位２０"/>
    <tableColumn id="10" xr3:uid="{81F749EA-F9D1-4C40-BD8C-0C0AAA0B1428}" name="総数／事業所数" dataCellStyle="桁区切り"/>
    <tableColumn id="11" xr3:uid="{82540565-8A73-46CD-B583-71F0E8D122C6}" name="総数／構成比" dataDxfId="89"/>
    <tableColumn id="12" xr3:uid="{4A76A7F7-0706-4480-980A-F7BDBE06E81E}" name="個人／事業所数" dataCellStyle="桁区切り"/>
    <tableColumn id="13" xr3:uid="{3C685857-6DA4-4B01-8AC8-DA88F536AB5C}" name="個人／構成比" dataDxfId="88"/>
    <tableColumn id="14" xr3:uid="{DF738AE7-CAE7-44DF-9B55-1C9265F7C528}" name="法人／事業所数" dataCellStyle="桁区切り"/>
    <tableColumn id="15" xr3:uid="{54B70E10-9F47-427E-B377-F545394B1AB4}" name="法人／構成比" dataDxfId="87"/>
    <tableColumn id="16" xr3:uid="{3A6C29BA-A8DD-4D06-AA7C-7A41F8F6CB8E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8C1B57-E3E7-44B1-BB52-C43C49638A19}" name="S_TABLE_05201" displayName="S_TABLE_05201" ref="B46:I66" totalsRowShown="0">
  <autoFilter ref="B46:I66" xr:uid="{FF8C1B57-E3E7-44B1-BB52-C43C49638A19}"/>
  <tableColumns count="8">
    <tableColumn id="9" xr3:uid="{C7EF67A8-1E7F-4983-8180-20979D399557}" name="産業小分類上位２０"/>
    <tableColumn id="10" xr3:uid="{18987EEC-40E8-4187-B99A-638AAE56A684}" name="総数／事業所数" dataCellStyle="桁区切り"/>
    <tableColumn id="11" xr3:uid="{8344E8D7-8213-4B9B-944C-F04A97E389B0}" name="総数／構成比" dataDxfId="338"/>
    <tableColumn id="12" xr3:uid="{13F6A80A-8BBB-4AB4-A37B-8EAD96EDD970}" name="個人／事業所数" dataCellStyle="桁区切り"/>
    <tableColumn id="13" xr3:uid="{56010D84-A96B-4AB5-A5C0-BA2A0C5682F5}" name="個人／構成比" dataDxfId="337"/>
    <tableColumn id="14" xr3:uid="{B32DD201-6378-47E8-8D36-A2BF9B1FB47F}" name="法人／事業所数" dataCellStyle="桁区切り"/>
    <tableColumn id="15" xr3:uid="{219F9299-1D82-4AE2-9B49-07E2BAF44D76}" name="法人／構成比" dataDxfId="336"/>
    <tableColumn id="16" xr3:uid="{A1195DFC-E465-4D63-9B3D-086456AEEFD5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1E21AF8-18CC-443B-9A15-3AC239F1DEB1}" name="S_TABLE_05361" displayName="S_TABLE_05361" ref="B47:I69" totalsRowShown="0">
  <autoFilter ref="B47:I69" xr:uid="{41E21AF8-18CC-443B-9A15-3AC239F1DEB1}"/>
  <tableColumns count="8">
    <tableColumn id="9" xr3:uid="{A8F3F932-47BB-4A18-8EF9-680C4C7246D3}" name="産業小分類上位２０"/>
    <tableColumn id="10" xr3:uid="{96C7C593-80EF-49C6-BDDC-CB5F74F9B918}" name="総数／事業所数" dataCellStyle="桁区切り"/>
    <tableColumn id="11" xr3:uid="{8C8164E6-E986-4926-B30C-CA467D12857B}" name="総数／構成比" dataDxfId="86"/>
    <tableColumn id="12" xr3:uid="{7FC6F650-443C-4B69-AB9C-3E0BA5B2454D}" name="個人／事業所数" dataCellStyle="桁区切り"/>
    <tableColumn id="13" xr3:uid="{E3D635DD-0702-4DBE-984C-76E4CCA3151C}" name="個人／構成比" dataDxfId="85"/>
    <tableColumn id="14" xr3:uid="{5B99581D-0469-481A-94F1-D46BE1E455F9}" name="法人／事業所数" dataCellStyle="桁区切り"/>
    <tableColumn id="15" xr3:uid="{50226072-CFD1-47EB-8331-F0FB19A2AB0C}" name="法人／構成比" dataDxfId="84"/>
    <tableColumn id="16" xr3:uid="{BB16B27C-C29A-439F-BAFE-C77BE0D47451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F63EC9B-5768-41BA-9814-51624AA63DEB}" name="LTBL_05363" displayName="LTBL_05363" ref="B4:I20" totalsRowCount="1">
  <autoFilter ref="B4:I19" xr:uid="{DF63EC9B-5768-41BA-9814-51624AA63DEB}"/>
  <tableColumns count="8">
    <tableColumn id="9" xr3:uid="{B83FA0B5-A80E-4D9E-863D-A819A1A1CFFA}" name="産業大分類" totalsRowLabel="合計" totalsRowDxfId="83"/>
    <tableColumn id="10" xr3:uid="{3358D1B8-893B-4AC6-8848-DBDE6E2E30C9}" name="総数／事業所数" totalsRowFunction="custom" totalsRowDxfId="82" dataCellStyle="桁区切り" totalsRowCellStyle="桁区切り">
      <totalsRowFormula>SUM(LTBL_05363[総数／事業所数])</totalsRowFormula>
    </tableColumn>
    <tableColumn id="11" xr3:uid="{8D751CEE-E1CF-4E16-8E9C-92A971E9DB1E}" name="総数／構成比" dataDxfId="81"/>
    <tableColumn id="12" xr3:uid="{5B87DEF5-0077-422B-91AB-9092D3857DE7}" name="個人／事業所数" totalsRowFunction="sum" totalsRowDxfId="80" dataCellStyle="桁区切り" totalsRowCellStyle="桁区切り"/>
    <tableColumn id="13" xr3:uid="{C8435CCC-9886-4CBB-A1D8-3F650786968B}" name="個人／構成比" dataDxfId="79"/>
    <tableColumn id="14" xr3:uid="{DD660933-913D-42CF-811C-8646CA2F4297}" name="法人／事業所数" totalsRowFunction="sum" totalsRowDxfId="78" dataCellStyle="桁区切り" totalsRowCellStyle="桁区切り"/>
    <tableColumn id="15" xr3:uid="{F20D436B-A728-4077-9F21-8BC81FE1DBB7}" name="法人／構成比" dataDxfId="77"/>
    <tableColumn id="16" xr3:uid="{5E2E6B8D-0C3F-4BAB-9A48-57B6F4EE1142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8E12D00-58B4-4EA5-A849-7231B03A3468}" name="M_TABLE_05363" displayName="M_TABLE_05363" ref="B23:I44" totalsRowShown="0">
  <autoFilter ref="B23:I44" xr:uid="{58E12D00-58B4-4EA5-A849-7231B03A3468}"/>
  <tableColumns count="8">
    <tableColumn id="9" xr3:uid="{2350860F-DFCE-47BB-AE25-3ED2E38106A4}" name="産業中分類上位２０"/>
    <tableColumn id="10" xr3:uid="{5A3656FD-5760-40F4-859B-0E91961A9C38}" name="総数／事業所数" dataCellStyle="桁区切り"/>
    <tableColumn id="11" xr3:uid="{423D682A-748C-42C6-A16B-7D12A08E580A}" name="総数／構成比" dataDxfId="75"/>
    <tableColumn id="12" xr3:uid="{E635FA07-8D00-4796-AB18-C488C8F7E4D2}" name="個人／事業所数" dataCellStyle="桁区切り"/>
    <tableColumn id="13" xr3:uid="{9694A3FC-F9D0-4DCB-8ABC-F9705F43925B}" name="個人／構成比" dataDxfId="74"/>
    <tableColumn id="14" xr3:uid="{B63411EF-8A83-4F3E-8869-AF682F8A04CD}" name="法人／事業所数" dataCellStyle="桁区切り"/>
    <tableColumn id="15" xr3:uid="{D647E7C3-8BAA-44DE-90A2-4164486AB220}" name="法人／構成比" dataDxfId="73"/>
    <tableColumn id="16" xr3:uid="{8980BB73-0E1F-4A7D-B24E-4B56DB7E10E1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DF80502-5AA7-490A-ABD8-241C83B5C1F5}" name="S_TABLE_05363" displayName="S_TABLE_05363" ref="B47:I67" totalsRowShown="0">
  <autoFilter ref="B47:I67" xr:uid="{EDF80502-5AA7-490A-ABD8-241C83B5C1F5}"/>
  <tableColumns count="8">
    <tableColumn id="9" xr3:uid="{4790BAEE-3F39-472E-83A1-029A195DC67A}" name="産業小分類上位２０"/>
    <tableColumn id="10" xr3:uid="{AF2BEB1D-DD34-4D93-9039-4686CADCFE57}" name="総数／事業所数" dataCellStyle="桁区切り"/>
    <tableColumn id="11" xr3:uid="{847AD332-A58C-4353-83CA-3D7F6B84DD2D}" name="総数／構成比" dataDxfId="72"/>
    <tableColumn id="12" xr3:uid="{254EC40B-5662-41BC-970F-651A203AE335}" name="個人／事業所数" dataCellStyle="桁区切り"/>
    <tableColumn id="13" xr3:uid="{E63C4A4B-7F34-4785-99A0-3E042EB210A7}" name="個人／構成比" dataDxfId="71"/>
    <tableColumn id="14" xr3:uid="{C5CAEDEA-B92A-46EF-83FA-144D0031D5AE}" name="法人／事業所数" dataCellStyle="桁区切り"/>
    <tableColumn id="15" xr3:uid="{5A6D3B60-E197-4C24-9714-24F1AF04A75B}" name="法人／構成比" dataDxfId="70"/>
    <tableColumn id="16" xr3:uid="{FF5E09D8-363F-4641-AC01-5B53D0D2537F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61980D8-6C2E-4070-B161-9801BF0666EB}" name="LTBL_05366" displayName="LTBL_05366" ref="B4:I20" totalsRowCount="1">
  <autoFilter ref="B4:I19" xr:uid="{E61980D8-6C2E-4070-B161-9801BF0666EB}"/>
  <tableColumns count="8">
    <tableColumn id="9" xr3:uid="{76FB4ACD-DA70-46BF-9940-9A99BEB88BFE}" name="産業大分類" totalsRowLabel="合計" totalsRowDxfId="69"/>
    <tableColumn id="10" xr3:uid="{BD6DB874-7082-41B1-A051-E49958472931}" name="総数／事業所数" totalsRowFunction="custom" totalsRowDxfId="68" dataCellStyle="桁区切り" totalsRowCellStyle="桁区切り">
      <totalsRowFormula>SUM(LTBL_05366[総数／事業所数])</totalsRowFormula>
    </tableColumn>
    <tableColumn id="11" xr3:uid="{F99B6FEA-5D02-466F-B539-238897FB186E}" name="総数／構成比" dataDxfId="67"/>
    <tableColumn id="12" xr3:uid="{F1606089-FED1-4029-9940-246C686B989E}" name="個人／事業所数" totalsRowFunction="sum" totalsRowDxfId="66" dataCellStyle="桁区切り" totalsRowCellStyle="桁区切り"/>
    <tableColumn id="13" xr3:uid="{3ACF548B-457B-4E21-A4F4-B42142B06A80}" name="個人／構成比" dataDxfId="65"/>
    <tableColumn id="14" xr3:uid="{A4188F62-9BE6-4331-80CF-F953C1273DDE}" name="法人／事業所数" totalsRowFunction="sum" totalsRowDxfId="64" dataCellStyle="桁区切り" totalsRowCellStyle="桁区切り"/>
    <tableColumn id="15" xr3:uid="{646023DC-1490-4E0C-A867-A6E62FD92BE3}" name="法人／構成比" dataDxfId="63"/>
    <tableColumn id="16" xr3:uid="{2437FADA-E8AC-4C85-9FF4-67A425B5255D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7B0CF51-9257-4093-BBAD-7C670BF5486C}" name="M_TABLE_05366" displayName="M_TABLE_05366" ref="B23:I52" totalsRowShown="0">
  <autoFilter ref="B23:I52" xr:uid="{E7B0CF51-9257-4093-BBAD-7C670BF5486C}"/>
  <tableColumns count="8">
    <tableColumn id="9" xr3:uid="{31863E98-44FD-4B9B-BEFC-0821C69C51B6}" name="産業中分類上位２０"/>
    <tableColumn id="10" xr3:uid="{33FC6D95-93F7-4551-A4B1-C762A55AC61A}" name="総数／事業所数" dataCellStyle="桁区切り"/>
    <tableColumn id="11" xr3:uid="{C1E6318A-3130-4189-B9AA-4BEE53E78375}" name="総数／構成比" dataDxfId="61"/>
    <tableColumn id="12" xr3:uid="{7EF7E17C-BBDD-41B7-8E84-960AE62D8494}" name="個人／事業所数" dataCellStyle="桁区切り"/>
    <tableColumn id="13" xr3:uid="{08BC1224-9509-4989-91DD-24554F752F64}" name="個人／構成比" dataDxfId="60"/>
    <tableColumn id="14" xr3:uid="{B2D33568-DFD9-49A8-A6C9-FAA5BCB94405}" name="法人／事業所数" dataCellStyle="桁区切り"/>
    <tableColumn id="15" xr3:uid="{C7CDDF0D-A87A-44BB-8553-52347C0B3AB2}" name="法人／構成比" dataDxfId="59"/>
    <tableColumn id="16" xr3:uid="{539D3A7B-5A6A-4442-8E78-3C20C92B8D8C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12FDEC0-3B1F-499E-B7B4-C08F4F483077}" name="S_TABLE_05366" displayName="S_TABLE_05366" ref="B55:I81" totalsRowShown="0">
  <autoFilter ref="B55:I81" xr:uid="{512FDEC0-3B1F-499E-B7B4-C08F4F483077}"/>
  <tableColumns count="8">
    <tableColumn id="9" xr3:uid="{488C5554-6671-44B5-A96A-DEE7722250F1}" name="産業小分類上位２０"/>
    <tableColumn id="10" xr3:uid="{F0F31E99-D98E-46CA-9C5E-2FB8DBA7E10D}" name="総数／事業所数" dataCellStyle="桁区切り"/>
    <tableColumn id="11" xr3:uid="{27C6DBF2-9E7D-40B6-B9D8-D4A988F38749}" name="総数／構成比" dataDxfId="58"/>
    <tableColumn id="12" xr3:uid="{FC0A4668-AA08-4EDF-AAD3-65C3B26E7DB8}" name="個人／事業所数" dataCellStyle="桁区切り"/>
    <tableColumn id="13" xr3:uid="{FBAE38FD-D107-4AC0-AAB9-E1F3992D028E}" name="個人／構成比" dataDxfId="57"/>
    <tableColumn id="14" xr3:uid="{9FFB0CD5-6F33-470F-A6DE-57AB948EEBA3}" name="法人／事業所数" dataCellStyle="桁区切り"/>
    <tableColumn id="15" xr3:uid="{76E2533C-A1F4-4DB2-86A6-81E6994DF723}" name="法人／構成比" dataDxfId="56"/>
    <tableColumn id="16" xr3:uid="{7142D9FB-D072-46F7-BEE1-AEE42E4BA32E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E9BB4333-5120-453E-A49C-DEF398BBB2F8}" name="LTBL_05368" displayName="LTBL_05368" ref="B4:I20" totalsRowCount="1">
  <autoFilter ref="B4:I19" xr:uid="{E9BB4333-5120-453E-A49C-DEF398BBB2F8}"/>
  <tableColumns count="8">
    <tableColumn id="9" xr3:uid="{3B43F064-7EDC-4229-973E-15699942ADCD}" name="産業大分類" totalsRowLabel="合計" totalsRowDxfId="55"/>
    <tableColumn id="10" xr3:uid="{62F6772D-2265-4B82-896C-F461DD69A736}" name="総数／事業所数" totalsRowFunction="custom" totalsRowDxfId="54" dataCellStyle="桁区切り" totalsRowCellStyle="桁区切り">
      <totalsRowFormula>SUM(LTBL_05368[総数／事業所数])</totalsRowFormula>
    </tableColumn>
    <tableColumn id="11" xr3:uid="{165DAA72-7141-43FF-99A7-135611EB433F}" name="総数／構成比" dataDxfId="53"/>
    <tableColumn id="12" xr3:uid="{F092687C-52AA-4922-A269-B4BA2221DADB}" name="個人／事業所数" totalsRowFunction="sum" totalsRowDxfId="52" dataCellStyle="桁区切り" totalsRowCellStyle="桁区切り"/>
    <tableColumn id="13" xr3:uid="{2FC4E6FE-7A55-44B0-856B-FF486FC12957}" name="個人／構成比" dataDxfId="51"/>
    <tableColumn id="14" xr3:uid="{F0E66A51-152E-4653-BFFD-B9346D4830E9}" name="法人／事業所数" totalsRowFunction="sum" totalsRowDxfId="50" dataCellStyle="桁区切り" totalsRowCellStyle="桁区切り"/>
    <tableColumn id="15" xr3:uid="{F6ACEDD9-926A-4822-A30F-9D7897AA305C}" name="法人／構成比" dataDxfId="49"/>
    <tableColumn id="16" xr3:uid="{B4711DF9-5A01-44C7-89C8-6C56F43BEF14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E35C3A6-AC93-467E-8F66-3939343CE7CA}" name="M_TABLE_05368" displayName="M_TABLE_05368" ref="B23:I45" totalsRowShown="0">
  <autoFilter ref="B23:I45" xr:uid="{2E35C3A6-AC93-467E-8F66-3939343CE7CA}"/>
  <tableColumns count="8">
    <tableColumn id="9" xr3:uid="{7069B18F-C2A6-40F4-9CF6-9D0633F96E31}" name="産業中分類上位２０"/>
    <tableColumn id="10" xr3:uid="{E78E8AB9-1387-4D69-A84F-875A5832B3F5}" name="総数／事業所数" dataCellStyle="桁区切り"/>
    <tableColumn id="11" xr3:uid="{F766717B-E764-45B7-8FE1-331D90928A20}" name="総数／構成比" dataDxfId="47"/>
    <tableColumn id="12" xr3:uid="{805145DB-DC7A-4DE8-8B02-19795F9FA131}" name="個人／事業所数" dataCellStyle="桁区切り"/>
    <tableColumn id="13" xr3:uid="{BEF237D8-3B21-4592-AB35-EB9720A07A60}" name="個人／構成比" dataDxfId="46"/>
    <tableColumn id="14" xr3:uid="{A6A787AB-E334-413D-A33A-861F905362D6}" name="法人／事業所数" dataCellStyle="桁区切り"/>
    <tableColumn id="15" xr3:uid="{F9B83727-E5B9-4949-B107-BF900D745B00}" name="法人／構成比" dataDxfId="45"/>
    <tableColumn id="16" xr3:uid="{D3F59945-B8FC-47F2-9F8E-5641B2AA7370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3C2746B7-6894-43E7-889E-4B20014EDD6C}" name="S_TABLE_05368" displayName="S_TABLE_05368" ref="B48:I80" totalsRowShown="0">
  <autoFilter ref="B48:I80" xr:uid="{3C2746B7-6894-43E7-889E-4B20014EDD6C}"/>
  <tableColumns count="8">
    <tableColumn id="9" xr3:uid="{3EED6B40-CDC1-439C-BCCA-AE3F2AB43F41}" name="産業小分類上位２０"/>
    <tableColumn id="10" xr3:uid="{7A48E6B5-DB07-4A14-87CE-FE1F8A828C2F}" name="総数／事業所数" dataCellStyle="桁区切り"/>
    <tableColumn id="11" xr3:uid="{DEE5E2CC-D4DE-4999-8DB6-2475EEFEE524}" name="総数／構成比" dataDxfId="44"/>
    <tableColumn id="12" xr3:uid="{79116216-73C1-44B5-B732-3A00D104B312}" name="個人／事業所数" dataCellStyle="桁区切り"/>
    <tableColumn id="13" xr3:uid="{30803049-B8BB-4266-96C6-E7CE36894EE2}" name="個人／構成比" dataDxfId="43"/>
    <tableColumn id="14" xr3:uid="{CD9A9D4C-0565-408D-8D53-00ADFD3AF298}" name="法人／事業所数" dataCellStyle="桁区切り"/>
    <tableColumn id="15" xr3:uid="{44E1C2AD-F2DD-439A-9D5D-67AD97D23BB3}" name="法人／構成比" dataDxfId="42"/>
    <tableColumn id="16" xr3:uid="{E295349A-C56C-47B6-B3DD-2A93E0AF9B39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8F11311-0298-4EB8-A9D7-8A319123CF9B}" name="LTBL_05202" displayName="LTBL_05202" ref="B4:I20" totalsRowCount="1">
  <autoFilter ref="B4:I19" xr:uid="{D8F11311-0298-4EB8-A9D7-8A319123CF9B}"/>
  <tableColumns count="8">
    <tableColumn id="9" xr3:uid="{6404F454-69A7-4933-977F-435ED65D9A15}" name="産業大分類" totalsRowLabel="合計" totalsRowDxfId="335"/>
    <tableColumn id="10" xr3:uid="{9067C890-6269-4818-998C-0A27DD10B409}" name="総数／事業所数" totalsRowFunction="custom" totalsRowDxfId="334" dataCellStyle="桁区切り" totalsRowCellStyle="桁区切り">
      <totalsRowFormula>SUM(LTBL_05202[総数／事業所数])</totalsRowFormula>
    </tableColumn>
    <tableColumn id="11" xr3:uid="{935F9204-6954-451C-8B7E-9C8F96D56E7E}" name="総数／構成比" dataDxfId="333"/>
    <tableColumn id="12" xr3:uid="{C5E87F1D-E000-452D-A117-036628104066}" name="個人／事業所数" totalsRowFunction="sum" totalsRowDxfId="332" dataCellStyle="桁区切り" totalsRowCellStyle="桁区切り"/>
    <tableColumn id="13" xr3:uid="{F8C94F7B-10B8-4BAC-96E0-1D0198178877}" name="個人／構成比" dataDxfId="331"/>
    <tableColumn id="14" xr3:uid="{F682CF4B-1C10-4748-9B3F-CA856263CDC1}" name="法人／事業所数" totalsRowFunction="sum" totalsRowDxfId="330" dataCellStyle="桁区切り" totalsRowCellStyle="桁区切り"/>
    <tableColumn id="15" xr3:uid="{AEC78368-02CC-4278-A2EE-7ACFB35E8E51}" name="法人／構成比" dataDxfId="329"/>
    <tableColumn id="16" xr3:uid="{A44D3A09-17DC-4C8A-9290-C1F0F59D7554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E6113398-1406-48CF-A2DB-226798495EB2}" name="LTBL_05434" displayName="LTBL_05434" ref="B4:I20" totalsRowCount="1">
  <autoFilter ref="B4:I19" xr:uid="{E6113398-1406-48CF-A2DB-226798495EB2}"/>
  <tableColumns count="8">
    <tableColumn id="9" xr3:uid="{B1235517-D4DA-47F1-932D-AB99F45D1F1C}" name="産業大分類" totalsRowLabel="合計" totalsRowDxfId="41"/>
    <tableColumn id="10" xr3:uid="{B28DEB65-FC7D-4C02-82E5-D4D240FC8107}" name="総数／事業所数" totalsRowFunction="custom" totalsRowDxfId="40" dataCellStyle="桁区切り" totalsRowCellStyle="桁区切り">
      <totalsRowFormula>SUM(LTBL_05434[総数／事業所数])</totalsRowFormula>
    </tableColumn>
    <tableColumn id="11" xr3:uid="{99A7DC86-9A4B-4A8D-93E0-67E31C7D6BFA}" name="総数／構成比" dataDxfId="39"/>
    <tableColumn id="12" xr3:uid="{B464F362-4BFE-492C-A1D8-68604F4739F7}" name="個人／事業所数" totalsRowFunction="sum" totalsRowDxfId="38" dataCellStyle="桁区切り" totalsRowCellStyle="桁区切り"/>
    <tableColumn id="13" xr3:uid="{445A0806-6324-45B4-989C-CE8427374CA0}" name="個人／構成比" dataDxfId="37"/>
    <tableColumn id="14" xr3:uid="{240ED9FB-16FE-468D-939B-FA6FD979B503}" name="法人／事業所数" totalsRowFunction="sum" totalsRowDxfId="36" dataCellStyle="桁区切り" totalsRowCellStyle="桁区切り"/>
    <tableColumn id="15" xr3:uid="{FDBCD543-2129-4E9B-BB65-455F8A1272AE}" name="法人／構成比" dataDxfId="35"/>
    <tableColumn id="16" xr3:uid="{C38275AA-7B06-4A90-99B3-8CD2D8E017CD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0EA4C59-4582-48AB-827C-0A5BE7A4EECF}" name="M_TABLE_05434" displayName="M_TABLE_05434" ref="B23:I45" totalsRowShown="0">
  <autoFilter ref="B23:I45" xr:uid="{C0EA4C59-4582-48AB-827C-0A5BE7A4EECF}"/>
  <tableColumns count="8">
    <tableColumn id="9" xr3:uid="{5EE03468-80BE-4237-8C68-F574FCCB5FD6}" name="産業中分類上位２０"/>
    <tableColumn id="10" xr3:uid="{98903F34-CF44-4904-9734-06B9F1F63FD8}" name="総数／事業所数" dataCellStyle="桁区切り"/>
    <tableColumn id="11" xr3:uid="{E90D0FA3-C622-45D0-8B13-BC1CD1A6E464}" name="総数／構成比" dataDxfId="33"/>
    <tableColumn id="12" xr3:uid="{9ED6A497-9625-4E9D-8D9E-7121C928605D}" name="個人／事業所数" dataCellStyle="桁区切り"/>
    <tableColumn id="13" xr3:uid="{B9A28390-420E-4DED-B8DE-5DC17781A3CA}" name="個人／構成比" dataDxfId="32"/>
    <tableColumn id="14" xr3:uid="{DEE288AD-D171-4CF8-8590-D74C69EF08B9}" name="法人／事業所数" dataCellStyle="桁区切り"/>
    <tableColumn id="15" xr3:uid="{75B70426-5B10-4198-A287-95E6719174AF}" name="法人／構成比" dataDxfId="31"/>
    <tableColumn id="16" xr3:uid="{124BC413-A3A1-4FF3-9A49-CE58B6214D7C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15D0070-8281-4071-B43A-CDCA067313D7}" name="S_TABLE_05434" displayName="S_TABLE_05434" ref="B48:I71" totalsRowShown="0">
  <autoFilter ref="B48:I71" xr:uid="{715D0070-8281-4071-B43A-CDCA067313D7}"/>
  <tableColumns count="8">
    <tableColumn id="9" xr3:uid="{475A1DC1-45EC-4EBE-ACC9-C30B2089859A}" name="産業小分類上位２０"/>
    <tableColumn id="10" xr3:uid="{9753FBD3-13ED-483A-88E9-62BEE8D85AA2}" name="総数／事業所数" dataCellStyle="桁区切り"/>
    <tableColumn id="11" xr3:uid="{5B670AED-7337-494C-BCB3-A353B26ED402}" name="総数／構成比" dataDxfId="30"/>
    <tableColumn id="12" xr3:uid="{D46A0849-37C3-4814-954D-6D65798D87F9}" name="個人／事業所数" dataCellStyle="桁区切り"/>
    <tableColumn id="13" xr3:uid="{9EFAC4C6-D002-4AA1-A7F0-8715A0AE3B75}" name="個人／構成比" dataDxfId="29"/>
    <tableColumn id="14" xr3:uid="{F6BFE63C-3A09-4151-9A36-4EDD29D6E278}" name="法人／事業所数" dataCellStyle="桁区切り"/>
    <tableColumn id="15" xr3:uid="{86DDF1CE-2043-4C1E-863D-96746CCC81D3}" name="法人／構成比" dataDxfId="28"/>
    <tableColumn id="16" xr3:uid="{6025E9DD-85DB-403F-B170-0540BBECD898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8AEE55B3-833E-4523-A701-98873251038A}" name="LTBL_05463" displayName="LTBL_05463" ref="B4:I20" totalsRowCount="1">
  <autoFilter ref="B4:I19" xr:uid="{8AEE55B3-833E-4523-A701-98873251038A}"/>
  <tableColumns count="8">
    <tableColumn id="9" xr3:uid="{454C49E1-36E7-4544-8D84-0EDD1F44E64A}" name="産業大分類" totalsRowLabel="合計" totalsRowDxfId="27"/>
    <tableColumn id="10" xr3:uid="{4BA8C0CF-B199-4279-B0E4-489A2A4B56C4}" name="総数／事業所数" totalsRowFunction="custom" totalsRowDxfId="26" dataCellStyle="桁区切り" totalsRowCellStyle="桁区切り">
      <totalsRowFormula>SUM(LTBL_05463[総数／事業所数])</totalsRowFormula>
    </tableColumn>
    <tableColumn id="11" xr3:uid="{352538DB-1C24-4DBE-A57E-DEC5E7AE63B7}" name="総数／構成比" dataDxfId="25"/>
    <tableColumn id="12" xr3:uid="{200472F1-DAFC-4908-B6CE-C5750043F3AE}" name="個人／事業所数" totalsRowFunction="sum" totalsRowDxfId="24" dataCellStyle="桁区切り" totalsRowCellStyle="桁区切り"/>
    <tableColumn id="13" xr3:uid="{B001BCD6-9044-4011-A870-3F6BC0F92A47}" name="個人／構成比" dataDxfId="23"/>
    <tableColumn id="14" xr3:uid="{0A3F3D75-BAAD-46BD-9714-6DC7328514E0}" name="法人／事業所数" totalsRowFunction="sum" totalsRowDxfId="22" dataCellStyle="桁区切り" totalsRowCellStyle="桁区切り"/>
    <tableColumn id="15" xr3:uid="{E92C77E4-18ED-4AAB-880B-26EB5D07D25F}" name="法人／構成比" dataDxfId="21"/>
    <tableColumn id="16" xr3:uid="{B2EDF310-EE85-4611-A2DB-04423B862682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449F576-B743-4DD2-9349-D470BAFDBDE9}" name="M_TABLE_05463" displayName="M_TABLE_05463" ref="B23:I44" totalsRowShown="0">
  <autoFilter ref="B23:I44" xr:uid="{E449F576-B743-4DD2-9349-D470BAFDBDE9}"/>
  <tableColumns count="8">
    <tableColumn id="9" xr3:uid="{6B403BE1-73CC-48BE-BDC7-B31D0C9DD0E1}" name="産業中分類上位２０"/>
    <tableColumn id="10" xr3:uid="{D65AA81A-8B28-4BEE-92C0-134390C85D3A}" name="総数／事業所数" dataCellStyle="桁区切り"/>
    <tableColumn id="11" xr3:uid="{4F49E07F-235D-44C6-87A8-2DFC9045B394}" name="総数／構成比" dataDxfId="19"/>
    <tableColumn id="12" xr3:uid="{7BA13581-6A4B-4360-83D6-CF62D8E86612}" name="個人／事業所数" dataCellStyle="桁区切り"/>
    <tableColumn id="13" xr3:uid="{FEE47672-4C5C-40E1-8E46-0583BC7D2524}" name="個人／構成比" dataDxfId="18"/>
    <tableColumn id="14" xr3:uid="{8DFFF37D-0FD6-442B-A5F4-CDE9914FD19A}" name="法人／事業所数" dataCellStyle="桁区切り"/>
    <tableColumn id="15" xr3:uid="{712B1B7E-7A6E-4210-9DBA-677F1B96E953}" name="法人／構成比" dataDxfId="17"/>
    <tableColumn id="16" xr3:uid="{D200F0FB-C504-4F13-ACEF-47C181E0F49C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08007E1-1626-42DD-B3B0-A071CBA48499}" name="S_TABLE_05463" displayName="S_TABLE_05463" ref="B47:I68" totalsRowShown="0">
  <autoFilter ref="B47:I68" xr:uid="{108007E1-1626-42DD-B3B0-A071CBA48499}"/>
  <tableColumns count="8">
    <tableColumn id="9" xr3:uid="{609BE0CA-2989-4C65-9DCD-9D912DE5E983}" name="産業小分類上位２０"/>
    <tableColumn id="10" xr3:uid="{72D2331E-B407-44F5-A767-6A2C60E624E3}" name="総数／事業所数" dataCellStyle="桁区切り"/>
    <tableColumn id="11" xr3:uid="{AEC007E0-3652-4832-8671-4F228EAB1998}" name="総数／構成比" dataDxfId="16"/>
    <tableColumn id="12" xr3:uid="{DF8E8DE6-00C3-4E31-8A4D-3952062542F7}" name="個人／事業所数" dataCellStyle="桁区切り"/>
    <tableColumn id="13" xr3:uid="{62015FD4-50F3-4388-B757-4D7EFB9470FD}" name="個人／構成比" dataDxfId="15"/>
    <tableColumn id="14" xr3:uid="{0A921B5E-E7C2-455A-A375-25CAF60AFA4C}" name="法人／事業所数" dataCellStyle="桁区切り"/>
    <tableColumn id="15" xr3:uid="{ECCF0B27-9170-466F-968A-08F3856794D3}" name="法人／構成比" dataDxfId="14"/>
    <tableColumn id="16" xr3:uid="{97E035F7-E78E-41F1-9008-381FE4AAA5BC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C04F7D6F-F280-43DF-A32E-A0E0BE159062}" name="LTBL_05464" displayName="LTBL_05464" ref="B4:I20" totalsRowCount="1">
  <autoFilter ref="B4:I19" xr:uid="{C04F7D6F-F280-43DF-A32E-A0E0BE159062}"/>
  <tableColumns count="8">
    <tableColumn id="9" xr3:uid="{5775FEE8-0FED-4BB5-83ED-6B83761018F9}" name="産業大分類" totalsRowLabel="合計" totalsRowDxfId="13"/>
    <tableColumn id="10" xr3:uid="{B0BC0ACE-BA8B-4F28-A431-5244D7E01697}" name="総数／事業所数" totalsRowFunction="custom" totalsRowDxfId="12" dataCellStyle="桁区切り" totalsRowCellStyle="桁区切り">
      <totalsRowFormula>SUM(LTBL_05464[総数／事業所数])</totalsRowFormula>
    </tableColumn>
    <tableColumn id="11" xr3:uid="{AB3D2285-E11D-401D-887A-8ED7D583718B}" name="総数／構成比" dataDxfId="11"/>
    <tableColumn id="12" xr3:uid="{CE25055F-D897-4B2B-AAB8-5A9108C17A32}" name="個人／事業所数" totalsRowFunction="sum" totalsRowDxfId="10" dataCellStyle="桁区切り" totalsRowCellStyle="桁区切り"/>
    <tableColumn id="13" xr3:uid="{FD8B12CF-BB08-446B-A2EB-F4DA6EEFC46C}" name="個人／構成比" dataDxfId="9"/>
    <tableColumn id="14" xr3:uid="{0051D6B0-BA9C-4BF5-85E3-BD3A70858A39}" name="法人／事業所数" totalsRowFunction="sum" totalsRowDxfId="8" dataCellStyle="桁区切り" totalsRowCellStyle="桁区切り"/>
    <tableColumn id="15" xr3:uid="{57DFA5F6-E780-483D-8AEF-F9363A57AB1B}" name="法人／構成比" dataDxfId="7"/>
    <tableColumn id="16" xr3:uid="{35C663A9-0484-4151-BDA0-D0CD08E3521D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B4D278B-9530-46CC-A89F-A4217E532087}" name="M_TABLE_05464" displayName="M_TABLE_05464" ref="B23:I49" totalsRowShown="0">
  <autoFilter ref="B23:I49" xr:uid="{0B4D278B-9530-46CC-A89F-A4217E532087}"/>
  <tableColumns count="8">
    <tableColumn id="9" xr3:uid="{B4B9EED7-FF18-493A-9104-E4B807AD085F}" name="産業中分類上位２０"/>
    <tableColumn id="10" xr3:uid="{12982912-F804-4002-B270-CF5A57AC63EA}" name="総数／事業所数" dataCellStyle="桁区切り"/>
    <tableColumn id="11" xr3:uid="{474DF921-7156-4C48-B86A-E4530D70F399}" name="総数／構成比" dataDxfId="5"/>
    <tableColumn id="12" xr3:uid="{A57DB7C1-4563-4B18-89CC-0458EA724CCB}" name="個人／事業所数" dataCellStyle="桁区切り"/>
    <tableColumn id="13" xr3:uid="{DA157DE6-3498-40F9-B46C-F37305B28C7F}" name="個人／構成比" dataDxfId="4"/>
    <tableColumn id="14" xr3:uid="{501753FC-FFBB-487F-AC3A-17D5A5B8E531}" name="法人／事業所数" dataCellStyle="桁区切り"/>
    <tableColumn id="15" xr3:uid="{FEB69894-77BB-4FDB-B0E7-BAF2CB772D0C}" name="法人／構成比" dataDxfId="3"/>
    <tableColumn id="16" xr3:uid="{3666D341-9CB8-4596-A135-BC69BEC4EE4A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CE48421-857F-4827-B27C-BA0A3C9E2938}" name="S_TABLE_05464" displayName="S_TABLE_05464" ref="B52:I96" totalsRowShown="0">
  <autoFilter ref="B52:I96" xr:uid="{CCE48421-857F-4827-B27C-BA0A3C9E2938}"/>
  <tableColumns count="8">
    <tableColumn id="9" xr3:uid="{F60AF43E-3770-484B-90B9-F18C20D7A7C4}" name="産業小分類上位２０"/>
    <tableColumn id="10" xr3:uid="{81E46389-54C6-48FF-9C38-DC57B7C74885}" name="総数／事業所数" dataCellStyle="桁区切り"/>
    <tableColumn id="11" xr3:uid="{348501FD-82C5-42FE-835A-C05E06248E2A}" name="総数／構成比" dataDxfId="2"/>
    <tableColumn id="12" xr3:uid="{393DA2A0-A6F8-4B1C-9C5D-73A465D11AF6}" name="個人／事業所数" dataCellStyle="桁区切り"/>
    <tableColumn id="13" xr3:uid="{39318DEE-7D53-404D-8CE3-ED64291A5420}" name="個人／構成比" dataDxfId="1"/>
    <tableColumn id="14" xr3:uid="{DA344097-AFB7-4E91-B63A-BF85C5926833}" name="法人／事業所数" dataCellStyle="桁区切り"/>
    <tableColumn id="15" xr3:uid="{9FF10505-0CCD-4448-AFA4-03C17D32DAD4}" name="法人／構成比" dataDxfId="0"/>
    <tableColumn id="16" xr3:uid="{813FB2EE-F653-44C9-AD20-539125BD7AD3}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F030177-31FE-4C98-A9B8-96771B1AF668}" name="M_TABLE_05202" displayName="M_TABLE_05202" ref="B23:I43" totalsRowShown="0">
  <autoFilter ref="B23:I43" xr:uid="{4F030177-31FE-4C98-A9B8-96771B1AF668}"/>
  <tableColumns count="8">
    <tableColumn id="9" xr3:uid="{F69BF945-AFB9-4A0F-8210-37D7E6ABD15E}" name="産業中分類上位２０"/>
    <tableColumn id="10" xr3:uid="{11F06D65-7C34-4112-8490-6D5063487CBE}" name="総数／事業所数" dataCellStyle="桁区切り"/>
    <tableColumn id="11" xr3:uid="{CD7850D4-2759-473F-81A1-0E385330E1E7}" name="総数／構成比" dataDxfId="327"/>
    <tableColumn id="12" xr3:uid="{90244181-2320-4BD9-A58B-B949D4F1BD3B}" name="個人／事業所数" dataCellStyle="桁区切り"/>
    <tableColumn id="13" xr3:uid="{B9657E1F-52F5-4F62-BAB8-C068177AF6B2}" name="個人／構成比" dataDxfId="326"/>
    <tableColumn id="14" xr3:uid="{46EE3C39-A047-4B85-ACAC-8D6EA51738BC}" name="法人／事業所数" dataCellStyle="桁区切り"/>
    <tableColumn id="15" xr3:uid="{5B67785C-CF2E-4702-B45D-6667CD61B2D5}" name="法人／構成比" dataDxfId="325"/>
    <tableColumn id="16" xr3:uid="{45A1EF12-BB21-4BF3-B940-13636160BBA0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E503349-47F0-4F75-BF77-62C3B80623EB}" name="S_TABLE_05202" displayName="S_TABLE_05202" ref="B46:I69" totalsRowShown="0">
  <autoFilter ref="B46:I69" xr:uid="{DE503349-47F0-4F75-BF77-62C3B80623EB}"/>
  <tableColumns count="8">
    <tableColumn id="9" xr3:uid="{29044AC0-8D12-47CF-BBC9-C0E077C673FF}" name="産業小分類上位２０"/>
    <tableColumn id="10" xr3:uid="{58004D85-5D76-4961-AEF8-D24474D242F8}" name="総数／事業所数" dataCellStyle="桁区切り"/>
    <tableColumn id="11" xr3:uid="{ADB7920B-51ED-4D6C-8306-D64CD86C0A8F}" name="総数／構成比" dataDxfId="324"/>
    <tableColumn id="12" xr3:uid="{DBD5844B-96DF-4469-A225-DBA4E57CCA55}" name="個人／事業所数" dataCellStyle="桁区切り"/>
    <tableColumn id="13" xr3:uid="{2CC00B3B-E6FE-4879-BBF5-6FC41DFA48F1}" name="個人／構成比" dataDxfId="323"/>
    <tableColumn id="14" xr3:uid="{24AC3EBC-778E-4FB3-99F2-3827810C3A84}" name="法人／事業所数" dataCellStyle="桁区切り"/>
    <tableColumn id="15" xr3:uid="{22D96D10-79E2-4327-91B0-5A664EC2D266}" name="法人／構成比" dataDxfId="322"/>
    <tableColumn id="16" xr3:uid="{A5E15A05-A5CE-40B4-BDC0-D775B07B79C3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CDB8-09FC-46CB-A2EF-F55621D2666D}">
  <dimension ref="A1:B30"/>
  <sheetViews>
    <sheetView tabSelected="1" workbookViewId="0"/>
  </sheetViews>
  <sheetFormatPr defaultRowHeight="13.2" x14ac:dyDescent="0.2"/>
  <sheetData>
    <row r="1" spans="1:2" x14ac:dyDescent="0.2">
      <c r="A1" t="s">
        <v>263</v>
      </c>
    </row>
    <row r="2" spans="1:2" x14ac:dyDescent="0.2">
      <c r="B2" s="13" t="s">
        <v>207</v>
      </c>
    </row>
    <row r="3" spans="1:2" x14ac:dyDescent="0.2">
      <c r="B3" s="13" t="s">
        <v>102</v>
      </c>
    </row>
    <row r="4" spans="1:2" x14ac:dyDescent="0.2">
      <c r="B4" s="13" t="s">
        <v>205</v>
      </c>
    </row>
    <row r="5" spans="1:2" x14ac:dyDescent="0.2">
      <c r="B5" s="13" t="s">
        <v>237</v>
      </c>
    </row>
    <row r="6" spans="1:2" x14ac:dyDescent="0.2">
      <c r="B6" s="13" t="s">
        <v>238</v>
      </c>
    </row>
    <row r="7" spans="1:2" x14ac:dyDescent="0.2">
      <c r="B7" s="13" t="s">
        <v>239</v>
      </c>
    </row>
    <row r="8" spans="1:2" x14ac:dyDescent="0.2">
      <c r="B8" s="13" t="s">
        <v>240</v>
      </c>
    </row>
    <row r="9" spans="1:2" x14ac:dyDescent="0.2">
      <c r="B9" s="13" t="s">
        <v>241</v>
      </c>
    </row>
    <row r="10" spans="1:2" x14ac:dyDescent="0.2">
      <c r="B10" s="13" t="s">
        <v>242</v>
      </c>
    </row>
    <row r="11" spans="1:2" x14ac:dyDescent="0.2">
      <c r="B11" s="13" t="s">
        <v>243</v>
      </c>
    </row>
    <row r="12" spans="1:2" x14ac:dyDescent="0.2">
      <c r="B12" s="13" t="s">
        <v>244</v>
      </c>
    </row>
    <row r="13" spans="1:2" x14ac:dyDescent="0.2">
      <c r="B13" s="13" t="s">
        <v>245</v>
      </c>
    </row>
    <row r="14" spans="1:2" x14ac:dyDescent="0.2">
      <c r="B14" s="13" t="s">
        <v>246</v>
      </c>
    </row>
    <row r="15" spans="1:2" x14ac:dyDescent="0.2">
      <c r="B15" s="13" t="s">
        <v>247</v>
      </c>
    </row>
    <row r="16" spans="1:2" x14ac:dyDescent="0.2">
      <c r="B16" s="13" t="s">
        <v>248</v>
      </c>
    </row>
    <row r="17" spans="2:2" x14ac:dyDescent="0.2">
      <c r="B17" s="13" t="s">
        <v>249</v>
      </c>
    </row>
    <row r="18" spans="2:2" x14ac:dyDescent="0.2">
      <c r="B18" s="13" t="s">
        <v>250</v>
      </c>
    </row>
    <row r="19" spans="2:2" x14ac:dyDescent="0.2">
      <c r="B19" s="13" t="s">
        <v>251</v>
      </c>
    </row>
    <row r="20" spans="2:2" x14ac:dyDescent="0.2">
      <c r="B20" s="13" t="s">
        <v>252</v>
      </c>
    </row>
    <row r="21" spans="2:2" x14ac:dyDescent="0.2">
      <c r="B21" s="13" t="s">
        <v>253</v>
      </c>
    </row>
    <row r="22" spans="2:2" x14ac:dyDescent="0.2">
      <c r="B22" s="13" t="s">
        <v>254</v>
      </c>
    </row>
    <row r="23" spans="2:2" x14ac:dyDescent="0.2">
      <c r="B23" s="13" t="s">
        <v>255</v>
      </c>
    </row>
    <row r="24" spans="2:2" x14ac:dyDescent="0.2">
      <c r="B24" s="13" t="s">
        <v>256</v>
      </c>
    </row>
    <row r="25" spans="2:2" x14ac:dyDescent="0.2">
      <c r="B25" s="13" t="s">
        <v>257</v>
      </c>
    </row>
    <row r="26" spans="2:2" x14ac:dyDescent="0.2">
      <c r="B26" s="13" t="s">
        <v>258</v>
      </c>
    </row>
    <row r="27" spans="2:2" x14ac:dyDescent="0.2">
      <c r="B27" s="13" t="s">
        <v>259</v>
      </c>
    </row>
    <row r="28" spans="2:2" x14ac:dyDescent="0.2">
      <c r="B28" s="13" t="s">
        <v>260</v>
      </c>
    </row>
    <row r="29" spans="2:2" x14ac:dyDescent="0.2">
      <c r="B29" s="13" t="s">
        <v>261</v>
      </c>
    </row>
    <row r="30" spans="2:2" x14ac:dyDescent="0.2">
      <c r="B30" s="13" t="s">
        <v>262</v>
      </c>
    </row>
  </sheetData>
  <phoneticPr fontId="1"/>
  <hyperlinks>
    <hyperlink ref="B2" location="'産業大分類'!a1" display="産業大分類" xr:uid="{194F0D11-DED7-49B5-9255-4C13DCB37AA5}"/>
    <hyperlink ref="B3" location="'産業中分類'!a1" display="産業中分類" xr:uid="{59A38D00-E88E-4726-9070-0FC0114DF329}"/>
    <hyperlink ref="B4" location="'産業小分類'!a1" display="産業小分類" xr:uid="{74243640-2B78-474F-9829-A51338C0D030}"/>
    <hyperlink ref="B5" location="'秋田県'!a1" display="秋田県" xr:uid="{CD0DAD3A-B2F3-4FF7-A8F9-819452A72E0C}"/>
    <hyperlink ref="B6" location="'秋田市'!a1" display="秋田市" xr:uid="{3AA9B7D3-7830-4602-B600-2A24021F8FFD}"/>
    <hyperlink ref="B7" location="'能代市'!a1" display="能代市" xr:uid="{023D551E-05B9-4A8D-BC67-AB5942A8B259}"/>
    <hyperlink ref="B8" location="'横手市'!a1" display="横手市" xr:uid="{CB6311CD-B958-4C68-B467-6B757FB31A22}"/>
    <hyperlink ref="B9" location="'大館市'!a1" display="大館市" xr:uid="{37976606-F54D-409B-8A92-03569D998963}"/>
    <hyperlink ref="B10" location="'男鹿市'!a1" display="男鹿市" xr:uid="{B19CEA16-144C-4A3A-B2A2-D9B09C8327A4}"/>
    <hyperlink ref="B11" location="'湯沢市'!a1" display="湯沢市" xr:uid="{B28B3653-ED36-4435-B08C-1F3061D56FE6}"/>
    <hyperlink ref="B12" location="'鹿角市'!a1" display="鹿角市" xr:uid="{8482741C-FED2-40FE-9A08-3048A59F32D5}"/>
    <hyperlink ref="B13" location="'由利本荘市'!a1" display="由利本荘市" xr:uid="{85AD6A26-2E80-4E38-A1C9-3AC457015D46}"/>
    <hyperlink ref="B14" location="'潟上市'!a1" display="潟上市" xr:uid="{38CFEFC0-E8FF-4B98-B824-C92C6CA2CACF}"/>
    <hyperlink ref="B15" location="'大仙市'!a1" display="大仙市" xr:uid="{2BC47722-28BD-4ECB-9F43-4BD1A6E8DF5C}"/>
    <hyperlink ref="B16" location="'北秋田市'!a1" display="北秋田市" xr:uid="{76B88B32-2ED9-4272-9662-B4E2BF8B2015}"/>
    <hyperlink ref="B17" location="'にかほ市'!a1" display="にかほ市" xr:uid="{CFAED06D-ED51-495B-B081-6E3AE6DF54B0}"/>
    <hyperlink ref="B18" location="'仙北市'!a1" display="仙北市" xr:uid="{5FAE3D6C-677B-4132-9505-F0A6AACDAF2B}"/>
    <hyperlink ref="B19" location="'鹿角郡小坂町'!a1" display="鹿角郡小坂町" xr:uid="{AB50318B-D826-4081-ABCA-91B73115ACC6}"/>
    <hyperlink ref="B20" location="'北秋田郡上小阿仁村'!a1" display="北秋田郡上小阿仁村" xr:uid="{13A3EDBC-AF2F-482B-9602-27C2B2898383}"/>
    <hyperlink ref="B21" location="'山本郡藤里町'!a1" display="山本郡藤里町" xr:uid="{E6AE9E40-2E32-4B4B-8E3D-CC9E43B5B0D1}"/>
    <hyperlink ref="B22" location="'山本郡三種町'!a1" display="山本郡三種町" xr:uid="{63D61D8B-F056-4C0F-9C87-C15AE35854D4}"/>
    <hyperlink ref="B23" location="'山本郡八峰町'!a1" display="山本郡八峰町" xr:uid="{5A36FE40-11D1-4739-AA1A-AA1B6EC394A2}"/>
    <hyperlink ref="B24" location="'南秋田郡五城目町'!a1" display="南秋田郡五城目町" xr:uid="{C62ECEBE-6CB0-406C-AD7A-59E81F2AD490}"/>
    <hyperlink ref="B25" location="'南秋田郡八郎潟町'!a1" display="南秋田郡八郎潟町" xr:uid="{820531B6-5B4C-4C46-AC28-F8B13364B850}"/>
    <hyperlink ref="B26" location="'南秋田郡井川町'!a1" display="南秋田郡井川町" xr:uid="{F6C162EA-86E6-461F-801A-BEE8A03379BA}"/>
    <hyperlink ref="B27" location="'南秋田郡大潟村'!a1" display="南秋田郡大潟村" xr:uid="{28F79C9A-FB91-4C9D-A865-50F17946EB03}"/>
    <hyperlink ref="B28" location="'仙北郡美郷町'!a1" display="仙北郡美郷町" xr:uid="{C92E54BD-07B7-491F-9432-1FB7492536EA}"/>
    <hyperlink ref="B29" location="'雄勝郡羽後町'!a1" display="雄勝郡羽後町" xr:uid="{5D351CCC-D853-4AE6-BF4C-FBB30053153D}"/>
    <hyperlink ref="B30" location="'雄勝郡東成瀬村'!a1" display="雄勝郡東成瀬村" xr:uid="{4FCBDC07-8CC1-484A-B828-8BD3140C001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3B29-B371-4D42-B855-541E79978FC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0.44</v>
      </c>
      <c r="I5" s="12">
        <v>0</v>
      </c>
    </row>
    <row r="6" spans="2:9" ht="15" customHeight="1" x14ac:dyDescent="0.2">
      <c r="B6" t="s">
        <v>27</v>
      </c>
      <c r="C6" s="12">
        <v>114</v>
      </c>
      <c r="D6" s="8">
        <v>16.100000000000001</v>
      </c>
      <c r="E6" s="12">
        <v>69</v>
      </c>
      <c r="F6" s="8">
        <v>14.87</v>
      </c>
      <c r="G6" s="12">
        <v>45</v>
      </c>
      <c r="H6" s="8">
        <v>19.649999999999999</v>
      </c>
      <c r="I6" s="12">
        <v>0</v>
      </c>
    </row>
    <row r="7" spans="2:9" ht="15" customHeight="1" x14ac:dyDescent="0.2">
      <c r="B7" t="s">
        <v>28</v>
      </c>
      <c r="C7" s="12">
        <v>30</v>
      </c>
      <c r="D7" s="8">
        <v>4.24</v>
      </c>
      <c r="E7" s="12">
        <v>17</v>
      </c>
      <c r="F7" s="8">
        <v>3.66</v>
      </c>
      <c r="G7" s="12">
        <v>13</v>
      </c>
      <c r="H7" s="8">
        <v>5.68</v>
      </c>
      <c r="I7" s="12">
        <v>0</v>
      </c>
    </row>
    <row r="8" spans="2:9" ht="15" customHeight="1" x14ac:dyDescent="0.2">
      <c r="B8" t="s">
        <v>29</v>
      </c>
      <c r="C8" s="12">
        <v>11</v>
      </c>
      <c r="D8" s="8">
        <v>1.55</v>
      </c>
      <c r="E8" s="12">
        <v>0</v>
      </c>
      <c r="F8" s="8">
        <v>0</v>
      </c>
      <c r="G8" s="12">
        <v>11</v>
      </c>
      <c r="H8" s="8">
        <v>4.8</v>
      </c>
      <c r="I8" s="12">
        <v>0</v>
      </c>
    </row>
    <row r="9" spans="2:9" ht="15" customHeight="1" x14ac:dyDescent="0.2">
      <c r="B9" t="s">
        <v>30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0.44</v>
      </c>
      <c r="I9" s="12">
        <v>0</v>
      </c>
    </row>
    <row r="10" spans="2:9" ht="15" customHeight="1" x14ac:dyDescent="0.2">
      <c r="B10" t="s">
        <v>31</v>
      </c>
      <c r="C10" s="12">
        <v>10</v>
      </c>
      <c r="D10" s="8">
        <v>1.41</v>
      </c>
      <c r="E10" s="12">
        <v>1</v>
      </c>
      <c r="F10" s="8">
        <v>0.22</v>
      </c>
      <c r="G10" s="12">
        <v>9</v>
      </c>
      <c r="H10" s="8">
        <v>3.93</v>
      </c>
      <c r="I10" s="12">
        <v>0</v>
      </c>
    </row>
    <row r="11" spans="2:9" ht="15" customHeight="1" x14ac:dyDescent="0.2">
      <c r="B11" t="s">
        <v>32</v>
      </c>
      <c r="C11" s="12">
        <v>201</v>
      </c>
      <c r="D11" s="8">
        <v>28.39</v>
      </c>
      <c r="E11" s="12">
        <v>117</v>
      </c>
      <c r="F11" s="8">
        <v>25.22</v>
      </c>
      <c r="G11" s="12">
        <v>84</v>
      </c>
      <c r="H11" s="8">
        <v>36.68</v>
      </c>
      <c r="I11" s="12">
        <v>0</v>
      </c>
    </row>
    <row r="12" spans="2:9" ht="15" customHeight="1" x14ac:dyDescent="0.2">
      <c r="B12" t="s">
        <v>33</v>
      </c>
      <c r="C12" s="12">
        <v>3</v>
      </c>
      <c r="D12" s="8">
        <v>0.42</v>
      </c>
      <c r="E12" s="12">
        <v>1</v>
      </c>
      <c r="F12" s="8">
        <v>0.22</v>
      </c>
      <c r="G12" s="12">
        <v>2</v>
      </c>
      <c r="H12" s="8">
        <v>0.87</v>
      </c>
      <c r="I12" s="12">
        <v>0</v>
      </c>
    </row>
    <row r="13" spans="2:9" ht="15" customHeight="1" x14ac:dyDescent="0.2">
      <c r="B13" t="s">
        <v>34</v>
      </c>
      <c r="C13" s="12">
        <v>15</v>
      </c>
      <c r="D13" s="8">
        <v>2.12</v>
      </c>
      <c r="E13" s="12">
        <v>6</v>
      </c>
      <c r="F13" s="8">
        <v>1.29</v>
      </c>
      <c r="G13" s="12">
        <v>9</v>
      </c>
      <c r="H13" s="8">
        <v>3.93</v>
      </c>
      <c r="I13" s="12">
        <v>0</v>
      </c>
    </row>
    <row r="14" spans="2:9" ht="15" customHeight="1" x14ac:dyDescent="0.2">
      <c r="B14" t="s">
        <v>35</v>
      </c>
      <c r="C14" s="12">
        <v>14</v>
      </c>
      <c r="D14" s="8">
        <v>1.98</v>
      </c>
      <c r="E14" s="12">
        <v>12</v>
      </c>
      <c r="F14" s="8">
        <v>2.59</v>
      </c>
      <c r="G14" s="12">
        <v>2</v>
      </c>
      <c r="H14" s="8">
        <v>0.87</v>
      </c>
      <c r="I14" s="12">
        <v>0</v>
      </c>
    </row>
    <row r="15" spans="2:9" ht="15" customHeight="1" x14ac:dyDescent="0.2">
      <c r="B15" t="s">
        <v>36</v>
      </c>
      <c r="C15" s="12">
        <v>99</v>
      </c>
      <c r="D15" s="8">
        <v>13.98</v>
      </c>
      <c r="E15" s="12">
        <v>79</v>
      </c>
      <c r="F15" s="8">
        <v>17.03</v>
      </c>
      <c r="G15" s="12">
        <v>20</v>
      </c>
      <c r="H15" s="8">
        <v>8.73</v>
      </c>
      <c r="I15" s="12">
        <v>0</v>
      </c>
    </row>
    <row r="16" spans="2:9" ht="15" customHeight="1" x14ac:dyDescent="0.2">
      <c r="B16" t="s">
        <v>37</v>
      </c>
      <c r="C16" s="12">
        <v>134</v>
      </c>
      <c r="D16" s="8">
        <v>18.93</v>
      </c>
      <c r="E16" s="12">
        <v>119</v>
      </c>
      <c r="F16" s="8">
        <v>25.65</v>
      </c>
      <c r="G16" s="12">
        <v>15</v>
      </c>
      <c r="H16" s="8">
        <v>6.55</v>
      </c>
      <c r="I16" s="12">
        <v>0</v>
      </c>
    </row>
    <row r="17" spans="2:9" ht="15" customHeight="1" x14ac:dyDescent="0.2">
      <c r="B17" t="s">
        <v>38</v>
      </c>
      <c r="C17" s="12">
        <v>29</v>
      </c>
      <c r="D17" s="8">
        <v>4.0999999999999996</v>
      </c>
      <c r="E17" s="12">
        <v>15</v>
      </c>
      <c r="F17" s="8">
        <v>3.23</v>
      </c>
      <c r="G17" s="12">
        <v>2</v>
      </c>
      <c r="H17" s="8">
        <v>0.87</v>
      </c>
      <c r="I17" s="12">
        <v>0</v>
      </c>
    </row>
    <row r="18" spans="2:9" ht="15" customHeight="1" x14ac:dyDescent="0.2">
      <c r="B18" t="s">
        <v>39</v>
      </c>
      <c r="C18" s="12">
        <v>24</v>
      </c>
      <c r="D18" s="8">
        <v>3.39</v>
      </c>
      <c r="E18" s="12">
        <v>13</v>
      </c>
      <c r="F18" s="8">
        <v>2.8</v>
      </c>
      <c r="G18" s="12">
        <v>10</v>
      </c>
      <c r="H18" s="8">
        <v>4.37</v>
      </c>
      <c r="I18" s="12">
        <v>0</v>
      </c>
    </row>
    <row r="19" spans="2:9" ht="15" customHeight="1" x14ac:dyDescent="0.2">
      <c r="B19" t="s">
        <v>40</v>
      </c>
      <c r="C19" s="12">
        <v>22</v>
      </c>
      <c r="D19" s="8">
        <v>3.11</v>
      </c>
      <c r="E19" s="12">
        <v>15</v>
      </c>
      <c r="F19" s="8">
        <v>3.23</v>
      </c>
      <c r="G19" s="12">
        <v>5</v>
      </c>
      <c r="H19" s="8">
        <v>2.1800000000000002</v>
      </c>
      <c r="I19" s="12">
        <v>0</v>
      </c>
    </row>
    <row r="20" spans="2:9" ht="15" customHeight="1" x14ac:dyDescent="0.2">
      <c r="B20" s="9" t="s">
        <v>208</v>
      </c>
      <c r="C20" s="12">
        <f>SUM(LTBL_05206[総数／事業所数])</f>
        <v>708</v>
      </c>
      <c r="E20" s="12">
        <f>SUBTOTAL(109,LTBL_05206[個人／事業所数])</f>
        <v>464</v>
      </c>
      <c r="G20" s="12">
        <f>SUBTOTAL(109,LTBL_05206[法人／事業所数])</f>
        <v>229</v>
      </c>
      <c r="I20" s="12">
        <f>SUBTOTAL(109,LTBL_05206[法人以外の団体／事業所数])</f>
        <v>0</v>
      </c>
    </row>
    <row r="21" spans="2:9" ht="15" customHeight="1" x14ac:dyDescent="0.2">
      <c r="E21" s="11">
        <f>LTBL_05206[[#Totals],[個人／事業所数]]/LTBL_05206[[#Totals],[総数／事業所数]]</f>
        <v>0.65536723163841804</v>
      </c>
      <c r="G21" s="11">
        <f>LTBL_05206[[#Totals],[法人／事業所数]]/LTBL_05206[[#Totals],[総数／事業所数]]</f>
        <v>0.32344632768361581</v>
      </c>
      <c r="I21" s="11">
        <f>LTBL_05206[[#Totals],[法人以外の団体／事業所数]]/LTBL_05206[[#Totals],[総数／事業所数]]</f>
        <v>0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117</v>
      </c>
      <c r="D24" s="8">
        <v>16.53</v>
      </c>
      <c r="E24" s="12">
        <v>110</v>
      </c>
      <c r="F24" s="8">
        <v>23.71</v>
      </c>
      <c r="G24" s="12">
        <v>7</v>
      </c>
      <c r="H24" s="8">
        <v>3.06</v>
      </c>
      <c r="I24" s="12">
        <v>0</v>
      </c>
    </row>
    <row r="25" spans="2:9" ht="15" customHeight="1" x14ac:dyDescent="0.2">
      <c r="B25" t="s">
        <v>62</v>
      </c>
      <c r="C25" s="12">
        <v>76</v>
      </c>
      <c r="D25" s="8">
        <v>10.73</v>
      </c>
      <c r="E25" s="12">
        <v>70</v>
      </c>
      <c r="F25" s="8">
        <v>15.09</v>
      </c>
      <c r="G25" s="12">
        <v>6</v>
      </c>
      <c r="H25" s="8">
        <v>2.62</v>
      </c>
      <c r="I25" s="12">
        <v>0</v>
      </c>
    </row>
    <row r="26" spans="2:9" ht="15" customHeight="1" x14ac:dyDescent="0.2">
      <c r="B26" t="s">
        <v>56</v>
      </c>
      <c r="C26" s="12">
        <v>67</v>
      </c>
      <c r="D26" s="8">
        <v>9.4600000000000009</v>
      </c>
      <c r="E26" s="12">
        <v>56</v>
      </c>
      <c r="F26" s="8">
        <v>12.07</v>
      </c>
      <c r="G26" s="12">
        <v>11</v>
      </c>
      <c r="H26" s="8">
        <v>4.8</v>
      </c>
      <c r="I26" s="12">
        <v>0</v>
      </c>
    </row>
    <row r="27" spans="2:9" ht="15" customHeight="1" x14ac:dyDescent="0.2">
      <c r="B27" t="s">
        <v>58</v>
      </c>
      <c r="C27" s="12">
        <v>66</v>
      </c>
      <c r="D27" s="8">
        <v>9.32</v>
      </c>
      <c r="E27" s="12">
        <v>31</v>
      </c>
      <c r="F27" s="8">
        <v>6.68</v>
      </c>
      <c r="G27" s="12">
        <v>35</v>
      </c>
      <c r="H27" s="8">
        <v>15.28</v>
      </c>
      <c r="I27" s="12">
        <v>0</v>
      </c>
    </row>
    <row r="28" spans="2:9" ht="15" customHeight="1" x14ac:dyDescent="0.2">
      <c r="B28" t="s">
        <v>49</v>
      </c>
      <c r="C28" s="12">
        <v>46</v>
      </c>
      <c r="D28" s="8">
        <v>6.5</v>
      </c>
      <c r="E28" s="12">
        <v>27</v>
      </c>
      <c r="F28" s="8">
        <v>5.82</v>
      </c>
      <c r="G28" s="12">
        <v>19</v>
      </c>
      <c r="H28" s="8">
        <v>8.3000000000000007</v>
      </c>
      <c r="I28" s="12">
        <v>0</v>
      </c>
    </row>
    <row r="29" spans="2:9" ht="15" customHeight="1" x14ac:dyDescent="0.2">
      <c r="B29" t="s">
        <v>50</v>
      </c>
      <c r="C29" s="12">
        <v>46</v>
      </c>
      <c r="D29" s="8">
        <v>6.5</v>
      </c>
      <c r="E29" s="12">
        <v>33</v>
      </c>
      <c r="F29" s="8">
        <v>7.11</v>
      </c>
      <c r="G29" s="12">
        <v>13</v>
      </c>
      <c r="H29" s="8">
        <v>5.68</v>
      </c>
      <c r="I29" s="12">
        <v>0</v>
      </c>
    </row>
    <row r="30" spans="2:9" ht="15" customHeight="1" x14ac:dyDescent="0.2">
      <c r="B30" t="s">
        <v>65</v>
      </c>
      <c r="C30" s="12">
        <v>29</v>
      </c>
      <c r="D30" s="8">
        <v>4.0999999999999996</v>
      </c>
      <c r="E30" s="12">
        <v>15</v>
      </c>
      <c r="F30" s="8">
        <v>3.23</v>
      </c>
      <c r="G30" s="12">
        <v>2</v>
      </c>
      <c r="H30" s="8">
        <v>0.87</v>
      </c>
      <c r="I30" s="12">
        <v>0</v>
      </c>
    </row>
    <row r="31" spans="2:9" ht="15" customHeight="1" x14ac:dyDescent="0.2">
      <c r="B31" t="s">
        <v>51</v>
      </c>
      <c r="C31" s="12">
        <v>22</v>
      </c>
      <c r="D31" s="8">
        <v>3.11</v>
      </c>
      <c r="E31" s="12">
        <v>9</v>
      </c>
      <c r="F31" s="8">
        <v>1.94</v>
      </c>
      <c r="G31" s="12">
        <v>13</v>
      </c>
      <c r="H31" s="8">
        <v>5.68</v>
      </c>
      <c r="I31" s="12">
        <v>0</v>
      </c>
    </row>
    <row r="32" spans="2:9" ht="15" customHeight="1" x14ac:dyDescent="0.2">
      <c r="B32" t="s">
        <v>57</v>
      </c>
      <c r="C32" s="12">
        <v>22</v>
      </c>
      <c r="D32" s="8">
        <v>3.11</v>
      </c>
      <c r="E32" s="12">
        <v>15</v>
      </c>
      <c r="F32" s="8">
        <v>3.23</v>
      </c>
      <c r="G32" s="12">
        <v>7</v>
      </c>
      <c r="H32" s="8">
        <v>3.06</v>
      </c>
      <c r="I32" s="12">
        <v>0</v>
      </c>
    </row>
    <row r="33" spans="2:9" ht="15" customHeight="1" x14ac:dyDescent="0.2">
      <c r="B33" t="s">
        <v>74</v>
      </c>
      <c r="C33" s="12">
        <v>14</v>
      </c>
      <c r="D33" s="8">
        <v>1.98</v>
      </c>
      <c r="E33" s="12">
        <v>2</v>
      </c>
      <c r="F33" s="8">
        <v>0.43</v>
      </c>
      <c r="G33" s="12">
        <v>12</v>
      </c>
      <c r="H33" s="8">
        <v>5.24</v>
      </c>
      <c r="I33" s="12">
        <v>0</v>
      </c>
    </row>
    <row r="34" spans="2:9" ht="15" customHeight="1" x14ac:dyDescent="0.2">
      <c r="B34" t="s">
        <v>66</v>
      </c>
      <c r="C34" s="12">
        <v>14</v>
      </c>
      <c r="D34" s="8">
        <v>1.98</v>
      </c>
      <c r="E34" s="12">
        <v>13</v>
      </c>
      <c r="F34" s="8">
        <v>2.8</v>
      </c>
      <c r="G34" s="12">
        <v>1</v>
      </c>
      <c r="H34" s="8">
        <v>0.44</v>
      </c>
      <c r="I34" s="12">
        <v>0</v>
      </c>
    </row>
    <row r="35" spans="2:9" ht="15" customHeight="1" x14ac:dyDescent="0.2">
      <c r="B35" t="s">
        <v>77</v>
      </c>
      <c r="C35" s="12">
        <v>13</v>
      </c>
      <c r="D35" s="8">
        <v>1.84</v>
      </c>
      <c r="E35" s="12">
        <v>3</v>
      </c>
      <c r="F35" s="8">
        <v>0.65</v>
      </c>
      <c r="G35" s="12">
        <v>10</v>
      </c>
      <c r="H35" s="8">
        <v>4.37</v>
      </c>
      <c r="I35" s="12">
        <v>0</v>
      </c>
    </row>
    <row r="36" spans="2:9" ht="15" customHeight="1" x14ac:dyDescent="0.2">
      <c r="B36" t="s">
        <v>68</v>
      </c>
      <c r="C36" s="12">
        <v>12</v>
      </c>
      <c r="D36" s="8">
        <v>1.69</v>
      </c>
      <c r="E36" s="12">
        <v>10</v>
      </c>
      <c r="F36" s="8">
        <v>2.16</v>
      </c>
      <c r="G36" s="12">
        <v>2</v>
      </c>
      <c r="H36" s="8">
        <v>0.87</v>
      </c>
      <c r="I36" s="12">
        <v>0</v>
      </c>
    </row>
    <row r="37" spans="2:9" ht="15" customHeight="1" x14ac:dyDescent="0.2">
      <c r="B37" t="s">
        <v>55</v>
      </c>
      <c r="C37" s="12">
        <v>11</v>
      </c>
      <c r="D37" s="8">
        <v>1.55</v>
      </c>
      <c r="E37" s="12">
        <v>7</v>
      </c>
      <c r="F37" s="8">
        <v>1.51</v>
      </c>
      <c r="G37" s="12">
        <v>4</v>
      </c>
      <c r="H37" s="8">
        <v>1.75</v>
      </c>
      <c r="I37" s="12">
        <v>0</v>
      </c>
    </row>
    <row r="38" spans="2:9" ht="15" customHeight="1" x14ac:dyDescent="0.2">
      <c r="B38" t="s">
        <v>75</v>
      </c>
      <c r="C38" s="12">
        <v>10</v>
      </c>
      <c r="D38" s="8">
        <v>1.41</v>
      </c>
      <c r="E38" s="12">
        <v>0</v>
      </c>
      <c r="F38" s="8">
        <v>0</v>
      </c>
      <c r="G38" s="12">
        <v>10</v>
      </c>
      <c r="H38" s="8">
        <v>4.37</v>
      </c>
      <c r="I38" s="12">
        <v>0</v>
      </c>
    </row>
    <row r="39" spans="2:9" ht="15" customHeight="1" x14ac:dyDescent="0.2">
      <c r="B39" t="s">
        <v>53</v>
      </c>
      <c r="C39" s="12">
        <v>10</v>
      </c>
      <c r="D39" s="8">
        <v>1.41</v>
      </c>
      <c r="E39" s="12">
        <v>2</v>
      </c>
      <c r="F39" s="8">
        <v>0.43</v>
      </c>
      <c r="G39" s="12">
        <v>8</v>
      </c>
      <c r="H39" s="8">
        <v>3.49</v>
      </c>
      <c r="I39" s="12">
        <v>0</v>
      </c>
    </row>
    <row r="40" spans="2:9" ht="15" customHeight="1" x14ac:dyDescent="0.2">
      <c r="B40" t="s">
        <v>76</v>
      </c>
      <c r="C40" s="12">
        <v>10</v>
      </c>
      <c r="D40" s="8">
        <v>1.41</v>
      </c>
      <c r="E40" s="12">
        <v>6</v>
      </c>
      <c r="F40" s="8">
        <v>1.29</v>
      </c>
      <c r="G40" s="12">
        <v>4</v>
      </c>
      <c r="H40" s="8">
        <v>1.75</v>
      </c>
      <c r="I40" s="12">
        <v>0</v>
      </c>
    </row>
    <row r="41" spans="2:9" ht="15" customHeight="1" x14ac:dyDescent="0.2">
      <c r="B41" t="s">
        <v>67</v>
      </c>
      <c r="C41" s="12">
        <v>10</v>
      </c>
      <c r="D41" s="8">
        <v>1.41</v>
      </c>
      <c r="E41" s="12">
        <v>0</v>
      </c>
      <c r="F41" s="8">
        <v>0</v>
      </c>
      <c r="G41" s="12">
        <v>9</v>
      </c>
      <c r="H41" s="8">
        <v>3.93</v>
      </c>
      <c r="I41" s="12">
        <v>0</v>
      </c>
    </row>
    <row r="42" spans="2:9" ht="15" customHeight="1" x14ac:dyDescent="0.2">
      <c r="B42" t="s">
        <v>60</v>
      </c>
      <c r="C42" s="12">
        <v>9</v>
      </c>
      <c r="D42" s="8">
        <v>1.27</v>
      </c>
      <c r="E42" s="12">
        <v>9</v>
      </c>
      <c r="F42" s="8">
        <v>1.94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78</v>
      </c>
      <c r="C43" s="12">
        <v>9</v>
      </c>
      <c r="D43" s="8">
        <v>1.27</v>
      </c>
      <c r="E43" s="12">
        <v>4</v>
      </c>
      <c r="F43" s="8">
        <v>0.86</v>
      </c>
      <c r="G43" s="12">
        <v>5</v>
      </c>
      <c r="H43" s="8">
        <v>2.1800000000000002</v>
      </c>
      <c r="I43" s="12">
        <v>0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64</v>
      </c>
      <c r="D47" s="8">
        <v>9.0399999999999991</v>
      </c>
      <c r="E47" s="12">
        <v>59</v>
      </c>
      <c r="F47" s="8">
        <v>12.72</v>
      </c>
      <c r="G47" s="12">
        <v>5</v>
      </c>
      <c r="H47" s="8">
        <v>2.1800000000000002</v>
      </c>
      <c r="I47" s="12">
        <v>0</v>
      </c>
    </row>
    <row r="48" spans="2:9" ht="15" customHeight="1" x14ac:dyDescent="0.2">
      <c r="B48" t="s">
        <v>118</v>
      </c>
      <c r="C48" s="12">
        <v>43</v>
      </c>
      <c r="D48" s="8">
        <v>6.07</v>
      </c>
      <c r="E48" s="12">
        <v>43</v>
      </c>
      <c r="F48" s="8">
        <v>9.27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117</v>
      </c>
      <c r="C49" s="12">
        <v>32</v>
      </c>
      <c r="D49" s="8">
        <v>4.5199999999999996</v>
      </c>
      <c r="E49" s="12">
        <v>31</v>
      </c>
      <c r="F49" s="8">
        <v>6.68</v>
      </c>
      <c r="G49" s="12">
        <v>1</v>
      </c>
      <c r="H49" s="8">
        <v>0.44</v>
      </c>
      <c r="I49" s="12">
        <v>0</v>
      </c>
    </row>
    <row r="50" spans="2:9" ht="15" customHeight="1" x14ac:dyDescent="0.2">
      <c r="B50" t="s">
        <v>109</v>
      </c>
      <c r="C50" s="12">
        <v>20</v>
      </c>
      <c r="D50" s="8">
        <v>2.82</v>
      </c>
      <c r="E50" s="12">
        <v>17</v>
      </c>
      <c r="F50" s="8">
        <v>3.66</v>
      </c>
      <c r="G50" s="12">
        <v>3</v>
      </c>
      <c r="H50" s="8">
        <v>1.31</v>
      </c>
      <c r="I50" s="12">
        <v>0</v>
      </c>
    </row>
    <row r="51" spans="2:9" ht="15" customHeight="1" x14ac:dyDescent="0.2">
      <c r="B51" t="s">
        <v>112</v>
      </c>
      <c r="C51" s="12">
        <v>20</v>
      </c>
      <c r="D51" s="8">
        <v>2.82</v>
      </c>
      <c r="E51" s="12">
        <v>14</v>
      </c>
      <c r="F51" s="8">
        <v>3.02</v>
      </c>
      <c r="G51" s="12">
        <v>6</v>
      </c>
      <c r="H51" s="8">
        <v>2.62</v>
      </c>
      <c r="I51" s="12">
        <v>0</v>
      </c>
    </row>
    <row r="52" spans="2:9" ht="15" customHeight="1" x14ac:dyDescent="0.2">
      <c r="B52" t="s">
        <v>103</v>
      </c>
      <c r="C52" s="12">
        <v>19</v>
      </c>
      <c r="D52" s="8">
        <v>2.68</v>
      </c>
      <c r="E52" s="12">
        <v>8</v>
      </c>
      <c r="F52" s="8">
        <v>1.72</v>
      </c>
      <c r="G52" s="12">
        <v>11</v>
      </c>
      <c r="H52" s="8">
        <v>4.8</v>
      </c>
      <c r="I52" s="12">
        <v>0</v>
      </c>
    </row>
    <row r="53" spans="2:9" ht="15" customHeight="1" x14ac:dyDescent="0.2">
      <c r="B53" t="s">
        <v>130</v>
      </c>
      <c r="C53" s="12">
        <v>19</v>
      </c>
      <c r="D53" s="8">
        <v>2.68</v>
      </c>
      <c r="E53" s="12">
        <v>4</v>
      </c>
      <c r="F53" s="8">
        <v>0.86</v>
      </c>
      <c r="G53" s="12">
        <v>15</v>
      </c>
      <c r="H53" s="8">
        <v>6.55</v>
      </c>
      <c r="I53" s="12">
        <v>0</v>
      </c>
    </row>
    <row r="54" spans="2:9" ht="15" customHeight="1" x14ac:dyDescent="0.2">
      <c r="B54" t="s">
        <v>107</v>
      </c>
      <c r="C54" s="12">
        <v>18</v>
      </c>
      <c r="D54" s="8">
        <v>2.54</v>
      </c>
      <c r="E54" s="12">
        <v>17</v>
      </c>
      <c r="F54" s="8">
        <v>3.66</v>
      </c>
      <c r="G54" s="12">
        <v>1</v>
      </c>
      <c r="H54" s="8">
        <v>0.44</v>
      </c>
      <c r="I54" s="12">
        <v>0</v>
      </c>
    </row>
    <row r="55" spans="2:9" ht="15" customHeight="1" x14ac:dyDescent="0.2">
      <c r="B55" t="s">
        <v>104</v>
      </c>
      <c r="C55" s="12">
        <v>15</v>
      </c>
      <c r="D55" s="8">
        <v>2.12</v>
      </c>
      <c r="E55" s="12">
        <v>11</v>
      </c>
      <c r="F55" s="8">
        <v>2.37</v>
      </c>
      <c r="G55" s="12">
        <v>4</v>
      </c>
      <c r="H55" s="8">
        <v>1.75</v>
      </c>
      <c r="I55" s="12">
        <v>0</v>
      </c>
    </row>
    <row r="56" spans="2:9" ht="15" customHeight="1" x14ac:dyDescent="0.2">
      <c r="B56" t="s">
        <v>105</v>
      </c>
      <c r="C56" s="12">
        <v>13</v>
      </c>
      <c r="D56" s="8">
        <v>1.84</v>
      </c>
      <c r="E56" s="12">
        <v>6</v>
      </c>
      <c r="F56" s="8">
        <v>1.29</v>
      </c>
      <c r="G56" s="12">
        <v>7</v>
      </c>
      <c r="H56" s="8">
        <v>3.06</v>
      </c>
      <c r="I56" s="12">
        <v>0</v>
      </c>
    </row>
    <row r="57" spans="2:9" ht="15" customHeight="1" x14ac:dyDescent="0.2">
      <c r="B57" t="s">
        <v>137</v>
      </c>
      <c r="C57" s="12">
        <v>13</v>
      </c>
      <c r="D57" s="8">
        <v>1.84</v>
      </c>
      <c r="E57" s="12">
        <v>2</v>
      </c>
      <c r="F57" s="8">
        <v>0.43</v>
      </c>
      <c r="G57" s="12">
        <v>11</v>
      </c>
      <c r="H57" s="8">
        <v>4.8</v>
      </c>
      <c r="I57" s="12">
        <v>0</v>
      </c>
    </row>
    <row r="58" spans="2:9" ht="15" customHeight="1" x14ac:dyDescent="0.2">
      <c r="B58" t="s">
        <v>116</v>
      </c>
      <c r="C58" s="12">
        <v>13</v>
      </c>
      <c r="D58" s="8">
        <v>1.84</v>
      </c>
      <c r="E58" s="12">
        <v>13</v>
      </c>
      <c r="F58" s="8">
        <v>2.8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138</v>
      </c>
      <c r="C59" s="12">
        <v>13</v>
      </c>
      <c r="D59" s="8">
        <v>1.84</v>
      </c>
      <c r="E59" s="12">
        <v>3</v>
      </c>
      <c r="F59" s="8">
        <v>0.65</v>
      </c>
      <c r="G59" s="12">
        <v>10</v>
      </c>
      <c r="H59" s="8">
        <v>4.37</v>
      </c>
      <c r="I59" s="12">
        <v>0</v>
      </c>
    </row>
    <row r="60" spans="2:9" ht="15" customHeight="1" x14ac:dyDescent="0.2">
      <c r="B60" t="s">
        <v>133</v>
      </c>
      <c r="C60" s="12">
        <v>12</v>
      </c>
      <c r="D60" s="8">
        <v>1.69</v>
      </c>
      <c r="E60" s="12">
        <v>11</v>
      </c>
      <c r="F60" s="8">
        <v>2.37</v>
      </c>
      <c r="G60" s="12">
        <v>1</v>
      </c>
      <c r="H60" s="8">
        <v>0.44</v>
      </c>
      <c r="I60" s="12">
        <v>0</v>
      </c>
    </row>
    <row r="61" spans="2:9" ht="15" customHeight="1" x14ac:dyDescent="0.2">
      <c r="B61" t="s">
        <v>114</v>
      </c>
      <c r="C61" s="12">
        <v>12</v>
      </c>
      <c r="D61" s="8">
        <v>1.69</v>
      </c>
      <c r="E61" s="12">
        <v>10</v>
      </c>
      <c r="F61" s="8">
        <v>2.16</v>
      </c>
      <c r="G61" s="12">
        <v>2</v>
      </c>
      <c r="H61" s="8">
        <v>0.87</v>
      </c>
      <c r="I61" s="12">
        <v>0</v>
      </c>
    </row>
    <row r="62" spans="2:9" ht="15" customHeight="1" x14ac:dyDescent="0.2">
      <c r="B62" t="s">
        <v>139</v>
      </c>
      <c r="C62" s="12">
        <v>12</v>
      </c>
      <c r="D62" s="8">
        <v>1.69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122</v>
      </c>
      <c r="C63" s="12">
        <v>12</v>
      </c>
      <c r="D63" s="8">
        <v>1.69</v>
      </c>
      <c r="E63" s="12">
        <v>10</v>
      </c>
      <c r="F63" s="8">
        <v>2.16</v>
      </c>
      <c r="G63" s="12">
        <v>2</v>
      </c>
      <c r="H63" s="8">
        <v>0.87</v>
      </c>
      <c r="I63" s="12">
        <v>0</v>
      </c>
    </row>
    <row r="64" spans="2:9" ht="15" customHeight="1" x14ac:dyDescent="0.2">
      <c r="B64" t="s">
        <v>136</v>
      </c>
      <c r="C64" s="12">
        <v>11</v>
      </c>
      <c r="D64" s="8">
        <v>1.55</v>
      </c>
      <c r="E64" s="12">
        <v>8</v>
      </c>
      <c r="F64" s="8">
        <v>1.72</v>
      </c>
      <c r="G64" s="12">
        <v>3</v>
      </c>
      <c r="H64" s="8">
        <v>1.31</v>
      </c>
      <c r="I64" s="12">
        <v>0</v>
      </c>
    </row>
    <row r="65" spans="2:9" ht="15" customHeight="1" x14ac:dyDescent="0.2">
      <c r="B65" t="s">
        <v>108</v>
      </c>
      <c r="C65" s="12">
        <v>11</v>
      </c>
      <c r="D65" s="8">
        <v>1.55</v>
      </c>
      <c r="E65" s="12">
        <v>8</v>
      </c>
      <c r="F65" s="8">
        <v>1.72</v>
      </c>
      <c r="G65" s="12">
        <v>3</v>
      </c>
      <c r="H65" s="8">
        <v>1.31</v>
      </c>
      <c r="I65" s="12">
        <v>0</v>
      </c>
    </row>
    <row r="66" spans="2:9" ht="15" customHeight="1" x14ac:dyDescent="0.2">
      <c r="B66" t="s">
        <v>110</v>
      </c>
      <c r="C66" s="12">
        <v>11</v>
      </c>
      <c r="D66" s="8">
        <v>1.55</v>
      </c>
      <c r="E66" s="12">
        <v>7</v>
      </c>
      <c r="F66" s="8">
        <v>1.51</v>
      </c>
      <c r="G66" s="12">
        <v>4</v>
      </c>
      <c r="H66" s="8">
        <v>1.75</v>
      </c>
      <c r="I66" s="12">
        <v>0</v>
      </c>
    </row>
    <row r="68" spans="2:9" ht="15" customHeight="1" x14ac:dyDescent="0.2">
      <c r="B6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93F1-03D0-4CD1-BEDA-7411FE74358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187</v>
      </c>
      <c r="D6" s="8">
        <v>12.85</v>
      </c>
      <c r="E6" s="12">
        <v>129</v>
      </c>
      <c r="F6" s="8">
        <v>12.32</v>
      </c>
      <c r="G6" s="12">
        <v>58</v>
      </c>
      <c r="H6" s="8">
        <v>15.34</v>
      </c>
      <c r="I6" s="12">
        <v>0</v>
      </c>
    </row>
    <row r="7" spans="2:9" ht="15" customHeight="1" x14ac:dyDescent="0.2">
      <c r="B7" t="s">
        <v>28</v>
      </c>
      <c r="C7" s="12">
        <v>214</v>
      </c>
      <c r="D7" s="8">
        <v>14.71</v>
      </c>
      <c r="E7" s="12">
        <v>152</v>
      </c>
      <c r="F7" s="8">
        <v>14.52</v>
      </c>
      <c r="G7" s="12">
        <v>60</v>
      </c>
      <c r="H7" s="8">
        <v>15.87</v>
      </c>
      <c r="I7" s="12">
        <v>1</v>
      </c>
    </row>
    <row r="8" spans="2:9" ht="15" customHeight="1" x14ac:dyDescent="0.2">
      <c r="B8" t="s">
        <v>29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2">
      <c r="B9" t="s">
        <v>30</v>
      </c>
      <c r="C9" s="12">
        <v>6</v>
      </c>
      <c r="D9" s="8">
        <v>0.41</v>
      </c>
      <c r="E9" s="12">
        <v>0</v>
      </c>
      <c r="F9" s="8">
        <v>0</v>
      </c>
      <c r="G9" s="12">
        <v>6</v>
      </c>
      <c r="H9" s="8">
        <v>1.59</v>
      </c>
      <c r="I9" s="12">
        <v>0</v>
      </c>
    </row>
    <row r="10" spans="2:9" ht="15" customHeight="1" x14ac:dyDescent="0.2">
      <c r="B10" t="s">
        <v>31</v>
      </c>
      <c r="C10" s="12">
        <v>10</v>
      </c>
      <c r="D10" s="8">
        <v>0.69</v>
      </c>
      <c r="E10" s="12">
        <v>1</v>
      </c>
      <c r="F10" s="8">
        <v>0.1</v>
      </c>
      <c r="G10" s="12">
        <v>9</v>
      </c>
      <c r="H10" s="8">
        <v>2.38</v>
      </c>
      <c r="I10" s="12">
        <v>0</v>
      </c>
    </row>
    <row r="11" spans="2:9" ht="15" customHeight="1" x14ac:dyDescent="0.2">
      <c r="B11" t="s">
        <v>32</v>
      </c>
      <c r="C11" s="12">
        <v>352</v>
      </c>
      <c r="D11" s="8">
        <v>24.19</v>
      </c>
      <c r="E11" s="12">
        <v>240</v>
      </c>
      <c r="F11" s="8">
        <v>22.92</v>
      </c>
      <c r="G11" s="12">
        <v>111</v>
      </c>
      <c r="H11" s="8">
        <v>29.37</v>
      </c>
      <c r="I11" s="12">
        <v>1</v>
      </c>
    </row>
    <row r="12" spans="2:9" ht="15" customHeight="1" x14ac:dyDescent="0.2">
      <c r="B12" t="s">
        <v>33</v>
      </c>
      <c r="C12" s="12">
        <v>7</v>
      </c>
      <c r="D12" s="8">
        <v>0.48</v>
      </c>
      <c r="E12" s="12">
        <v>1</v>
      </c>
      <c r="F12" s="8">
        <v>0.1</v>
      </c>
      <c r="G12" s="12">
        <v>6</v>
      </c>
      <c r="H12" s="8">
        <v>1.59</v>
      </c>
      <c r="I12" s="12">
        <v>0</v>
      </c>
    </row>
    <row r="13" spans="2:9" ht="15" customHeight="1" x14ac:dyDescent="0.2">
      <c r="B13" t="s">
        <v>34</v>
      </c>
      <c r="C13" s="12">
        <v>85</v>
      </c>
      <c r="D13" s="8">
        <v>5.84</v>
      </c>
      <c r="E13" s="12">
        <v>56</v>
      </c>
      <c r="F13" s="8">
        <v>5.35</v>
      </c>
      <c r="G13" s="12">
        <v>29</v>
      </c>
      <c r="H13" s="8">
        <v>7.67</v>
      </c>
      <c r="I13" s="12">
        <v>0</v>
      </c>
    </row>
    <row r="14" spans="2:9" ht="15" customHeight="1" x14ac:dyDescent="0.2">
      <c r="B14" t="s">
        <v>35</v>
      </c>
      <c r="C14" s="12">
        <v>47</v>
      </c>
      <c r="D14" s="8">
        <v>3.23</v>
      </c>
      <c r="E14" s="12">
        <v>34</v>
      </c>
      <c r="F14" s="8">
        <v>3.25</v>
      </c>
      <c r="G14" s="12">
        <v>11</v>
      </c>
      <c r="H14" s="8">
        <v>2.91</v>
      </c>
      <c r="I14" s="12">
        <v>0</v>
      </c>
    </row>
    <row r="15" spans="2:9" ht="15" customHeight="1" x14ac:dyDescent="0.2">
      <c r="B15" t="s">
        <v>36</v>
      </c>
      <c r="C15" s="12">
        <v>165</v>
      </c>
      <c r="D15" s="8">
        <v>11.34</v>
      </c>
      <c r="E15" s="12">
        <v>138</v>
      </c>
      <c r="F15" s="8">
        <v>13.18</v>
      </c>
      <c r="G15" s="12">
        <v>27</v>
      </c>
      <c r="H15" s="8">
        <v>7.14</v>
      </c>
      <c r="I15" s="12">
        <v>0</v>
      </c>
    </row>
    <row r="16" spans="2:9" ht="15" customHeight="1" x14ac:dyDescent="0.2">
      <c r="B16" t="s">
        <v>37</v>
      </c>
      <c r="C16" s="12">
        <v>247</v>
      </c>
      <c r="D16" s="8">
        <v>16.98</v>
      </c>
      <c r="E16" s="12">
        <v>223</v>
      </c>
      <c r="F16" s="8">
        <v>21.3</v>
      </c>
      <c r="G16" s="12">
        <v>20</v>
      </c>
      <c r="H16" s="8">
        <v>5.29</v>
      </c>
      <c r="I16" s="12">
        <v>2</v>
      </c>
    </row>
    <row r="17" spans="2:9" ht="15" customHeight="1" x14ac:dyDescent="0.2">
      <c r="B17" t="s">
        <v>38</v>
      </c>
      <c r="C17" s="12">
        <v>37</v>
      </c>
      <c r="D17" s="8">
        <v>2.54</v>
      </c>
      <c r="E17" s="12">
        <v>20</v>
      </c>
      <c r="F17" s="8">
        <v>1.91</v>
      </c>
      <c r="G17" s="12">
        <v>4</v>
      </c>
      <c r="H17" s="8">
        <v>1.06</v>
      </c>
      <c r="I17" s="12">
        <v>0</v>
      </c>
    </row>
    <row r="18" spans="2:9" ht="15" customHeight="1" x14ac:dyDescent="0.2">
      <c r="B18" t="s">
        <v>39</v>
      </c>
      <c r="C18" s="12">
        <v>46</v>
      </c>
      <c r="D18" s="8">
        <v>3.16</v>
      </c>
      <c r="E18" s="12">
        <v>25</v>
      </c>
      <c r="F18" s="8">
        <v>2.39</v>
      </c>
      <c r="G18" s="12">
        <v>20</v>
      </c>
      <c r="H18" s="8">
        <v>5.29</v>
      </c>
      <c r="I18" s="12">
        <v>1</v>
      </c>
    </row>
    <row r="19" spans="2:9" ht="15" customHeight="1" x14ac:dyDescent="0.2">
      <c r="B19" t="s">
        <v>40</v>
      </c>
      <c r="C19" s="12">
        <v>51</v>
      </c>
      <c r="D19" s="8">
        <v>3.51</v>
      </c>
      <c r="E19" s="12">
        <v>28</v>
      </c>
      <c r="F19" s="8">
        <v>2.67</v>
      </c>
      <c r="G19" s="12">
        <v>16</v>
      </c>
      <c r="H19" s="8">
        <v>4.2300000000000004</v>
      </c>
      <c r="I19" s="12">
        <v>1</v>
      </c>
    </row>
    <row r="20" spans="2:9" ht="15" customHeight="1" x14ac:dyDescent="0.2">
      <c r="B20" s="9" t="s">
        <v>208</v>
      </c>
      <c r="C20" s="12">
        <f>SUM(LTBL_05207[総数／事業所数])</f>
        <v>1455</v>
      </c>
      <c r="E20" s="12">
        <f>SUBTOTAL(109,LTBL_05207[個人／事業所数])</f>
        <v>1047</v>
      </c>
      <c r="G20" s="12">
        <f>SUBTOTAL(109,LTBL_05207[法人／事業所数])</f>
        <v>378</v>
      </c>
      <c r="I20" s="12">
        <f>SUBTOTAL(109,LTBL_05207[法人以外の団体／事業所数])</f>
        <v>6</v>
      </c>
    </row>
    <row r="21" spans="2:9" ht="15" customHeight="1" x14ac:dyDescent="0.2">
      <c r="E21" s="11">
        <f>LTBL_05207[[#Totals],[個人／事業所数]]/LTBL_05207[[#Totals],[総数／事業所数]]</f>
        <v>0.71958762886597938</v>
      </c>
      <c r="G21" s="11">
        <f>LTBL_05207[[#Totals],[法人／事業所数]]/LTBL_05207[[#Totals],[総数／事業所数]]</f>
        <v>0.25979381443298971</v>
      </c>
      <c r="I21" s="11">
        <f>LTBL_05207[[#Totals],[法人以外の団体／事業所数]]/LTBL_05207[[#Totals],[総数／事業所数]]</f>
        <v>4.1237113402061857E-3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222</v>
      </c>
      <c r="D24" s="8">
        <v>15.26</v>
      </c>
      <c r="E24" s="12">
        <v>213</v>
      </c>
      <c r="F24" s="8">
        <v>20.34</v>
      </c>
      <c r="G24" s="12">
        <v>9</v>
      </c>
      <c r="H24" s="8">
        <v>2.38</v>
      </c>
      <c r="I24" s="12">
        <v>0</v>
      </c>
    </row>
    <row r="25" spans="2:9" ht="15" customHeight="1" x14ac:dyDescent="0.2">
      <c r="B25" t="s">
        <v>62</v>
      </c>
      <c r="C25" s="12">
        <v>139</v>
      </c>
      <c r="D25" s="8">
        <v>9.5500000000000007</v>
      </c>
      <c r="E25" s="12">
        <v>122</v>
      </c>
      <c r="F25" s="8">
        <v>11.65</v>
      </c>
      <c r="G25" s="12">
        <v>17</v>
      </c>
      <c r="H25" s="8">
        <v>4.5</v>
      </c>
      <c r="I25" s="12">
        <v>0</v>
      </c>
    </row>
    <row r="26" spans="2:9" ht="15" customHeight="1" x14ac:dyDescent="0.2">
      <c r="B26" t="s">
        <v>58</v>
      </c>
      <c r="C26" s="12">
        <v>118</v>
      </c>
      <c r="D26" s="8">
        <v>8.11</v>
      </c>
      <c r="E26" s="12">
        <v>83</v>
      </c>
      <c r="F26" s="8">
        <v>7.93</v>
      </c>
      <c r="G26" s="12">
        <v>35</v>
      </c>
      <c r="H26" s="8">
        <v>9.26</v>
      </c>
      <c r="I26" s="12">
        <v>0</v>
      </c>
    </row>
    <row r="27" spans="2:9" ht="15" customHeight="1" x14ac:dyDescent="0.2">
      <c r="B27" t="s">
        <v>56</v>
      </c>
      <c r="C27" s="12">
        <v>94</v>
      </c>
      <c r="D27" s="8">
        <v>6.46</v>
      </c>
      <c r="E27" s="12">
        <v>74</v>
      </c>
      <c r="F27" s="8">
        <v>7.07</v>
      </c>
      <c r="G27" s="12">
        <v>19</v>
      </c>
      <c r="H27" s="8">
        <v>5.03</v>
      </c>
      <c r="I27" s="12">
        <v>1</v>
      </c>
    </row>
    <row r="28" spans="2:9" ht="15" customHeight="1" x14ac:dyDescent="0.2">
      <c r="B28" t="s">
        <v>49</v>
      </c>
      <c r="C28" s="12">
        <v>80</v>
      </c>
      <c r="D28" s="8">
        <v>5.5</v>
      </c>
      <c r="E28" s="12">
        <v>48</v>
      </c>
      <c r="F28" s="8">
        <v>4.58</v>
      </c>
      <c r="G28" s="12">
        <v>32</v>
      </c>
      <c r="H28" s="8">
        <v>8.4700000000000006</v>
      </c>
      <c r="I28" s="12">
        <v>0</v>
      </c>
    </row>
    <row r="29" spans="2:9" ht="15" customHeight="1" x14ac:dyDescent="0.2">
      <c r="B29" t="s">
        <v>59</v>
      </c>
      <c r="C29" s="12">
        <v>73</v>
      </c>
      <c r="D29" s="8">
        <v>5.0199999999999996</v>
      </c>
      <c r="E29" s="12">
        <v>53</v>
      </c>
      <c r="F29" s="8">
        <v>5.0599999999999996</v>
      </c>
      <c r="G29" s="12">
        <v>20</v>
      </c>
      <c r="H29" s="8">
        <v>5.29</v>
      </c>
      <c r="I29" s="12">
        <v>0</v>
      </c>
    </row>
    <row r="30" spans="2:9" ht="15" customHeight="1" x14ac:dyDescent="0.2">
      <c r="B30" t="s">
        <v>50</v>
      </c>
      <c r="C30" s="12">
        <v>68</v>
      </c>
      <c r="D30" s="8">
        <v>4.67</v>
      </c>
      <c r="E30" s="12">
        <v>55</v>
      </c>
      <c r="F30" s="8">
        <v>5.25</v>
      </c>
      <c r="G30" s="12">
        <v>13</v>
      </c>
      <c r="H30" s="8">
        <v>3.44</v>
      </c>
      <c r="I30" s="12">
        <v>0</v>
      </c>
    </row>
    <row r="31" spans="2:9" ht="15" customHeight="1" x14ac:dyDescent="0.2">
      <c r="B31" t="s">
        <v>52</v>
      </c>
      <c r="C31" s="12">
        <v>57</v>
      </c>
      <c r="D31" s="8">
        <v>3.92</v>
      </c>
      <c r="E31" s="12">
        <v>32</v>
      </c>
      <c r="F31" s="8">
        <v>3.06</v>
      </c>
      <c r="G31" s="12">
        <v>25</v>
      </c>
      <c r="H31" s="8">
        <v>6.61</v>
      </c>
      <c r="I31" s="12">
        <v>0</v>
      </c>
    </row>
    <row r="32" spans="2:9" ht="15" customHeight="1" x14ac:dyDescent="0.2">
      <c r="B32" t="s">
        <v>80</v>
      </c>
      <c r="C32" s="12">
        <v>49</v>
      </c>
      <c r="D32" s="8">
        <v>3.37</v>
      </c>
      <c r="E32" s="12">
        <v>43</v>
      </c>
      <c r="F32" s="8">
        <v>4.1100000000000003</v>
      </c>
      <c r="G32" s="12">
        <v>6</v>
      </c>
      <c r="H32" s="8">
        <v>1.59</v>
      </c>
      <c r="I32" s="12">
        <v>0</v>
      </c>
    </row>
    <row r="33" spans="2:9" ht="15" customHeight="1" x14ac:dyDescent="0.2">
      <c r="B33" t="s">
        <v>57</v>
      </c>
      <c r="C33" s="12">
        <v>46</v>
      </c>
      <c r="D33" s="8">
        <v>3.16</v>
      </c>
      <c r="E33" s="12">
        <v>33</v>
      </c>
      <c r="F33" s="8">
        <v>3.15</v>
      </c>
      <c r="G33" s="12">
        <v>13</v>
      </c>
      <c r="H33" s="8">
        <v>3.44</v>
      </c>
      <c r="I33" s="12">
        <v>0</v>
      </c>
    </row>
    <row r="34" spans="2:9" ht="15" customHeight="1" x14ac:dyDescent="0.2">
      <c r="B34" t="s">
        <v>51</v>
      </c>
      <c r="C34" s="12">
        <v>39</v>
      </c>
      <c r="D34" s="8">
        <v>2.68</v>
      </c>
      <c r="E34" s="12">
        <v>26</v>
      </c>
      <c r="F34" s="8">
        <v>2.48</v>
      </c>
      <c r="G34" s="12">
        <v>13</v>
      </c>
      <c r="H34" s="8">
        <v>3.44</v>
      </c>
      <c r="I34" s="12">
        <v>0</v>
      </c>
    </row>
    <row r="35" spans="2:9" ht="15" customHeight="1" x14ac:dyDescent="0.2">
      <c r="B35" t="s">
        <v>65</v>
      </c>
      <c r="C35" s="12">
        <v>37</v>
      </c>
      <c r="D35" s="8">
        <v>2.54</v>
      </c>
      <c r="E35" s="12">
        <v>20</v>
      </c>
      <c r="F35" s="8">
        <v>1.91</v>
      </c>
      <c r="G35" s="12">
        <v>4</v>
      </c>
      <c r="H35" s="8">
        <v>1.06</v>
      </c>
      <c r="I35" s="12">
        <v>0</v>
      </c>
    </row>
    <row r="36" spans="2:9" ht="15" customHeight="1" x14ac:dyDescent="0.2">
      <c r="B36" t="s">
        <v>55</v>
      </c>
      <c r="C36" s="12">
        <v>33</v>
      </c>
      <c r="D36" s="8">
        <v>2.27</v>
      </c>
      <c r="E36" s="12">
        <v>22</v>
      </c>
      <c r="F36" s="8">
        <v>2.1</v>
      </c>
      <c r="G36" s="12">
        <v>11</v>
      </c>
      <c r="H36" s="8">
        <v>2.91</v>
      </c>
      <c r="I36" s="12">
        <v>0</v>
      </c>
    </row>
    <row r="37" spans="2:9" ht="15" customHeight="1" x14ac:dyDescent="0.2">
      <c r="B37" t="s">
        <v>68</v>
      </c>
      <c r="C37" s="12">
        <v>29</v>
      </c>
      <c r="D37" s="8">
        <v>1.99</v>
      </c>
      <c r="E37" s="12">
        <v>21</v>
      </c>
      <c r="F37" s="8">
        <v>2.0099999999999998</v>
      </c>
      <c r="G37" s="12">
        <v>8</v>
      </c>
      <c r="H37" s="8">
        <v>2.12</v>
      </c>
      <c r="I37" s="12">
        <v>0</v>
      </c>
    </row>
    <row r="38" spans="2:9" ht="15" customHeight="1" x14ac:dyDescent="0.2">
      <c r="B38" t="s">
        <v>66</v>
      </c>
      <c r="C38" s="12">
        <v>27</v>
      </c>
      <c r="D38" s="8">
        <v>1.86</v>
      </c>
      <c r="E38" s="12">
        <v>25</v>
      </c>
      <c r="F38" s="8">
        <v>2.39</v>
      </c>
      <c r="G38" s="12">
        <v>2</v>
      </c>
      <c r="H38" s="8">
        <v>0.53</v>
      </c>
      <c r="I38" s="12">
        <v>0</v>
      </c>
    </row>
    <row r="39" spans="2:9" ht="15" customHeight="1" x14ac:dyDescent="0.2">
      <c r="B39" t="s">
        <v>61</v>
      </c>
      <c r="C39" s="12">
        <v>23</v>
      </c>
      <c r="D39" s="8">
        <v>1.58</v>
      </c>
      <c r="E39" s="12">
        <v>17</v>
      </c>
      <c r="F39" s="8">
        <v>1.62</v>
      </c>
      <c r="G39" s="12">
        <v>5</v>
      </c>
      <c r="H39" s="8">
        <v>1.32</v>
      </c>
      <c r="I39" s="12">
        <v>0</v>
      </c>
    </row>
    <row r="40" spans="2:9" ht="15" customHeight="1" x14ac:dyDescent="0.2">
      <c r="B40" t="s">
        <v>60</v>
      </c>
      <c r="C40" s="12">
        <v>22</v>
      </c>
      <c r="D40" s="8">
        <v>1.51</v>
      </c>
      <c r="E40" s="12">
        <v>17</v>
      </c>
      <c r="F40" s="8">
        <v>1.62</v>
      </c>
      <c r="G40" s="12">
        <v>5</v>
      </c>
      <c r="H40" s="8">
        <v>1.32</v>
      </c>
      <c r="I40" s="12">
        <v>0</v>
      </c>
    </row>
    <row r="41" spans="2:9" ht="15" customHeight="1" x14ac:dyDescent="0.2">
      <c r="B41" t="s">
        <v>79</v>
      </c>
      <c r="C41" s="12">
        <v>20</v>
      </c>
      <c r="D41" s="8">
        <v>1.37</v>
      </c>
      <c r="E41" s="12">
        <v>18</v>
      </c>
      <c r="F41" s="8">
        <v>1.72</v>
      </c>
      <c r="G41" s="12">
        <v>2</v>
      </c>
      <c r="H41" s="8">
        <v>0.53</v>
      </c>
      <c r="I41" s="12">
        <v>0</v>
      </c>
    </row>
    <row r="42" spans="2:9" ht="15" customHeight="1" x14ac:dyDescent="0.2">
      <c r="B42" t="s">
        <v>74</v>
      </c>
      <c r="C42" s="12">
        <v>20</v>
      </c>
      <c r="D42" s="8">
        <v>1.37</v>
      </c>
      <c r="E42" s="12">
        <v>9</v>
      </c>
      <c r="F42" s="8">
        <v>0.86</v>
      </c>
      <c r="G42" s="12">
        <v>11</v>
      </c>
      <c r="H42" s="8">
        <v>2.91</v>
      </c>
      <c r="I42" s="12">
        <v>0</v>
      </c>
    </row>
    <row r="43" spans="2:9" ht="15" customHeight="1" x14ac:dyDescent="0.2">
      <c r="B43" t="s">
        <v>67</v>
      </c>
      <c r="C43" s="12">
        <v>19</v>
      </c>
      <c r="D43" s="8">
        <v>1.31</v>
      </c>
      <c r="E43" s="12">
        <v>0</v>
      </c>
      <c r="F43" s="8">
        <v>0</v>
      </c>
      <c r="G43" s="12">
        <v>18</v>
      </c>
      <c r="H43" s="8">
        <v>4.76</v>
      </c>
      <c r="I43" s="12">
        <v>1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104</v>
      </c>
      <c r="D47" s="8">
        <v>7.15</v>
      </c>
      <c r="E47" s="12">
        <v>103</v>
      </c>
      <c r="F47" s="8">
        <v>9.84</v>
      </c>
      <c r="G47" s="12">
        <v>1</v>
      </c>
      <c r="H47" s="8">
        <v>0.26</v>
      </c>
      <c r="I47" s="12">
        <v>0</v>
      </c>
    </row>
    <row r="48" spans="2:9" ht="15" customHeight="1" x14ac:dyDescent="0.2">
      <c r="B48" t="s">
        <v>118</v>
      </c>
      <c r="C48" s="12">
        <v>99</v>
      </c>
      <c r="D48" s="8">
        <v>6.8</v>
      </c>
      <c r="E48" s="12">
        <v>98</v>
      </c>
      <c r="F48" s="8">
        <v>9.36</v>
      </c>
      <c r="G48" s="12">
        <v>1</v>
      </c>
      <c r="H48" s="8">
        <v>0.26</v>
      </c>
      <c r="I48" s="12">
        <v>0</v>
      </c>
    </row>
    <row r="49" spans="2:9" ht="15" customHeight="1" x14ac:dyDescent="0.2">
      <c r="B49" t="s">
        <v>113</v>
      </c>
      <c r="C49" s="12">
        <v>50</v>
      </c>
      <c r="D49" s="8">
        <v>3.44</v>
      </c>
      <c r="E49" s="12">
        <v>38</v>
      </c>
      <c r="F49" s="8">
        <v>3.63</v>
      </c>
      <c r="G49" s="12">
        <v>12</v>
      </c>
      <c r="H49" s="8">
        <v>3.17</v>
      </c>
      <c r="I49" s="12">
        <v>0</v>
      </c>
    </row>
    <row r="50" spans="2:9" ht="15" customHeight="1" x14ac:dyDescent="0.2">
      <c r="B50" t="s">
        <v>140</v>
      </c>
      <c r="C50" s="12">
        <v>42</v>
      </c>
      <c r="D50" s="8">
        <v>2.89</v>
      </c>
      <c r="E50" s="12">
        <v>26</v>
      </c>
      <c r="F50" s="8">
        <v>2.48</v>
      </c>
      <c r="G50" s="12">
        <v>16</v>
      </c>
      <c r="H50" s="8">
        <v>4.2300000000000004</v>
      </c>
      <c r="I50" s="12">
        <v>0</v>
      </c>
    </row>
    <row r="51" spans="2:9" ht="15" customHeight="1" x14ac:dyDescent="0.2">
      <c r="B51" t="s">
        <v>104</v>
      </c>
      <c r="C51" s="12">
        <v>39</v>
      </c>
      <c r="D51" s="8">
        <v>2.68</v>
      </c>
      <c r="E51" s="12">
        <v>31</v>
      </c>
      <c r="F51" s="8">
        <v>2.96</v>
      </c>
      <c r="G51" s="12">
        <v>8</v>
      </c>
      <c r="H51" s="8">
        <v>2.12</v>
      </c>
      <c r="I51" s="12">
        <v>0</v>
      </c>
    </row>
    <row r="52" spans="2:9" ht="15" customHeight="1" x14ac:dyDescent="0.2">
      <c r="B52" t="s">
        <v>141</v>
      </c>
      <c r="C52" s="12">
        <v>38</v>
      </c>
      <c r="D52" s="8">
        <v>2.61</v>
      </c>
      <c r="E52" s="12">
        <v>34</v>
      </c>
      <c r="F52" s="8">
        <v>3.25</v>
      </c>
      <c r="G52" s="12">
        <v>4</v>
      </c>
      <c r="H52" s="8">
        <v>1.06</v>
      </c>
      <c r="I52" s="12">
        <v>0</v>
      </c>
    </row>
    <row r="53" spans="2:9" ht="15" customHeight="1" x14ac:dyDescent="0.2">
      <c r="B53" t="s">
        <v>112</v>
      </c>
      <c r="C53" s="12">
        <v>33</v>
      </c>
      <c r="D53" s="8">
        <v>2.27</v>
      </c>
      <c r="E53" s="12">
        <v>25</v>
      </c>
      <c r="F53" s="8">
        <v>2.39</v>
      </c>
      <c r="G53" s="12">
        <v>8</v>
      </c>
      <c r="H53" s="8">
        <v>2.12</v>
      </c>
      <c r="I53" s="12">
        <v>0</v>
      </c>
    </row>
    <row r="54" spans="2:9" ht="15" customHeight="1" x14ac:dyDescent="0.2">
      <c r="B54" t="s">
        <v>116</v>
      </c>
      <c r="C54" s="12">
        <v>33</v>
      </c>
      <c r="D54" s="8">
        <v>2.27</v>
      </c>
      <c r="E54" s="12">
        <v>29</v>
      </c>
      <c r="F54" s="8">
        <v>2.77</v>
      </c>
      <c r="G54" s="12">
        <v>4</v>
      </c>
      <c r="H54" s="8">
        <v>1.06</v>
      </c>
      <c r="I54" s="12">
        <v>0</v>
      </c>
    </row>
    <row r="55" spans="2:9" ht="15" customHeight="1" x14ac:dyDescent="0.2">
      <c r="B55" t="s">
        <v>115</v>
      </c>
      <c r="C55" s="12">
        <v>32</v>
      </c>
      <c r="D55" s="8">
        <v>2.2000000000000002</v>
      </c>
      <c r="E55" s="12">
        <v>28</v>
      </c>
      <c r="F55" s="8">
        <v>2.67</v>
      </c>
      <c r="G55" s="12">
        <v>4</v>
      </c>
      <c r="H55" s="8">
        <v>1.06</v>
      </c>
      <c r="I55" s="12">
        <v>0</v>
      </c>
    </row>
    <row r="56" spans="2:9" ht="15" customHeight="1" x14ac:dyDescent="0.2">
      <c r="B56" t="s">
        <v>117</v>
      </c>
      <c r="C56" s="12">
        <v>31</v>
      </c>
      <c r="D56" s="8">
        <v>2.13</v>
      </c>
      <c r="E56" s="12">
        <v>31</v>
      </c>
      <c r="F56" s="8">
        <v>2.96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122</v>
      </c>
      <c r="C57" s="12">
        <v>29</v>
      </c>
      <c r="D57" s="8">
        <v>1.99</v>
      </c>
      <c r="E57" s="12">
        <v>21</v>
      </c>
      <c r="F57" s="8">
        <v>2.0099999999999998</v>
      </c>
      <c r="G57" s="12">
        <v>8</v>
      </c>
      <c r="H57" s="8">
        <v>2.12</v>
      </c>
      <c r="I57" s="12">
        <v>0</v>
      </c>
    </row>
    <row r="58" spans="2:9" ht="15" customHeight="1" x14ac:dyDescent="0.2">
      <c r="B58" t="s">
        <v>109</v>
      </c>
      <c r="C58" s="12">
        <v>28</v>
      </c>
      <c r="D58" s="8">
        <v>1.92</v>
      </c>
      <c r="E58" s="12">
        <v>20</v>
      </c>
      <c r="F58" s="8">
        <v>1.91</v>
      </c>
      <c r="G58" s="12">
        <v>8</v>
      </c>
      <c r="H58" s="8">
        <v>2.12</v>
      </c>
      <c r="I58" s="12">
        <v>0</v>
      </c>
    </row>
    <row r="59" spans="2:9" ht="15" customHeight="1" x14ac:dyDescent="0.2">
      <c r="B59" t="s">
        <v>110</v>
      </c>
      <c r="C59" s="12">
        <v>27</v>
      </c>
      <c r="D59" s="8">
        <v>1.86</v>
      </c>
      <c r="E59" s="12">
        <v>19</v>
      </c>
      <c r="F59" s="8">
        <v>1.81</v>
      </c>
      <c r="G59" s="12">
        <v>8</v>
      </c>
      <c r="H59" s="8">
        <v>2.12</v>
      </c>
      <c r="I59" s="12">
        <v>0</v>
      </c>
    </row>
    <row r="60" spans="2:9" ht="15" customHeight="1" x14ac:dyDescent="0.2">
      <c r="B60" t="s">
        <v>107</v>
      </c>
      <c r="C60" s="12">
        <v>23</v>
      </c>
      <c r="D60" s="8">
        <v>1.58</v>
      </c>
      <c r="E60" s="12">
        <v>21</v>
      </c>
      <c r="F60" s="8">
        <v>2.0099999999999998</v>
      </c>
      <c r="G60" s="12">
        <v>2</v>
      </c>
      <c r="H60" s="8">
        <v>0.53</v>
      </c>
      <c r="I60" s="12">
        <v>0</v>
      </c>
    </row>
    <row r="61" spans="2:9" ht="15" customHeight="1" x14ac:dyDescent="0.2">
      <c r="B61" t="s">
        <v>105</v>
      </c>
      <c r="C61" s="12">
        <v>22</v>
      </c>
      <c r="D61" s="8">
        <v>1.51</v>
      </c>
      <c r="E61" s="12">
        <v>16</v>
      </c>
      <c r="F61" s="8">
        <v>1.53</v>
      </c>
      <c r="G61" s="12">
        <v>6</v>
      </c>
      <c r="H61" s="8">
        <v>1.59</v>
      </c>
      <c r="I61" s="12">
        <v>0</v>
      </c>
    </row>
    <row r="62" spans="2:9" ht="15" customHeight="1" x14ac:dyDescent="0.2">
      <c r="B62" t="s">
        <v>106</v>
      </c>
      <c r="C62" s="12">
        <v>21</v>
      </c>
      <c r="D62" s="8">
        <v>1.44</v>
      </c>
      <c r="E62" s="12">
        <v>13</v>
      </c>
      <c r="F62" s="8">
        <v>1.24</v>
      </c>
      <c r="G62" s="12">
        <v>8</v>
      </c>
      <c r="H62" s="8">
        <v>2.12</v>
      </c>
      <c r="I62" s="12">
        <v>0</v>
      </c>
    </row>
    <row r="63" spans="2:9" ht="15" customHeight="1" x14ac:dyDescent="0.2">
      <c r="B63" t="s">
        <v>114</v>
      </c>
      <c r="C63" s="12">
        <v>20</v>
      </c>
      <c r="D63" s="8">
        <v>1.37</v>
      </c>
      <c r="E63" s="12">
        <v>19</v>
      </c>
      <c r="F63" s="8">
        <v>1.81</v>
      </c>
      <c r="G63" s="12">
        <v>1</v>
      </c>
      <c r="H63" s="8">
        <v>0.26</v>
      </c>
      <c r="I63" s="12">
        <v>0</v>
      </c>
    </row>
    <row r="64" spans="2:9" ht="15" customHeight="1" x14ac:dyDescent="0.2">
      <c r="B64" t="s">
        <v>108</v>
      </c>
      <c r="C64" s="12">
        <v>19</v>
      </c>
      <c r="D64" s="8">
        <v>1.31</v>
      </c>
      <c r="E64" s="12">
        <v>12</v>
      </c>
      <c r="F64" s="8">
        <v>1.1499999999999999</v>
      </c>
      <c r="G64" s="12">
        <v>7</v>
      </c>
      <c r="H64" s="8">
        <v>1.85</v>
      </c>
      <c r="I64" s="12">
        <v>0</v>
      </c>
    </row>
    <row r="65" spans="2:9" ht="15" customHeight="1" x14ac:dyDescent="0.2">
      <c r="B65" t="s">
        <v>133</v>
      </c>
      <c r="C65" s="12">
        <v>18</v>
      </c>
      <c r="D65" s="8">
        <v>1.24</v>
      </c>
      <c r="E65" s="12">
        <v>15</v>
      </c>
      <c r="F65" s="8">
        <v>1.43</v>
      </c>
      <c r="G65" s="12">
        <v>3</v>
      </c>
      <c r="H65" s="8">
        <v>0.79</v>
      </c>
      <c r="I65" s="12">
        <v>0</v>
      </c>
    </row>
    <row r="66" spans="2:9" ht="15" customHeight="1" x14ac:dyDescent="0.2">
      <c r="B66" t="s">
        <v>130</v>
      </c>
      <c r="C66" s="12">
        <v>18</v>
      </c>
      <c r="D66" s="8">
        <v>1.24</v>
      </c>
      <c r="E66" s="12">
        <v>9</v>
      </c>
      <c r="F66" s="8">
        <v>0.86</v>
      </c>
      <c r="G66" s="12">
        <v>9</v>
      </c>
      <c r="H66" s="8">
        <v>2.38</v>
      </c>
      <c r="I66" s="12">
        <v>0</v>
      </c>
    </row>
    <row r="68" spans="2:9" ht="15" customHeight="1" x14ac:dyDescent="0.2">
      <c r="B6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8E97-A564-4673-B7A2-005BD61ED1B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102</v>
      </c>
      <c r="D6" s="8">
        <v>12.36</v>
      </c>
      <c r="E6" s="12">
        <v>44</v>
      </c>
      <c r="F6" s="8">
        <v>8.89</v>
      </c>
      <c r="G6" s="12">
        <v>58</v>
      </c>
      <c r="H6" s="8">
        <v>18.07</v>
      </c>
      <c r="I6" s="12">
        <v>0</v>
      </c>
    </row>
    <row r="7" spans="2:9" ht="15" customHeight="1" x14ac:dyDescent="0.2">
      <c r="B7" t="s">
        <v>28</v>
      </c>
      <c r="C7" s="12">
        <v>66</v>
      </c>
      <c r="D7" s="8">
        <v>8</v>
      </c>
      <c r="E7" s="12">
        <v>29</v>
      </c>
      <c r="F7" s="8">
        <v>5.86</v>
      </c>
      <c r="G7" s="12">
        <v>37</v>
      </c>
      <c r="H7" s="8">
        <v>11.53</v>
      </c>
      <c r="I7" s="12">
        <v>0</v>
      </c>
    </row>
    <row r="8" spans="2:9" ht="15" customHeight="1" x14ac:dyDescent="0.2">
      <c r="B8" t="s">
        <v>29</v>
      </c>
      <c r="C8" s="12">
        <v>4</v>
      </c>
      <c r="D8" s="8">
        <v>0.48</v>
      </c>
      <c r="E8" s="12">
        <v>0</v>
      </c>
      <c r="F8" s="8">
        <v>0</v>
      </c>
      <c r="G8" s="12">
        <v>3</v>
      </c>
      <c r="H8" s="8">
        <v>0.93</v>
      </c>
      <c r="I8" s="12">
        <v>0</v>
      </c>
    </row>
    <row r="9" spans="2:9" ht="15" customHeight="1" x14ac:dyDescent="0.2">
      <c r="B9" t="s">
        <v>30</v>
      </c>
      <c r="C9" s="12">
        <v>6</v>
      </c>
      <c r="D9" s="8">
        <v>0.73</v>
      </c>
      <c r="E9" s="12">
        <v>0</v>
      </c>
      <c r="F9" s="8">
        <v>0</v>
      </c>
      <c r="G9" s="12">
        <v>6</v>
      </c>
      <c r="H9" s="8">
        <v>1.87</v>
      </c>
      <c r="I9" s="12">
        <v>0</v>
      </c>
    </row>
    <row r="10" spans="2:9" ht="15" customHeight="1" x14ac:dyDescent="0.2">
      <c r="B10" t="s">
        <v>31</v>
      </c>
      <c r="C10" s="12">
        <v>7</v>
      </c>
      <c r="D10" s="8">
        <v>0.85</v>
      </c>
      <c r="E10" s="12">
        <v>2</v>
      </c>
      <c r="F10" s="8">
        <v>0.4</v>
      </c>
      <c r="G10" s="12">
        <v>5</v>
      </c>
      <c r="H10" s="8">
        <v>1.56</v>
      </c>
      <c r="I10" s="12">
        <v>0</v>
      </c>
    </row>
    <row r="11" spans="2:9" ht="15" customHeight="1" x14ac:dyDescent="0.2">
      <c r="B11" t="s">
        <v>32</v>
      </c>
      <c r="C11" s="12">
        <v>221</v>
      </c>
      <c r="D11" s="8">
        <v>26.79</v>
      </c>
      <c r="E11" s="12">
        <v>115</v>
      </c>
      <c r="F11" s="8">
        <v>23.23</v>
      </c>
      <c r="G11" s="12">
        <v>105</v>
      </c>
      <c r="H11" s="8">
        <v>32.71</v>
      </c>
      <c r="I11" s="12">
        <v>1</v>
      </c>
    </row>
    <row r="12" spans="2:9" ht="15" customHeight="1" x14ac:dyDescent="0.2">
      <c r="B12" t="s">
        <v>33</v>
      </c>
      <c r="C12" s="12">
        <v>7</v>
      </c>
      <c r="D12" s="8">
        <v>0.85</v>
      </c>
      <c r="E12" s="12">
        <v>0</v>
      </c>
      <c r="F12" s="8">
        <v>0</v>
      </c>
      <c r="G12" s="12">
        <v>7</v>
      </c>
      <c r="H12" s="8">
        <v>2.1800000000000002</v>
      </c>
      <c r="I12" s="12">
        <v>0</v>
      </c>
    </row>
    <row r="13" spans="2:9" ht="15" customHeight="1" x14ac:dyDescent="0.2">
      <c r="B13" t="s">
        <v>34</v>
      </c>
      <c r="C13" s="12">
        <v>58</v>
      </c>
      <c r="D13" s="8">
        <v>7.03</v>
      </c>
      <c r="E13" s="12">
        <v>39</v>
      </c>
      <c r="F13" s="8">
        <v>7.88</v>
      </c>
      <c r="G13" s="12">
        <v>19</v>
      </c>
      <c r="H13" s="8">
        <v>5.92</v>
      </c>
      <c r="I13" s="12">
        <v>0</v>
      </c>
    </row>
    <row r="14" spans="2:9" ht="15" customHeight="1" x14ac:dyDescent="0.2">
      <c r="B14" t="s">
        <v>35</v>
      </c>
      <c r="C14" s="12">
        <v>22</v>
      </c>
      <c r="D14" s="8">
        <v>2.67</v>
      </c>
      <c r="E14" s="12">
        <v>14</v>
      </c>
      <c r="F14" s="8">
        <v>2.83</v>
      </c>
      <c r="G14" s="12">
        <v>8</v>
      </c>
      <c r="H14" s="8">
        <v>2.4900000000000002</v>
      </c>
      <c r="I14" s="12">
        <v>0</v>
      </c>
    </row>
    <row r="15" spans="2:9" ht="15" customHeight="1" x14ac:dyDescent="0.2">
      <c r="B15" t="s">
        <v>36</v>
      </c>
      <c r="C15" s="12">
        <v>114</v>
      </c>
      <c r="D15" s="8">
        <v>13.82</v>
      </c>
      <c r="E15" s="12">
        <v>93</v>
      </c>
      <c r="F15" s="8">
        <v>18.79</v>
      </c>
      <c r="G15" s="12">
        <v>21</v>
      </c>
      <c r="H15" s="8">
        <v>6.54</v>
      </c>
      <c r="I15" s="12">
        <v>0</v>
      </c>
    </row>
    <row r="16" spans="2:9" ht="15" customHeight="1" x14ac:dyDescent="0.2">
      <c r="B16" t="s">
        <v>37</v>
      </c>
      <c r="C16" s="12">
        <v>144</v>
      </c>
      <c r="D16" s="8">
        <v>17.45</v>
      </c>
      <c r="E16" s="12">
        <v>120</v>
      </c>
      <c r="F16" s="8">
        <v>24.24</v>
      </c>
      <c r="G16" s="12">
        <v>23</v>
      </c>
      <c r="H16" s="8">
        <v>7.17</v>
      </c>
      <c r="I16" s="12">
        <v>0</v>
      </c>
    </row>
    <row r="17" spans="2:9" ht="15" customHeight="1" x14ac:dyDescent="0.2">
      <c r="B17" t="s">
        <v>38</v>
      </c>
      <c r="C17" s="12">
        <v>16</v>
      </c>
      <c r="D17" s="8">
        <v>1.94</v>
      </c>
      <c r="E17" s="12">
        <v>7</v>
      </c>
      <c r="F17" s="8">
        <v>1.41</v>
      </c>
      <c r="G17" s="12">
        <v>6</v>
      </c>
      <c r="H17" s="8">
        <v>1.87</v>
      </c>
      <c r="I17" s="12">
        <v>1</v>
      </c>
    </row>
    <row r="18" spans="2:9" ht="15" customHeight="1" x14ac:dyDescent="0.2">
      <c r="B18" t="s">
        <v>39</v>
      </c>
      <c r="C18" s="12">
        <v>28</v>
      </c>
      <c r="D18" s="8">
        <v>3.39</v>
      </c>
      <c r="E18" s="12">
        <v>20</v>
      </c>
      <c r="F18" s="8">
        <v>4.04</v>
      </c>
      <c r="G18" s="12">
        <v>8</v>
      </c>
      <c r="H18" s="8">
        <v>2.4900000000000002</v>
      </c>
      <c r="I18" s="12">
        <v>0</v>
      </c>
    </row>
    <row r="19" spans="2:9" ht="15" customHeight="1" x14ac:dyDescent="0.2">
      <c r="B19" t="s">
        <v>40</v>
      </c>
      <c r="C19" s="12">
        <v>30</v>
      </c>
      <c r="D19" s="8">
        <v>3.64</v>
      </c>
      <c r="E19" s="12">
        <v>12</v>
      </c>
      <c r="F19" s="8">
        <v>2.42</v>
      </c>
      <c r="G19" s="12">
        <v>15</v>
      </c>
      <c r="H19" s="8">
        <v>4.67</v>
      </c>
      <c r="I19" s="12">
        <v>0</v>
      </c>
    </row>
    <row r="20" spans="2:9" ht="15" customHeight="1" x14ac:dyDescent="0.2">
      <c r="B20" s="9" t="s">
        <v>208</v>
      </c>
      <c r="C20" s="12">
        <f>SUM(LTBL_05209[総数／事業所数])</f>
        <v>825</v>
      </c>
      <c r="E20" s="12">
        <f>SUBTOTAL(109,LTBL_05209[個人／事業所数])</f>
        <v>495</v>
      </c>
      <c r="G20" s="12">
        <f>SUBTOTAL(109,LTBL_05209[法人／事業所数])</f>
        <v>321</v>
      </c>
      <c r="I20" s="12">
        <f>SUBTOTAL(109,LTBL_05209[法人以外の団体／事業所数])</f>
        <v>2</v>
      </c>
    </row>
    <row r="21" spans="2:9" ht="15" customHeight="1" x14ac:dyDescent="0.2">
      <c r="E21" s="11">
        <f>LTBL_05209[[#Totals],[個人／事業所数]]/LTBL_05209[[#Totals],[総数／事業所数]]</f>
        <v>0.6</v>
      </c>
      <c r="G21" s="11">
        <f>LTBL_05209[[#Totals],[法人／事業所数]]/LTBL_05209[[#Totals],[総数／事業所数]]</f>
        <v>0.3890909090909091</v>
      </c>
      <c r="I21" s="11">
        <f>LTBL_05209[[#Totals],[法人以外の団体／事業所数]]/LTBL_05209[[#Totals],[総数／事業所数]]</f>
        <v>2.4242424242424242E-3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125</v>
      </c>
      <c r="D24" s="8">
        <v>15.15</v>
      </c>
      <c r="E24" s="12">
        <v>112</v>
      </c>
      <c r="F24" s="8">
        <v>22.63</v>
      </c>
      <c r="G24" s="12">
        <v>13</v>
      </c>
      <c r="H24" s="8">
        <v>4.05</v>
      </c>
      <c r="I24" s="12">
        <v>0</v>
      </c>
    </row>
    <row r="25" spans="2:9" ht="15" customHeight="1" x14ac:dyDescent="0.2">
      <c r="B25" t="s">
        <v>62</v>
      </c>
      <c r="C25" s="12">
        <v>95</v>
      </c>
      <c r="D25" s="8">
        <v>11.52</v>
      </c>
      <c r="E25" s="12">
        <v>85</v>
      </c>
      <c r="F25" s="8">
        <v>17.170000000000002</v>
      </c>
      <c r="G25" s="12">
        <v>10</v>
      </c>
      <c r="H25" s="8">
        <v>3.12</v>
      </c>
      <c r="I25" s="12">
        <v>0</v>
      </c>
    </row>
    <row r="26" spans="2:9" ht="15" customHeight="1" x14ac:dyDescent="0.2">
      <c r="B26" t="s">
        <v>58</v>
      </c>
      <c r="C26" s="12">
        <v>61</v>
      </c>
      <c r="D26" s="8">
        <v>7.39</v>
      </c>
      <c r="E26" s="12">
        <v>32</v>
      </c>
      <c r="F26" s="8">
        <v>6.46</v>
      </c>
      <c r="G26" s="12">
        <v>29</v>
      </c>
      <c r="H26" s="8">
        <v>9.0299999999999994</v>
      </c>
      <c r="I26" s="12">
        <v>0</v>
      </c>
    </row>
    <row r="27" spans="2:9" ht="15" customHeight="1" x14ac:dyDescent="0.2">
      <c r="B27" t="s">
        <v>56</v>
      </c>
      <c r="C27" s="12">
        <v>59</v>
      </c>
      <c r="D27" s="8">
        <v>7.15</v>
      </c>
      <c r="E27" s="12">
        <v>41</v>
      </c>
      <c r="F27" s="8">
        <v>8.2799999999999994</v>
      </c>
      <c r="G27" s="12">
        <v>17</v>
      </c>
      <c r="H27" s="8">
        <v>5.3</v>
      </c>
      <c r="I27" s="12">
        <v>1</v>
      </c>
    </row>
    <row r="28" spans="2:9" ht="15" customHeight="1" x14ac:dyDescent="0.2">
      <c r="B28" t="s">
        <v>49</v>
      </c>
      <c r="C28" s="12">
        <v>46</v>
      </c>
      <c r="D28" s="8">
        <v>5.58</v>
      </c>
      <c r="E28" s="12">
        <v>20</v>
      </c>
      <c r="F28" s="8">
        <v>4.04</v>
      </c>
      <c r="G28" s="12">
        <v>26</v>
      </c>
      <c r="H28" s="8">
        <v>8.1</v>
      </c>
      <c r="I28" s="12">
        <v>0</v>
      </c>
    </row>
    <row r="29" spans="2:9" ht="15" customHeight="1" x14ac:dyDescent="0.2">
      <c r="B29" t="s">
        <v>59</v>
      </c>
      <c r="C29" s="12">
        <v>45</v>
      </c>
      <c r="D29" s="8">
        <v>5.45</v>
      </c>
      <c r="E29" s="12">
        <v>38</v>
      </c>
      <c r="F29" s="8">
        <v>7.68</v>
      </c>
      <c r="G29" s="12">
        <v>7</v>
      </c>
      <c r="H29" s="8">
        <v>2.1800000000000002</v>
      </c>
      <c r="I29" s="12">
        <v>0</v>
      </c>
    </row>
    <row r="30" spans="2:9" ht="15" customHeight="1" x14ac:dyDescent="0.2">
      <c r="B30" t="s">
        <v>50</v>
      </c>
      <c r="C30" s="12">
        <v>36</v>
      </c>
      <c r="D30" s="8">
        <v>4.3600000000000003</v>
      </c>
      <c r="E30" s="12">
        <v>16</v>
      </c>
      <c r="F30" s="8">
        <v>3.23</v>
      </c>
      <c r="G30" s="12">
        <v>20</v>
      </c>
      <c r="H30" s="8">
        <v>6.23</v>
      </c>
      <c r="I30" s="12">
        <v>0</v>
      </c>
    </row>
    <row r="31" spans="2:9" ht="15" customHeight="1" x14ac:dyDescent="0.2">
      <c r="B31" t="s">
        <v>55</v>
      </c>
      <c r="C31" s="12">
        <v>35</v>
      </c>
      <c r="D31" s="8">
        <v>4.24</v>
      </c>
      <c r="E31" s="12">
        <v>20</v>
      </c>
      <c r="F31" s="8">
        <v>4.04</v>
      </c>
      <c r="G31" s="12">
        <v>15</v>
      </c>
      <c r="H31" s="8">
        <v>4.67</v>
      </c>
      <c r="I31" s="12">
        <v>0</v>
      </c>
    </row>
    <row r="32" spans="2:9" ht="15" customHeight="1" x14ac:dyDescent="0.2">
      <c r="B32" t="s">
        <v>52</v>
      </c>
      <c r="C32" s="12">
        <v>22</v>
      </c>
      <c r="D32" s="8">
        <v>2.67</v>
      </c>
      <c r="E32" s="12">
        <v>14</v>
      </c>
      <c r="F32" s="8">
        <v>2.83</v>
      </c>
      <c r="G32" s="12">
        <v>8</v>
      </c>
      <c r="H32" s="8">
        <v>2.4900000000000002</v>
      </c>
      <c r="I32" s="12">
        <v>0</v>
      </c>
    </row>
    <row r="33" spans="2:9" ht="15" customHeight="1" x14ac:dyDescent="0.2">
      <c r="B33" t="s">
        <v>57</v>
      </c>
      <c r="C33" s="12">
        <v>21</v>
      </c>
      <c r="D33" s="8">
        <v>2.5499999999999998</v>
      </c>
      <c r="E33" s="12">
        <v>13</v>
      </c>
      <c r="F33" s="8">
        <v>2.63</v>
      </c>
      <c r="G33" s="12">
        <v>8</v>
      </c>
      <c r="H33" s="8">
        <v>2.4900000000000002</v>
      </c>
      <c r="I33" s="12">
        <v>0</v>
      </c>
    </row>
    <row r="34" spans="2:9" ht="15" customHeight="1" x14ac:dyDescent="0.2">
      <c r="B34" t="s">
        <v>66</v>
      </c>
      <c r="C34" s="12">
        <v>21</v>
      </c>
      <c r="D34" s="8">
        <v>2.5499999999999998</v>
      </c>
      <c r="E34" s="12">
        <v>20</v>
      </c>
      <c r="F34" s="8">
        <v>4.04</v>
      </c>
      <c r="G34" s="12">
        <v>1</v>
      </c>
      <c r="H34" s="8">
        <v>0.31</v>
      </c>
      <c r="I34" s="12">
        <v>0</v>
      </c>
    </row>
    <row r="35" spans="2:9" ht="15" customHeight="1" x14ac:dyDescent="0.2">
      <c r="B35" t="s">
        <v>51</v>
      </c>
      <c r="C35" s="12">
        <v>20</v>
      </c>
      <c r="D35" s="8">
        <v>2.42</v>
      </c>
      <c r="E35" s="12">
        <v>8</v>
      </c>
      <c r="F35" s="8">
        <v>1.62</v>
      </c>
      <c r="G35" s="12">
        <v>12</v>
      </c>
      <c r="H35" s="8">
        <v>3.74</v>
      </c>
      <c r="I35" s="12">
        <v>0</v>
      </c>
    </row>
    <row r="36" spans="2:9" ht="15" customHeight="1" x14ac:dyDescent="0.2">
      <c r="B36" t="s">
        <v>65</v>
      </c>
      <c r="C36" s="12">
        <v>16</v>
      </c>
      <c r="D36" s="8">
        <v>1.94</v>
      </c>
      <c r="E36" s="12">
        <v>7</v>
      </c>
      <c r="F36" s="8">
        <v>1.41</v>
      </c>
      <c r="G36" s="12">
        <v>6</v>
      </c>
      <c r="H36" s="8">
        <v>1.87</v>
      </c>
      <c r="I36" s="12">
        <v>1</v>
      </c>
    </row>
    <row r="37" spans="2:9" ht="15" customHeight="1" x14ac:dyDescent="0.2">
      <c r="B37" t="s">
        <v>61</v>
      </c>
      <c r="C37" s="12">
        <v>13</v>
      </c>
      <c r="D37" s="8">
        <v>1.58</v>
      </c>
      <c r="E37" s="12">
        <v>7</v>
      </c>
      <c r="F37" s="8">
        <v>1.41</v>
      </c>
      <c r="G37" s="12">
        <v>6</v>
      </c>
      <c r="H37" s="8">
        <v>1.87</v>
      </c>
      <c r="I37" s="12">
        <v>0</v>
      </c>
    </row>
    <row r="38" spans="2:9" ht="15" customHeight="1" x14ac:dyDescent="0.2">
      <c r="B38" t="s">
        <v>68</v>
      </c>
      <c r="C38" s="12">
        <v>13</v>
      </c>
      <c r="D38" s="8">
        <v>1.58</v>
      </c>
      <c r="E38" s="12">
        <v>8</v>
      </c>
      <c r="F38" s="8">
        <v>1.62</v>
      </c>
      <c r="G38" s="12">
        <v>5</v>
      </c>
      <c r="H38" s="8">
        <v>1.56</v>
      </c>
      <c r="I38" s="12">
        <v>0</v>
      </c>
    </row>
    <row r="39" spans="2:9" ht="15" customHeight="1" x14ac:dyDescent="0.2">
      <c r="B39" t="s">
        <v>53</v>
      </c>
      <c r="C39" s="12">
        <v>12</v>
      </c>
      <c r="D39" s="8">
        <v>1.45</v>
      </c>
      <c r="E39" s="12">
        <v>2</v>
      </c>
      <c r="F39" s="8">
        <v>0.4</v>
      </c>
      <c r="G39" s="12">
        <v>10</v>
      </c>
      <c r="H39" s="8">
        <v>3.12</v>
      </c>
      <c r="I39" s="12">
        <v>0</v>
      </c>
    </row>
    <row r="40" spans="2:9" ht="15" customHeight="1" x14ac:dyDescent="0.2">
      <c r="B40" t="s">
        <v>76</v>
      </c>
      <c r="C40" s="12">
        <v>12</v>
      </c>
      <c r="D40" s="8">
        <v>1.45</v>
      </c>
      <c r="E40" s="12">
        <v>5</v>
      </c>
      <c r="F40" s="8">
        <v>1.01</v>
      </c>
      <c r="G40" s="12">
        <v>7</v>
      </c>
      <c r="H40" s="8">
        <v>2.1800000000000002</v>
      </c>
      <c r="I40" s="12">
        <v>0</v>
      </c>
    </row>
    <row r="41" spans="2:9" ht="15" customHeight="1" x14ac:dyDescent="0.2">
      <c r="B41" t="s">
        <v>69</v>
      </c>
      <c r="C41" s="12">
        <v>11</v>
      </c>
      <c r="D41" s="8">
        <v>1.33</v>
      </c>
      <c r="E41" s="12">
        <v>2</v>
      </c>
      <c r="F41" s="8">
        <v>0.4</v>
      </c>
      <c r="G41" s="12">
        <v>9</v>
      </c>
      <c r="H41" s="8">
        <v>2.8</v>
      </c>
      <c r="I41" s="12">
        <v>0</v>
      </c>
    </row>
    <row r="42" spans="2:9" ht="15" customHeight="1" x14ac:dyDescent="0.2">
      <c r="B42" t="s">
        <v>64</v>
      </c>
      <c r="C42" s="12">
        <v>11</v>
      </c>
      <c r="D42" s="8">
        <v>1.33</v>
      </c>
      <c r="E42" s="12">
        <v>6</v>
      </c>
      <c r="F42" s="8">
        <v>1.21</v>
      </c>
      <c r="G42" s="12">
        <v>5</v>
      </c>
      <c r="H42" s="8">
        <v>1.56</v>
      </c>
      <c r="I42" s="12">
        <v>0</v>
      </c>
    </row>
    <row r="43" spans="2:9" ht="15" customHeight="1" x14ac:dyDescent="0.2">
      <c r="B43" t="s">
        <v>74</v>
      </c>
      <c r="C43" s="12">
        <v>9</v>
      </c>
      <c r="D43" s="8">
        <v>1.0900000000000001</v>
      </c>
      <c r="E43" s="12">
        <v>3</v>
      </c>
      <c r="F43" s="8">
        <v>0.61</v>
      </c>
      <c r="G43" s="12">
        <v>6</v>
      </c>
      <c r="H43" s="8">
        <v>1.87</v>
      </c>
      <c r="I43" s="12">
        <v>0</v>
      </c>
    </row>
    <row r="44" spans="2:9" ht="15" customHeight="1" x14ac:dyDescent="0.2">
      <c r="B44" t="s">
        <v>54</v>
      </c>
      <c r="C44" s="12">
        <v>9</v>
      </c>
      <c r="D44" s="8">
        <v>1.0900000000000001</v>
      </c>
      <c r="E44" s="12">
        <v>1</v>
      </c>
      <c r="F44" s="8">
        <v>0.2</v>
      </c>
      <c r="G44" s="12">
        <v>8</v>
      </c>
      <c r="H44" s="8">
        <v>2.4900000000000002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119</v>
      </c>
      <c r="C48" s="12">
        <v>57</v>
      </c>
      <c r="D48" s="8">
        <v>6.91</v>
      </c>
      <c r="E48" s="12">
        <v>55</v>
      </c>
      <c r="F48" s="8">
        <v>11.11</v>
      </c>
      <c r="G48" s="12">
        <v>2</v>
      </c>
      <c r="H48" s="8">
        <v>0.62</v>
      </c>
      <c r="I48" s="12">
        <v>0</v>
      </c>
    </row>
    <row r="49" spans="2:9" ht="15" customHeight="1" x14ac:dyDescent="0.2">
      <c r="B49" t="s">
        <v>118</v>
      </c>
      <c r="C49" s="12">
        <v>53</v>
      </c>
      <c r="D49" s="8">
        <v>6.42</v>
      </c>
      <c r="E49" s="12">
        <v>51</v>
      </c>
      <c r="F49" s="8">
        <v>10.3</v>
      </c>
      <c r="G49" s="12">
        <v>2</v>
      </c>
      <c r="H49" s="8">
        <v>0.62</v>
      </c>
      <c r="I49" s="12">
        <v>0</v>
      </c>
    </row>
    <row r="50" spans="2:9" ht="15" customHeight="1" x14ac:dyDescent="0.2">
      <c r="B50" t="s">
        <v>113</v>
      </c>
      <c r="C50" s="12">
        <v>30</v>
      </c>
      <c r="D50" s="8">
        <v>3.64</v>
      </c>
      <c r="E50" s="12">
        <v>27</v>
      </c>
      <c r="F50" s="8">
        <v>5.45</v>
      </c>
      <c r="G50" s="12">
        <v>3</v>
      </c>
      <c r="H50" s="8">
        <v>0.93</v>
      </c>
      <c r="I50" s="12">
        <v>0</v>
      </c>
    </row>
    <row r="51" spans="2:9" ht="15" customHeight="1" x14ac:dyDescent="0.2">
      <c r="B51" t="s">
        <v>115</v>
      </c>
      <c r="C51" s="12">
        <v>24</v>
      </c>
      <c r="D51" s="8">
        <v>2.91</v>
      </c>
      <c r="E51" s="12">
        <v>22</v>
      </c>
      <c r="F51" s="8">
        <v>4.4400000000000004</v>
      </c>
      <c r="G51" s="12">
        <v>2</v>
      </c>
      <c r="H51" s="8">
        <v>0.62</v>
      </c>
      <c r="I51" s="12">
        <v>0</v>
      </c>
    </row>
    <row r="52" spans="2:9" ht="15" customHeight="1" x14ac:dyDescent="0.2">
      <c r="B52" t="s">
        <v>117</v>
      </c>
      <c r="C52" s="12">
        <v>23</v>
      </c>
      <c r="D52" s="8">
        <v>2.79</v>
      </c>
      <c r="E52" s="12">
        <v>23</v>
      </c>
      <c r="F52" s="8">
        <v>4.6500000000000004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116</v>
      </c>
      <c r="C53" s="12">
        <v>22</v>
      </c>
      <c r="D53" s="8">
        <v>2.67</v>
      </c>
      <c r="E53" s="12">
        <v>20</v>
      </c>
      <c r="F53" s="8">
        <v>4.04</v>
      </c>
      <c r="G53" s="12">
        <v>2</v>
      </c>
      <c r="H53" s="8">
        <v>0.62</v>
      </c>
      <c r="I53" s="12">
        <v>0</v>
      </c>
    </row>
    <row r="54" spans="2:9" ht="15" customHeight="1" x14ac:dyDescent="0.2">
      <c r="B54" t="s">
        <v>109</v>
      </c>
      <c r="C54" s="12">
        <v>20</v>
      </c>
      <c r="D54" s="8">
        <v>2.42</v>
      </c>
      <c r="E54" s="12">
        <v>15</v>
      </c>
      <c r="F54" s="8">
        <v>3.03</v>
      </c>
      <c r="G54" s="12">
        <v>4</v>
      </c>
      <c r="H54" s="8">
        <v>1.25</v>
      </c>
      <c r="I54" s="12">
        <v>1</v>
      </c>
    </row>
    <row r="55" spans="2:9" ht="15" customHeight="1" x14ac:dyDescent="0.2">
      <c r="B55" t="s">
        <v>104</v>
      </c>
      <c r="C55" s="12">
        <v>18</v>
      </c>
      <c r="D55" s="8">
        <v>2.1800000000000002</v>
      </c>
      <c r="E55" s="12">
        <v>13</v>
      </c>
      <c r="F55" s="8">
        <v>2.63</v>
      </c>
      <c r="G55" s="12">
        <v>5</v>
      </c>
      <c r="H55" s="8">
        <v>1.56</v>
      </c>
      <c r="I55" s="12">
        <v>0</v>
      </c>
    </row>
    <row r="56" spans="2:9" ht="15" customHeight="1" x14ac:dyDescent="0.2">
      <c r="B56" t="s">
        <v>106</v>
      </c>
      <c r="C56" s="12">
        <v>18</v>
      </c>
      <c r="D56" s="8">
        <v>2.1800000000000002</v>
      </c>
      <c r="E56" s="12">
        <v>9</v>
      </c>
      <c r="F56" s="8">
        <v>1.82</v>
      </c>
      <c r="G56" s="12">
        <v>9</v>
      </c>
      <c r="H56" s="8">
        <v>2.8</v>
      </c>
      <c r="I56" s="12">
        <v>0</v>
      </c>
    </row>
    <row r="57" spans="2:9" ht="15" customHeight="1" x14ac:dyDescent="0.2">
      <c r="B57" t="s">
        <v>112</v>
      </c>
      <c r="C57" s="12">
        <v>16</v>
      </c>
      <c r="D57" s="8">
        <v>1.94</v>
      </c>
      <c r="E57" s="12">
        <v>10</v>
      </c>
      <c r="F57" s="8">
        <v>2.02</v>
      </c>
      <c r="G57" s="12">
        <v>6</v>
      </c>
      <c r="H57" s="8">
        <v>1.87</v>
      </c>
      <c r="I57" s="12">
        <v>0</v>
      </c>
    </row>
    <row r="58" spans="2:9" ht="15" customHeight="1" x14ac:dyDescent="0.2">
      <c r="B58" t="s">
        <v>103</v>
      </c>
      <c r="C58" s="12">
        <v>15</v>
      </c>
      <c r="D58" s="8">
        <v>1.82</v>
      </c>
      <c r="E58" s="12">
        <v>2</v>
      </c>
      <c r="F58" s="8">
        <v>0.4</v>
      </c>
      <c r="G58" s="12">
        <v>13</v>
      </c>
      <c r="H58" s="8">
        <v>4.05</v>
      </c>
      <c r="I58" s="12">
        <v>0</v>
      </c>
    </row>
    <row r="59" spans="2:9" ht="15" customHeight="1" x14ac:dyDescent="0.2">
      <c r="B59" t="s">
        <v>121</v>
      </c>
      <c r="C59" s="12">
        <v>14</v>
      </c>
      <c r="D59" s="8">
        <v>1.7</v>
      </c>
      <c r="E59" s="12">
        <v>13</v>
      </c>
      <c r="F59" s="8">
        <v>2.63</v>
      </c>
      <c r="G59" s="12">
        <v>1</v>
      </c>
      <c r="H59" s="8">
        <v>0.31</v>
      </c>
      <c r="I59" s="12">
        <v>0</v>
      </c>
    </row>
    <row r="60" spans="2:9" ht="15" customHeight="1" x14ac:dyDescent="0.2">
      <c r="B60" t="s">
        <v>108</v>
      </c>
      <c r="C60" s="12">
        <v>13</v>
      </c>
      <c r="D60" s="8">
        <v>1.58</v>
      </c>
      <c r="E60" s="12">
        <v>9</v>
      </c>
      <c r="F60" s="8">
        <v>1.82</v>
      </c>
      <c r="G60" s="12">
        <v>4</v>
      </c>
      <c r="H60" s="8">
        <v>1.25</v>
      </c>
      <c r="I60" s="12">
        <v>0</v>
      </c>
    </row>
    <row r="61" spans="2:9" ht="15" customHeight="1" x14ac:dyDescent="0.2">
      <c r="B61" t="s">
        <v>122</v>
      </c>
      <c r="C61" s="12">
        <v>13</v>
      </c>
      <c r="D61" s="8">
        <v>1.58</v>
      </c>
      <c r="E61" s="12">
        <v>8</v>
      </c>
      <c r="F61" s="8">
        <v>1.62</v>
      </c>
      <c r="G61" s="12">
        <v>5</v>
      </c>
      <c r="H61" s="8">
        <v>1.56</v>
      </c>
      <c r="I61" s="12">
        <v>0</v>
      </c>
    </row>
    <row r="62" spans="2:9" ht="15" customHeight="1" x14ac:dyDescent="0.2">
      <c r="B62" t="s">
        <v>110</v>
      </c>
      <c r="C62" s="12">
        <v>12</v>
      </c>
      <c r="D62" s="8">
        <v>1.45</v>
      </c>
      <c r="E62" s="12">
        <v>7</v>
      </c>
      <c r="F62" s="8">
        <v>1.41</v>
      </c>
      <c r="G62" s="12">
        <v>5</v>
      </c>
      <c r="H62" s="8">
        <v>1.56</v>
      </c>
      <c r="I62" s="12">
        <v>0</v>
      </c>
    </row>
    <row r="63" spans="2:9" ht="15" customHeight="1" x14ac:dyDescent="0.2">
      <c r="B63" t="s">
        <v>124</v>
      </c>
      <c r="C63" s="12">
        <v>12</v>
      </c>
      <c r="D63" s="8">
        <v>1.45</v>
      </c>
      <c r="E63" s="12">
        <v>9</v>
      </c>
      <c r="F63" s="8">
        <v>1.82</v>
      </c>
      <c r="G63" s="12">
        <v>3</v>
      </c>
      <c r="H63" s="8">
        <v>0.93</v>
      </c>
      <c r="I63" s="12">
        <v>0</v>
      </c>
    </row>
    <row r="64" spans="2:9" ht="15" customHeight="1" x14ac:dyDescent="0.2">
      <c r="B64" t="s">
        <v>126</v>
      </c>
      <c r="C64" s="12">
        <v>11</v>
      </c>
      <c r="D64" s="8">
        <v>1.33</v>
      </c>
      <c r="E64" s="12">
        <v>3</v>
      </c>
      <c r="F64" s="8">
        <v>0.61</v>
      </c>
      <c r="G64" s="12">
        <v>8</v>
      </c>
      <c r="H64" s="8">
        <v>2.4900000000000002</v>
      </c>
      <c r="I64" s="12">
        <v>0</v>
      </c>
    </row>
    <row r="65" spans="2:9" ht="15" customHeight="1" x14ac:dyDescent="0.2">
      <c r="B65" t="s">
        <v>120</v>
      </c>
      <c r="C65" s="12">
        <v>11</v>
      </c>
      <c r="D65" s="8">
        <v>1.33</v>
      </c>
      <c r="E65" s="12">
        <v>6</v>
      </c>
      <c r="F65" s="8">
        <v>1.21</v>
      </c>
      <c r="G65" s="12">
        <v>5</v>
      </c>
      <c r="H65" s="8">
        <v>1.56</v>
      </c>
      <c r="I65" s="12">
        <v>0</v>
      </c>
    </row>
    <row r="66" spans="2:9" ht="15" customHeight="1" x14ac:dyDescent="0.2">
      <c r="B66" t="s">
        <v>105</v>
      </c>
      <c r="C66" s="12">
        <v>10</v>
      </c>
      <c r="D66" s="8">
        <v>1.21</v>
      </c>
      <c r="E66" s="12">
        <v>6</v>
      </c>
      <c r="F66" s="8">
        <v>1.21</v>
      </c>
      <c r="G66" s="12">
        <v>4</v>
      </c>
      <c r="H66" s="8">
        <v>1.25</v>
      </c>
      <c r="I66" s="12">
        <v>0</v>
      </c>
    </row>
    <row r="67" spans="2:9" ht="15" customHeight="1" x14ac:dyDescent="0.2">
      <c r="B67" t="s">
        <v>140</v>
      </c>
      <c r="C67" s="12">
        <v>10</v>
      </c>
      <c r="D67" s="8">
        <v>1.21</v>
      </c>
      <c r="E67" s="12">
        <v>6</v>
      </c>
      <c r="F67" s="8">
        <v>1.21</v>
      </c>
      <c r="G67" s="12">
        <v>4</v>
      </c>
      <c r="H67" s="8">
        <v>1.25</v>
      </c>
      <c r="I67" s="12">
        <v>0</v>
      </c>
    </row>
    <row r="68" spans="2:9" ht="15" customHeight="1" x14ac:dyDescent="0.2">
      <c r="B68" t="s">
        <v>107</v>
      </c>
      <c r="C68" s="12">
        <v>10</v>
      </c>
      <c r="D68" s="8">
        <v>1.21</v>
      </c>
      <c r="E68" s="12">
        <v>5</v>
      </c>
      <c r="F68" s="8">
        <v>1.01</v>
      </c>
      <c r="G68" s="12">
        <v>5</v>
      </c>
      <c r="H68" s="8">
        <v>1.56</v>
      </c>
      <c r="I68" s="12">
        <v>0</v>
      </c>
    </row>
    <row r="69" spans="2:9" ht="15" customHeight="1" x14ac:dyDescent="0.2">
      <c r="B69" t="s">
        <v>111</v>
      </c>
      <c r="C69" s="12">
        <v>10</v>
      </c>
      <c r="D69" s="8">
        <v>1.21</v>
      </c>
      <c r="E69" s="12">
        <v>3</v>
      </c>
      <c r="F69" s="8">
        <v>0.61</v>
      </c>
      <c r="G69" s="12">
        <v>7</v>
      </c>
      <c r="H69" s="8">
        <v>2.1800000000000002</v>
      </c>
      <c r="I69" s="12">
        <v>0</v>
      </c>
    </row>
    <row r="70" spans="2:9" ht="15" customHeight="1" x14ac:dyDescent="0.2">
      <c r="B70" t="s">
        <v>114</v>
      </c>
      <c r="C70" s="12">
        <v>10</v>
      </c>
      <c r="D70" s="8">
        <v>1.21</v>
      </c>
      <c r="E70" s="12">
        <v>7</v>
      </c>
      <c r="F70" s="8">
        <v>1.41</v>
      </c>
      <c r="G70" s="12">
        <v>3</v>
      </c>
      <c r="H70" s="8">
        <v>0.93</v>
      </c>
      <c r="I70" s="12">
        <v>0</v>
      </c>
    </row>
    <row r="72" spans="2:9" ht="15" customHeight="1" x14ac:dyDescent="0.2">
      <c r="B72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C4B9-2CC6-472B-87B2-C388FA91988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27</v>
      </c>
      <c r="C6" s="12">
        <v>313</v>
      </c>
      <c r="D6" s="8">
        <v>14.64</v>
      </c>
      <c r="E6" s="12">
        <v>173</v>
      </c>
      <c r="F6" s="8">
        <v>12.23</v>
      </c>
      <c r="G6" s="12">
        <v>140</v>
      </c>
      <c r="H6" s="8">
        <v>20.38</v>
      </c>
      <c r="I6" s="12">
        <v>0</v>
      </c>
    </row>
    <row r="7" spans="2:9" ht="15" customHeight="1" x14ac:dyDescent="0.2">
      <c r="B7" t="s">
        <v>28</v>
      </c>
      <c r="C7" s="12">
        <v>168</v>
      </c>
      <c r="D7" s="8">
        <v>7.86</v>
      </c>
      <c r="E7" s="12">
        <v>82</v>
      </c>
      <c r="F7" s="8">
        <v>5.8</v>
      </c>
      <c r="G7" s="12">
        <v>85</v>
      </c>
      <c r="H7" s="8">
        <v>12.37</v>
      </c>
      <c r="I7" s="12">
        <v>0</v>
      </c>
    </row>
    <row r="8" spans="2:9" ht="15" customHeight="1" x14ac:dyDescent="0.2">
      <c r="B8" t="s">
        <v>29</v>
      </c>
      <c r="C8" s="12">
        <v>7</v>
      </c>
      <c r="D8" s="8">
        <v>0.33</v>
      </c>
      <c r="E8" s="12">
        <v>0</v>
      </c>
      <c r="F8" s="8">
        <v>0</v>
      </c>
      <c r="G8" s="12">
        <v>2</v>
      </c>
      <c r="H8" s="8">
        <v>0.28999999999999998</v>
      </c>
      <c r="I8" s="12">
        <v>0</v>
      </c>
    </row>
    <row r="9" spans="2:9" ht="15" customHeight="1" x14ac:dyDescent="0.2">
      <c r="B9" t="s">
        <v>30</v>
      </c>
      <c r="C9" s="12">
        <v>11</v>
      </c>
      <c r="D9" s="8">
        <v>0.51</v>
      </c>
      <c r="E9" s="12">
        <v>4</v>
      </c>
      <c r="F9" s="8">
        <v>0.28000000000000003</v>
      </c>
      <c r="G9" s="12">
        <v>7</v>
      </c>
      <c r="H9" s="8">
        <v>1.02</v>
      </c>
      <c r="I9" s="12">
        <v>0</v>
      </c>
    </row>
    <row r="10" spans="2:9" ht="15" customHeight="1" x14ac:dyDescent="0.2">
      <c r="B10" t="s">
        <v>31</v>
      </c>
      <c r="C10" s="12">
        <v>14</v>
      </c>
      <c r="D10" s="8">
        <v>0.65</v>
      </c>
      <c r="E10" s="12">
        <v>6</v>
      </c>
      <c r="F10" s="8">
        <v>0.42</v>
      </c>
      <c r="G10" s="12">
        <v>7</v>
      </c>
      <c r="H10" s="8">
        <v>1.02</v>
      </c>
      <c r="I10" s="12">
        <v>0</v>
      </c>
    </row>
    <row r="11" spans="2:9" ht="15" customHeight="1" x14ac:dyDescent="0.2">
      <c r="B11" t="s">
        <v>32</v>
      </c>
      <c r="C11" s="12">
        <v>527</v>
      </c>
      <c r="D11" s="8">
        <v>24.65</v>
      </c>
      <c r="E11" s="12">
        <v>324</v>
      </c>
      <c r="F11" s="8">
        <v>22.9</v>
      </c>
      <c r="G11" s="12">
        <v>202</v>
      </c>
      <c r="H11" s="8">
        <v>29.4</v>
      </c>
      <c r="I11" s="12">
        <v>1</v>
      </c>
    </row>
    <row r="12" spans="2:9" ht="15" customHeight="1" x14ac:dyDescent="0.2">
      <c r="B12" t="s">
        <v>33</v>
      </c>
      <c r="C12" s="12">
        <v>17</v>
      </c>
      <c r="D12" s="8">
        <v>0.8</v>
      </c>
      <c r="E12" s="12">
        <v>4</v>
      </c>
      <c r="F12" s="8">
        <v>0.28000000000000003</v>
      </c>
      <c r="G12" s="12">
        <v>13</v>
      </c>
      <c r="H12" s="8">
        <v>1.89</v>
      </c>
      <c r="I12" s="12">
        <v>0</v>
      </c>
    </row>
    <row r="13" spans="2:9" ht="15" customHeight="1" x14ac:dyDescent="0.2">
      <c r="B13" t="s">
        <v>34</v>
      </c>
      <c r="C13" s="12">
        <v>80</v>
      </c>
      <c r="D13" s="8">
        <v>3.74</v>
      </c>
      <c r="E13" s="12">
        <v>37</v>
      </c>
      <c r="F13" s="8">
        <v>2.61</v>
      </c>
      <c r="G13" s="12">
        <v>42</v>
      </c>
      <c r="H13" s="8">
        <v>6.11</v>
      </c>
      <c r="I13" s="12">
        <v>1</v>
      </c>
    </row>
    <row r="14" spans="2:9" ht="15" customHeight="1" x14ac:dyDescent="0.2">
      <c r="B14" t="s">
        <v>35</v>
      </c>
      <c r="C14" s="12">
        <v>70</v>
      </c>
      <c r="D14" s="8">
        <v>3.27</v>
      </c>
      <c r="E14" s="12">
        <v>41</v>
      </c>
      <c r="F14" s="8">
        <v>2.9</v>
      </c>
      <c r="G14" s="12">
        <v>27</v>
      </c>
      <c r="H14" s="8">
        <v>3.93</v>
      </c>
      <c r="I14" s="12">
        <v>0</v>
      </c>
    </row>
    <row r="15" spans="2:9" ht="15" customHeight="1" x14ac:dyDescent="0.2">
      <c r="B15" t="s">
        <v>36</v>
      </c>
      <c r="C15" s="12">
        <v>308</v>
      </c>
      <c r="D15" s="8">
        <v>14.41</v>
      </c>
      <c r="E15" s="12">
        <v>274</v>
      </c>
      <c r="F15" s="8">
        <v>19.36</v>
      </c>
      <c r="G15" s="12">
        <v>34</v>
      </c>
      <c r="H15" s="8">
        <v>4.95</v>
      </c>
      <c r="I15" s="12">
        <v>0</v>
      </c>
    </row>
    <row r="16" spans="2:9" ht="15" customHeight="1" x14ac:dyDescent="0.2">
      <c r="B16" t="s">
        <v>37</v>
      </c>
      <c r="C16" s="12">
        <v>373</v>
      </c>
      <c r="D16" s="8">
        <v>17.45</v>
      </c>
      <c r="E16" s="12">
        <v>329</v>
      </c>
      <c r="F16" s="8">
        <v>23.25</v>
      </c>
      <c r="G16" s="12">
        <v>42</v>
      </c>
      <c r="H16" s="8">
        <v>6.11</v>
      </c>
      <c r="I16" s="12">
        <v>0</v>
      </c>
    </row>
    <row r="17" spans="2:9" ht="15" customHeight="1" x14ac:dyDescent="0.2">
      <c r="B17" t="s">
        <v>38</v>
      </c>
      <c r="C17" s="12">
        <v>74</v>
      </c>
      <c r="D17" s="8">
        <v>3.46</v>
      </c>
      <c r="E17" s="12">
        <v>51</v>
      </c>
      <c r="F17" s="8">
        <v>3.6</v>
      </c>
      <c r="G17" s="12">
        <v>7</v>
      </c>
      <c r="H17" s="8">
        <v>1.02</v>
      </c>
      <c r="I17" s="12">
        <v>0</v>
      </c>
    </row>
    <row r="18" spans="2:9" ht="15" customHeight="1" x14ac:dyDescent="0.2">
      <c r="B18" t="s">
        <v>39</v>
      </c>
      <c r="C18" s="12">
        <v>90</v>
      </c>
      <c r="D18" s="8">
        <v>4.21</v>
      </c>
      <c r="E18" s="12">
        <v>42</v>
      </c>
      <c r="F18" s="8">
        <v>2.97</v>
      </c>
      <c r="G18" s="12">
        <v>45</v>
      </c>
      <c r="H18" s="8">
        <v>6.55</v>
      </c>
      <c r="I18" s="12">
        <v>0</v>
      </c>
    </row>
    <row r="19" spans="2:9" ht="15" customHeight="1" x14ac:dyDescent="0.2">
      <c r="B19" t="s">
        <v>40</v>
      </c>
      <c r="C19" s="12">
        <v>85</v>
      </c>
      <c r="D19" s="8">
        <v>3.98</v>
      </c>
      <c r="E19" s="12">
        <v>48</v>
      </c>
      <c r="F19" s="8">
        <v>3.39</v>
      </c>
      <c r="G19" s="12">
        <v>33</v>
      </c>
      <c r="H19" s="8">
        <v>4.8</v>
      </c>
      <c r="I19" s="12">
        <v>1</v>
      </c>
    </row>
    <row r="20" spans="2:9" ht="15" customHeight="1" x14ac:dyDescent="0.2">
      <c r="B20" s="9" t="s">
        <v>208</v>
      </c>
      <c r="C20" s="12">
        <f>SUM(LTBL_05210[総数／事業所数])</f>
        <v>2138</v>
      </c>
      <c r="E20" s="12">
        <f>SUBTOTAL(109,LTBL_05210[個人／事業所数])</f>
        <v>1415</v>
      </c>
      <c r="G20" s="12">
        <f>SUBTOTAL(109,LTBL_05210[法人／事業所数])</f>
        <v>687</v>
      </c>
      <c r="I20" s="12">
        <f>SUBTOTAL(109,LTBL_05210[法人以外の団体／事業所数])</f>
        <v>3</v>
      </c>
    </row>
    <row r="21" spans="2:9" ht="15" customHeight="1" x14ac:dyDescent="0.2">
      <c r="E21" s="11">
        <f>LTBL_05210[[#Totals],[個人／事業所数]]/LTBL_05210[[#Totals],[総数／事業所数]]</f>
        <v>0.66183348924228247</v>
      </c>
      <c r="G21" s="11">
        <f>LTBL_05210[[#Totals],[法人／事業所数]]/LTBL_05210[[#Totals],[総数／事業所数]]</f>
        <v>0.32132834424695977</v>
      </c>
      <c r="I21" s="11">
        <f>LTBL_05210[[#Totals],[法人以外の団体／事業所数]]/LTBL_05210[[#Totals],[総数／事業所数]]</f>
        <v>1.403180542563143E-3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332</v>
      </c>
      <c r="D24" s="8">
        <v>15.53</v>
      </c>
      <c r="E24" s="12">
        <v>310</v>
      </c>
      <c r="F24" s="8">
        <v>21.91</v>
      </c>
      <c r="G24" s="12">
        <v>22</v>
      </c>
      <c r="H24" s="8">
        <v>3.2</v>
      </c>
      <c r="I24" s="12">
        <v>0</v>
      </c>
    </row>
    <row r="25" spans="2:9" ht="15" customHeight="1" x14ac:dyDescent="0.2">
      <c r="B25" t="s">
        <v>62</v>
      </c>
      <c r="C25" s="12">
        <v>270</v>
      </c>
      <c r="D25" s="8">
        <v>12.63</v>
      </c>
      <c r="E25" s="12">
        <v>252</v>
      </c>
      <c r="F25" s="8">
        <v>17.809999999999999</v>
      </c>
      <c r="G25" s="12">
        <v>18</v>
      </c>
      <c r="H25" s="8">
        <v>2.62</v>
      </c>
      <c r="I25" s="12">
        <v>0</v>
      </c>
    </row>
    <row r="26" spans="2:9" ht="15" customHeight="1" x14ac:dyDescent="0.2">
      <c r="B26" t="s">
        <v>58</v>
      </c>
      <c r="C26" s="12">
        <v>163</v>
      </c>
      <c r="D26" s="8">
        <v>7.62</v>
      </c>
      <c r="E26" s="12">
        <v>84</v>
      </c>
      <c r="F26" s="8">
        <v>5.94</v>
      </c>
      <c r="G26" s="12">
        <v>79</v>
      </c>
      <c r="H26" s="8">
        <v>11.5</v>
      </c>
      <c r="I26" s="12">
        <v>0</v>
      </c>
    </row>
    <row r="27" spans="2:9" ht="15" customHeight="1" x14ac:dyDescent="0.2">
      <c r="B27" t="s">
        <v>56</v>
      </c>
      <c r="C27" s="12">
        <v>158</v>
      </c>
      <c r="D27" s="8">
        <v>7.39</v>
      </c>
      <c r="E27" s="12">
        <v>136</v>
      </c>
      <c r="F27" s="8">
        <v>9.61</v>
      </c>
      <c r="G27" s="12">
        <v>21</v>
      </c>
      <c r="H27" s="8">
        <v>3.06</v>
      </c>
      <c r="I27" s="12">
        <v>1</v>
      </c>
    </row>
    <row r="28" spans="2:9" ht="15" customHeight="1" x14ac:dyDescent="0.2">
      <c r="B28" t="s">
        <v>50</v>
      </c>
      <c r="C28" s="12">
        <v>127</v>
      </c>
      <c r="D28" s="8">
        <v>5.94</v>
      </c>
      <c r="E28" s="12">
        <v>90</v>
      </c>
      <c r="F28" s="8">
        <v>6.36</v>
      </c>
      <c r="G28" s="12">
        <v>37</v>
      </c>
      <c r="H28" s="8">
        <v>5.39</v>
      </c>
      <c r="I28" s="12">
        <v>0</v>
      </c>
    </row>
    <row r="29" spans="2:9" ht="15" customHeight="1" x14ac:dyDescent="0.2">
      <c r="B29" t="s">
        <v>49</v>
      </c>
      <c r="C29" s="12">
        <v>119</v>
      </c>
      <c r="D29" s="8">
        <v>5.57</v>
      </c>
      <c r="E29" s="12">
        <v>50</v>
      </c>
      <c r="F29" s="8">
        <v>3.53</v>
      </c>
      <c r="G29" s="12">
        <v>69</v>
      </c>
      <c r="H29" s="8">
        <v>10.039999999999999</v>
      </c>
      <c r="I29" s="12">
        <v>0</v>
      </c>
    </row>
    <row r="30" spans="2:9" ht="15" customHeight="1" x14ac:dyDescent="0.2">
      <c r="B30" t="s">
        <v>65</v>
      </c>
      <c r="C30" s="12">
        <v>74</v>
      </c>
      <c r="D30" s="8">
        <v>3.46</v>
      </c>
      <c r="E30" s="12">
        <v>51</v>
      </c>
      <c r="F30" s="8">
        <v>3.6</v>
      </c>
      <c r="G30" s="12">
        <v>7</v>
      </c>
      <c r="H30" s="8">
        <v>1.02</v>
      </c>
      <c r="I30" s="12">
        <v>0</v>
      </c>
    </row>
    <row r="31" spans="2:9" ht="15" customHeight="1" x14ac:dyDescent="0.2">
      <c r="B31" t="s">
        <v>57</v>
      </c>
      <c r="C31" s="12">
        <v>68</v>
      </c>
      <c r="D31" s="8">
        <v>3.18</v>
      </c>
      <c r="E31" s="12">
        <v>42</v>
      </c>
      <c r="F31" s="8">
        <v>2.97</v>
      </c>
      <c r="G31" s="12">
        <v>26</v>
      </c>
      <c r="H31" s="8">
        <v>3.78</v>
      </c>
      <c r="I31" s="12">
        <v>0</v>
      </c>
    </row>
    <row r="32" spans="2:9" ht="15" customHeight="1" x14ac:dyDescent="0.2">
      <c r="B32" t="s">
        <v>51</v>
      </c>
      <c r="C32" s="12">
        <v>67</v>
      </c>
      <c r="D32" s="8">
        <v>3.13</v>
      </c>
      <c r="E32" s="12">
        <v>33</v>
      </c>
      <c r="F32" s="8">
        <v>2.33</v>
      </c>
      <c r="G32" s="12">
        <v>34</v>
      </c>
      <c r="H32" s="8">
        <v>4.95</v>
      </c>
      <c r="I32" s="12">
        <v>0</v>
      </c>
    </row>
    <row r="33" spans="2:9" ht="15" customHeight="1" x14ac:dyDescent="0.2">
      <c r="B33" t="s">
        <v>59</v>
      </c>
      <c r="C33" s="12">
        <v>58</v>
      </c>
      <c r="D33" s="8">
        <v>2.71</v>
      </c>
      <c r="E33" s="12">
        <v>30</v>
      </c>
      <c r="F33" s="8">
        <v>2.12</v>
      </c>
      <c r="G33" s="12">
        <v>27</v>
      </c>
      <c r="H33" s="8">
        <v>3.93</v>
      </c>
      <c r="I33" s="12">
        <v>1</v>
      </c>
    </row>
    <row r="34" spans="2:9" ht="15" customHeight="1" x14ac:dyDescent="0.2">
      <c r="B34" t="s">
        <v>66</v>
      </c>
      <c r="C34" s="12">
        <v>48</v>
      </c>
      <c r="D34" s="8">
        <v>2.25</v>
      </c>
      <c r="E34" s="12">
        <v>42</v>
      </c>
      <c r="F34" s="8">
        <v>2.97</v>
      </c>
      <c r="G34" s="12">
        <v>6</v>
      </c>
      <c r="H34" s="8">
        <v>0.87</v>
      </c>
      <c r="I34" s="12">
        <v>0</v>
      </c>
    </row>
    <row r="35" spans="2:9" ht="15" customHeight="1" x14ac:dyDescent="0.2">
      <c r="B35" t="s">
        <v>55</v>
      </c>
      <c r="C35" s="12">
        <v>45</v>
      </c>
      <c r="D35" s="8">
        <v>2.1</v>
      </c>
      <c r="E35" s="12">
        <v>30</v>
      </c>
      <c r="F35" s="8">
        <v>2.12</v>
      </c>
      <c r="G35" s="12">
        <v>15</v>
      </c>
      <c r="H35" s="8">
        <v>2.1800000000000002</v>
      </c>
      <c r="I35" s="12">
        <v>0</v>
      </c>
    </row>
    <row r="36" spans="2:9" ht="15" customHeight="1" x14ac:dyDescent="0.2">
      <c r="B36" t="s">
        <v>67</v>
      </c>
      <c r="C36" s="12">
        <v>42</v>
      </c>
      <c r="D36" s="8">
        <v>1.96</v>
      </c>
      <c r="E36" s="12">
        <v>0</v>
      </c>
      <c r="F36" s="8">
        <v>0</v>
      </c>
      <c r="G36" s="12">
        <v>39</v>
      </c>
      <c r="H36" s="8">
        <v>5.68</v>
      </c>
      <c r="I36" s="12">
        <v>0</v>
      </c>
    </row>
    <row r="37" spans="2:9" ht="15" customHeight="1" x14ac:dyDescent="0.2">
      <c r="B37" t="s">
        <v>68</v>
      </c>
      <c r="C37" s="12">
        <v>42</v>
      </c>
      <c r="D37" s="8">
        <v>1.96</v>
      </c>
      <c r="E37" s="12">
        <v>30</v>
      </c>
      <c r="F37" s="8">
        <v>2.12</v>
      </c>
      <c r="G37" s="12">
        <v>12</v>
      </c>
      <c r="H37" s="8">
        <v>1.75</v>
      </c>
      <c r="I37" s="12">
        <v>0</v>
      </c>
    </row>
    <row r="38" spans="2:9" ht="15" customHeight="1" x14ac:dyDescent="0.2">
      <c r="B38" t="s">
        <v>61</v>
      </c>
      <c r="C38" s="12">
        <v>34</v>
      </c>
      <c r="D38" s="8">
        <v>1.59</v>
      </c>
      <c r="E38" s="12">
        <v>16</v>
      </c>
      <c r="F38" s="8">
        <v>1.1299999999999999</v>
      </c>
      <c r="G38" s="12">
        <v>17</v>
      </c>
      <c r="H38" s="8">
        <v>2.4700000000000002</v>
      </c>
      <c r="I38" s="12">
        <v>0</v>
      </c>
    </row>
    <row r="39" spans="2:9" ht="15" customHeight="1" x14ac:dyDescent="0.2">
      <c r="B39" t="s">
        <v>60</v>
      </c>
      <c r="C39" s="12">
        <v>31</v>
      </c>
      <c r="D39" s="8">
        <v>1.45</v>
      </c>
      <c r="E39" s="12">
        <v>25</v>
      </c>
      <c r="F39" s="8">
        <v>1.77</v>
      </c>
      <c r="G39" s="12">
        <v>6</v>
      </c>
      <c r="H39" s="8">
        <v>0.87</v>
      </c>
      <c r="I39" s="12">
        <v>0</v>
      </c>
    </row>
    <row r="40" spans="2:9" ht="15" customHeight="1" x14ac:dyDescent="0.2">
      <c r="B40" t="s">
        <v>81</v>
      </c>
      <c r="C40" s="12">
        <v>30</v>
      </c>
      <c r="D40" s="8">
        <v>1.4</v>
      </c>
      <c r="E40" s="12">
        <v>12</v>
      </c>
      <c r="F40" s="8">
        <v>0.85</v>
      </c>
      <c r="G40" s="12">
        <v>18</v>
      </c>
      <c r="H40" s="8">
        <v>2.62</v>
      </c>
      <c r="I40" s="12">
        <v>0</v>
      </c>
    </row>
    <row r="41" spans="2:9" ht="15" customHeight="1" x14ac:dyDescent="0.2">
      <c r="B41" t="s">
        <v>64</v>
      </c>
      <c r="C41" s="12">
        <v>29</v>
      </c>
      <c r="D41" s="8">
        <v>1.36</v>
      </c>
      <c r="E41" s="12">
        <v>15</v>
      </c>
      <c r="F41" s="8">
        <v>1.06</v>
      </c>
      <c r="G41" s="12">
        <v>14</v>
      </c>
      <c r="H41" s="8">
        <v>2.04</v>
      </c>
      <c r="I41" s="12">
        <v>0</v>
      </c>
    </row>
    <row r="42" spans="2:9" ht="15" customHeight="1" x14ac:dyDescent="0.2">
      <c r="B42" t="s">
        <v>54</v>
      </c>
      <c r="C42" s="12">
        <v>23</v>
      </c>
      <c r="D42" s="8">
        <v>1.08</v>
      </c>
      <c r="E42" s="12">
        <v>2</v>
      </c>
      <c r="F42" s="8">
        <v>0.14000000000000001</v>
      </c>
      <c r="G42" s="12">
        <v>21</v>
      </c>
      <c r="H42" s="8">
        <v>3.06</v>
      </c>
      <c r="I42" s="12">
        <v>0</v>
      </c>
    </row>
    <row r="43" spans="2:9" ht="15" customHeight="1" x14ac:dyDescent="0.2">
      <c r="B43" t="s">
        <v>53</v>
      </c>
      <c r="C43" s="12">
        <v>21</v>
      </c>
      <c r="D43" s="8">
        <v>0.98</v>
      </c>
      <c r="E43" s="12">
        <v>4</v>
      </c>
      <c r="F43" s="8">
        <v>0.28000000000000003</v>
      </c>
      <c r="G43" s="12">
        <v>17</v>
      </c>
      <c r="H43" s="8">
        <v>2.4700000000000002</v>
      </c>
      <c r="I43" s="12">
        <v>0</v>
      </c>
    </row>
    <row r="44" spans="2:9" ht="15" customHeight="1" x14ac:dyDescent="0.2">
      <c r="B44" t="s">
        <v>77</v>
      </c>
      <c r="C44" s="12">
        <v>21</v>
      </c>
      <c r="D44" s="8">
        <v>0.98</v>
      </c>
      <c r="E44" s="12">
        <v>8</v>
      </c>
      <c r="F44" s="8">
        <v>0.56999999999999995</v>
      </c>
      <c r="G44" s="12">
        <v>13</v>
      </c>
      <c r="H44" s="8">
        <v>1.89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119</v>
      </c>
      <c r="C48" s="12">
        <v>168</v>
      </c>
      <c r="D48" s="8">
        <v>7.86</v>
      </c>
      <c r="E48" s="12">
        <v>161</v>
      </c>
      <c r="F48" s="8">
        <v>11.38</v>
      </c>
      <c r="G48" s="12">
        <v>7</v>
      </c>
      <c r="H48" s="8">
        <v>1.02</v>
      </c>
      <c r="I48" s="12">
        <v>0</v>
      </c>
    </row>
    <row r="49" spans="2:9" ht="15" customHeight="1" x14ac:dyDescent="0.2">
      <c r="B49" t="s">
        <v>118</v>
      </c>
      <c r="C49" s="12">
        <v>131</v>
      </c>
      <c r="D49" s="8">
        <v>6.13</v>
      </c>
      <c r="E49" s="12">
        <v>130</v>
      </c>
      <c r="F49" s="8">
        <v>9.19</v>
      </c>
      <c r="G49" s="12">
        <v>1</v>
      </c>
      <c r="H49" s="8">
        <v>0.15</v>
      </c>
      <c r="I49" s="12">
        <v>0</v>
      </c>
    </row>
    <row r="50" spans="2:9" ht="15" customHeight="1" x14ac:dyDescent="0.2">
      <c r="B50" t="s">
        <v>116</v>
      </c>
      <c r="C50" s="12">
        <v>72</v>
      </c>
      <c r="D50" s="8">
        <v>3.37</v>
      </c>
      <c r="E50" s="12">
        <v>68</v>
      </c>
      <c r="F50" s="8">
        <v>4.8099999999999996</v>
      </c>
      <c r="G50" s="12">
        <v>4</v>
      </c>
      <c r="H50" s="8">
        <v>0.57999999999999996</v>
      </c>
      <c r="I50" s="12">
        <v>0</v>
      </c>
    </row>
    <row r="51" spans="2:9" ht="15" customHeight="1" x14ac:dyDescent="0.2">
      <c r="B51" t="s">
        <v>117</v>
      </c>
      <c r="C51" s="12">
        <v>68</v>
      </c>
      <c r="D51" s="8">
        <v>3.18</v>
      </c>
      <c r="E51" s="12">
        <v>64</v>
      </c>
      <c r="F51" s="8">
        <v>4.5199999999999996</v>
      </c>
      <c r="G51" s="12">
        <v>4</v>
      </c>
      <c r="H51" s="8">
        <v>0.57999999999999996</v>
      </c>
      <c r="I51" s="12">
        <v>0</v>
      </c>
    </row>
    <row r="52" spans="2:9" ht="15" customHeight="1" x14ac:dyDescent="0.2">
      <c r="B52" t="s">
        <v>104</v>
      </c>
      <c r="C52" s="12">
        <v>57</v>
      </c>
      <c r="D52" s="8">
        <v>2.67</v>
      </c>
      <c r="E52" s="12">
        <v>33</v>
      </c>
      <c r="F52" s="8">
        <v>2.33</v>
      </c>
      <c r="G52" s="12">
        <v>24</v>
      </c>
      <c r="H52" s="8">
        <v>3.49</v>
      </c>
      <c r="I52" s="12">
        <v>0</v>
      </c>
    </row>
    <row r="53" spans="2:9" ht="15" customHeight="1" x14ac:dyDescent="0.2">
      <c r="B53" t="s">
        <v>115</v>
      </c>
      <c r="C53" s="12">
        <v>52</v>
      </c>
      <c r="D53" s="8">
        <v>2.4300000000000002</v>
      </c>
      <c r="E53" s="12">
        <v>47</v>
      </c>
      <c r="F53" s="8">
        <v>3.32</v>
      </c>
      <c r="G53" s="12">
        <v>5</v>
      </c>
      <c r="H53" s="8">
        <v>0.73</v>
      </c>
      <c r="I53" s="12">
        <v>0</v>
      </c>
    </row>
    <row r="54" spans="2:9" ht="15" customHeight="1" x14ac:dyDescent="0.2">
      <c r="B54" t="s">
        <v>107</v>
      </c>
      <c r="C54" s="12">
        <v>45</v>
      </c>
      <c r="D54" s="8">
        <v>2.1</v>
      </c>
      <c r="E54" s="12">
        <v>41</v>
      </c>
      <c r="F54" s="8">
        <v>2.9</v>
      </c>
      <c r="G54" s="12">
        <v>4</v>
      </c>
      <c r="H54" s="8">
        <v>0.57999999999999996</v>
      </c>
      <c r="I54" s="12">
        <v>0</v>
      </c>
    </row>
    <row r="55" spans="2:9" ht="15" customHeight="1" x14ac:dyDescent="0.2">
      <c r="B55" t="s">
        <v>111</v>
      </c>
      <c r="C55" s="12">
        <v>42</v>
      </c>
      <c r="D55" s="8">
        <v>1.96</v>
      </c>
      <c r="E55" s="12">
        <v>16</v>
      </c>
      <c r="F55" s="8">
        <v>1.1299999999999999</v>
      </c>
      <c r="G55" s="12">
        <v>26</v>
      </c>
      <c r="H55" s="8">
        <v>3.78</v>
      </c>
      <c r="I55" s="12">
        <v>0</v>
      </c>
    </row>
    <row r="56" spans="2:9" ht="15" customHeight="1" x14ac:dyDescent="0.2">
      <c r="B56" t="s">
        <v>122</v>
      </c>
      <c r="C56" s="12">
        <v>42</v>
      </c>
      <c r="D56" s="8">
        <v>1.96</v>
      </c>
      <c r="E56" s="12">
        <v>30</v>
      </c>
      <c r="F56" s="8">
        <v>2.12</v>
      </c>
      <c r="G56" s="12">
        <v>12</v>
      </c>
      <c r="H56" s="8">
        <v>1.75</v>
      </c>
      <c r="I56" s="12">
        <v>0</v>
      </c>
    </row>
    <row r="57" spans="2:9" ht="15" customHeight="1" x14ac:dyDescent="0.2">
      <c r="B57" t="s">
        <v>120</v>
      </c>
      <c r="C57" s="12">
        <v>39</v>
      </c>
      <c r="D57" s="8">
        <v>1.82</v>
      </c>
      <c r="E57" s="12">
        <v>36</v>
      </c>
      <c r="F57" s="8">
        <v>2.54</v>
      </c>
      <c r="G57" s="12">
        <v>3</v>
      </c>
      <c r="H57" s="8">
        <v>0.44</v>
      </c>
      <c r="I57" s="12">
        <v>0</v>
      </c>
    </row>
    <row r="58" spans="2:9" ht="15" customHeight="1" x14ac:dyDescent="0.2">
      <c r="B58" t="s">
        <v>109</v>
      </c>
      <c r="C58" s="12">
        <v>38</v>
      </c>
      <c r="D58" s="8">
        <v>1.78</v>
      </c>
      <c r="E58" s="12">
        <v>34</v>
      </c>
      <c r="F58" s="8">
        <v>2.4</v>
      </c>
      <c r="G58" s="12">
        <v>4</v>
      </c>
      <c r="H58" s="8">
        <v>0.57999999999999996</v>
      </c>
      <c r="I58" s="12">
        <v>0</v>
      </c>
    </row>
    <row r="59" spans="2:9" ht="15" customHeight="1" x14ac:dyDescent="0.2">
      <c r="B59" t="s">
        <v>121</v>
      </c>
      <c r="C59" s="12">
        <v>37</v>
      </c>
      <c r="D59" s="8">
        <v>1.73</v>
      </c>
      <c r="E59" s="12">
        <v>36</v>
      </c>
      <c r="F59" s="8">
        <v>2.54</v>
      </c>
      <c r="G59" s="12">
        <v>1</v>
      </c>
      <c r="H59" s="8">
        <v>0.15</v>
      </c>
      <c r="I59" s="12">
        <v>0</v>
      </c>
    </row>
    <row r="60" spans="2:9" ht="15" customHeight="1" x14ac:dyDescent="0.2">
      <c r="B60" t="s">
        <v>105</v>
      </c>
      <c r="C60" s="12">
        <v>35</v>
      </c>
      <c r="D60" s="8">
        <v>1.64</v>
      </c>
      <c r="E60" s="12">
        <v>14</v>
      </c>
      <c r="F60" s="8">
        <v>0.99</v>
      </c>
      <c r="G60" s="12">
        <v>21</v>
      </c>
      <c r="H60" s="8">
        <v>3.06</v>
      </c>
      <c r="I60" s="12">
        <v>0</v>
      </c>
    </row>
    <row r="61" spans="2:9" ht="15" customHeight="1" x14ac:dyDescent="0.2">
      <c r="B61" t="s">
        <v>113</v>
      </c>
      <c r="C61" s="12">
        <v>35</v>
      </c>
      <c r="D61" s="8">
        <v>1.64</v>
      </c>
      <c r="E61" s="12">
        <v>21</v>
      </c>
      <c r="F61" s="8">
        <v>1.48</v>
      </c>
      <c r="G61" s="12">
        <v>14</v>
      </c>
      <c r="H61" s="8">
        <v>2.04</v>
      </c>
      <c r="I61" s="12">
        <v>0</v>
      </c>
    </row>
    <row r="62" spans="2:9" ht="15" customHeight="1" x14ac:dyDescent="0.2">
      <c r="B62" t="s">
        <v>112</v>
      </c>
      <c r="C62" s="12">
        <v>33</v>
      </c>
      <c r="D62" s="8">
        <v>1.54</v>
      </c>
      <c r="E62" s="12">
        <v>25</v>
      </c>
      <c r="F62" s="8">
        <v>1.77</v>
      </c>
      <c r="G62" s="12">
        <v>8</v>
      </c>
      <c r="H62" s="8">
        <v>1.1599999999999999</v>
      </c>
      <c r="I62" s="12">
        <v>0</v>
      </c>
    </row>
    <row r="63" spans="2:9" ht="15" customHeight="1" x14ac:dyDescent="0.2">
      <c r="B63" t="s">
        <v>114</v>
      </c>
      <c r="C63" s="12">
        <v>33</v>
      </c>
      <c r="D63" s="8">
        <v>1.54</v>
      </c>
      <c r="E63" s="12">
        <v>30</v>
      </c>
      <c r="F63" s="8">
        <v>2.12</v>
      </c>
      <c r="G63" s="12">
        <v>3</v>
      </c>
      <c r="H63" s="8">
        <v>0.44</v>
      </c>
      <c r="I63" s="12">
        <v>0</v>
      </c>
    </row>
    <row r="64" spans="2:9" ht="15" customHeight="1" x14ac:dyDescent="0.2">
      <c r="B64" t="s">
        <v>142</v>
      </c>
      <c r="C64" s="12">
        <v>32</v>
      </c>
      <c r="D64" s="8">
        <v>1.5</v>
      </c>
      <c r="E64" s="12">
        <v>27</v>
      </c>
      <c r="F64" s="8">
        <v>1.91</v>
      </c>
      <c r="G64" s="12">
        <v>5</v>
      </c>
      <c r="H64" s="8">
        <v>0.73</v>
      </c>
      <c r="I64" s="12">
        <v>0</v>
      </c>
    </row>
    <row r="65" spans="2:9" ht="15" customHeight="1" x14ac:dyDescent="0.2">
      <c r="B65" t="s">
        <v>108</v>
      </c>
      <c r="C65" s="12">
        <v>32</v>
      </c>
      <c r="D65" s="8">
        <v>1.5</v>
      </c>
      <c r="E65" s="12">
        <v>27</v>
      </c>
      <c r="F65" s="8">
        <v>1.91</v>
      </c>
      <c r="G65" s="12">
        <v>5</v>
      </c>
      <c r="H65" s="8">
        <v>0.73</v>
      </c>
      <c r="I65" s="12">
        <v>0</v>
      </c>
    </row>
    <row r="66" spans="2:9" ht="15" customHeight="1" x14ac:dyDescent="0.2">
      <c r="B66" t="s">
        <v>110</v>
      </c>
      <c r="C66" s="12">
        <v>31</v>
      </c>
      <c r="D66" s="8">
        <v>1.45</v>
      </c>
      <c r="E66" s="12">
        <v>18</v>
      </c>
      <c r="F66" s="8">
        <v>1.27</v>
      </c>
      <c r="G66" s="12">
        <v>13</v>
      </c>
      <c r="H66" s="8">
        <v>1.89</v>
      </c>
      <c r="I66" s="12">
        <v>0</v>
      </c>
    </row>
    <row r="67" spans="2:9" ht="15" customHeight="1" x14ac:dyDescent="0.2">
      <c r="B67" t="s">
        <v>136</v>
      </c>
      <c r="C67" s="12">
        <v>29</v>
      </c>
      <c r="D67" s="8">
        <v>1.36</v>
      </c>
      <c r="E67" s="12">
        <v>24</v>
      </c>
      <c r="F67" s="8">
        <v>1.7</v>
      </c>
      <c r="G67" s="12">
        <v>5</v>
      </c>
      <c r="H67" s="8">
        <v>0.73</v>
      </c>
      <c r="I67" s="12">
        <v>0</v>
      </c>
    </row>
    <row r="68" spans="2:9" ht="15" customHeight="1" x14ac:dyDescent="0.2">
      <c r="B68" t="s">
        <v>129</v>
      </c>
      <c r="C68" s="12">
        <v>29</v>
      </c>
      <c r="D68" s="8">
        <v>1.36</v>
      </c>
      <c r="E68" s="12">
        <v>16</v>
      </c>
      <c r="F68" s="8">
        <v>1.1299999999999999</v>
      </c>
      <c r="G68" s="12">
        <v>13</v>
      </c>
      <c r="H68" s="8">
        <v>1.89</v>
      </c>
      <c r="I68" s="12">
        <v>0</v>
      </c>
    </row>
    <row r="70" spans="2:9" ht="15" customHeight="1" x14ac:dyDescent="0.2">
      <c r="B70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B71B-15AC-43CC-A24A-97258F45CE34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</v>
      </c>
      <c r="D5" s="8">
        <v>0.16</v>
      </c>
      <c r="E5" s="12">
        <v>0</v>
      </c>
      <c r="F5" s="8">
        <v>0</v>
      </c>
      <c r="G5" s="12">
        <v>1</v>
      </c>
      <c r="H5" s="8">
        <v>0.45</v>
      </c>
      <c r="I5" s="12">
        <v>0</v>
      </c>
    </row>
    <row r="6" spans="2:9" ht="15" customHeight="1" x14ac:dyDescent="0.2">
      <c r="B6" t="s">
        <v>27</v>
      </c>
      <c r="C6" s="12">
        <v>137</v>
      </c>
      <c r="D6" s="8">
        <v>21.85</v>
      </c>
      <c r="E6" s="12">
        <v>59</v>
      </c>
      <c r="F6" s="8">
        <v>15.17</v>
      </c>
      <c r="G6" s="12">
        <v>78</v>
      </c>
      <c r="H6" s="8">
        <v>34.82</v>
      </c>
      <c r="I6" s="12">
        <v>0</v>
      </c>
    </row>
    <row r="7" spans="2:9" ht="15" customHeight="1" x14ac:dyDescent="0.2">
      <c r="B7" t="s">
        <v>28</v>
      </c>
      <c r="C7" s="12">
        <v>38</v>
      </c>
      <c r="D7" s="8">
        <v>6.06</v>
      </c>
      <c r="E7" s="12">
        <v>11</v>
      </c>
      <c r="F7" s="8">
        <v>2.83</v>
      </c>
      <c r="G7" s="12">
        <v>27</v>
      </c>
      <c r="H7" s="8">
        <v>12.05</v>
      </c>
      <c r="I7" s="12">
        <v>0</v>
      </c>
    </row>
    <row r="8" spans="2:9" ht="15" customHeight="1" x14ac:dyDescent="0.2">
      <c r="B8" t="s">
        <v>29</v>
      </c>
      <c r="C8" s="12">
        <v>2</v>
      </c>
      <c r="D8" s="8">
        <v>0.32</v>
      </c>
      <c r="E8" s="12">
        <v>0</v>
      </c>
      <c r="F8" s="8">
        <v>0</v>
      </c>
      <c r="G8" s="12">
        <v>2</v>
      </c>
      <c r="H8" s="8">
        <v>0.89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7</v>
      </c>
      <c r="D10" s="8">
        <v>1.1200000000000001</v>
      </c>
      <c r="E10" s="12">
        <v>4</v>
      </c>
      <c r="F10" s="8">
        <v>1.03</v>
      </c>
      <c r="G10" s="12">
        <v>3</v>
      </c>
      <c r="H10" s="8">
        <v>1.34</v>
      </c>
      <c r="I10" s="12">
        <v>0</v>
      </c>
    </row>
    <row r="11" spans="2:9" ht="15" customHeight="1" x14ac:dyDescent="0.2">
      <c r="B11" t="s">
        <v>32</v>
      </c>
      <c r="C11" s="12">
        <v>133</v>
      </c>
      <c r="D11" s="8">
        <v>21.21</v>
      </c>
      <c r="E11" s="12">
        <v>85</v>
      </c>
      <c r="F11" s="8">
        <v>21.85</v>
      </c>
      <c r="G11" s="12">
        <v>48</v>
      </c>
      <c r="H11" s="8">
        <v>21.43</v>
      </c>
      <c r="I11" s="12">
        <v>0</v>
      </c>
    </row>
    <row r="12" spans="2:9" ht="15" customHeight="1" x14ac:dyDescent="0.2">
      <c r="B12" t="s">
        <v>33</v>
      </c>
      <c r="C12" s="12">
        <v>3</v>
      </c>
      <c r="D12" s="8">
        <v>0.48</v>
      </c>
      <c r="E12" s="12">
        <v>1</v>
      </c>
      <c r="F12" s="8">
        <v>0.26</v>
      </c>
      <c r="G12" s="12">
        <v>2</v>
      </c>
      <c r="H12" s="8">
        <v>0.89</v>
      </c>
      <c r="I12" s="12">
        <v>0</v>
      </c>
    </row>
    <row r="13" spans="2:9" ht="15" customHeight="1" x14ac:dyDescent="0.2">
      <c r="B13" t="s">
        <v>34</v>
      </c>
      <c r="C13" s="12">
        <v>20</v>
      </c>
      <c r="D13" s="8">
        <v>3.19</v>
      </c>
      <c r="E13" s="12">
        <v>13</v>
      </c>
      <c r="F13" s="8">
        <v>3.34</v>
      </c>
      <c r="G13" s="12">
        <v>7</v>
      </c>
      <c r="H13" s="8">
        <v>3.13</v>
      </c>
      <c r="I13" s="12">
        <v>0</v>
      </c>
    </row>
    <row r="14" spans="2:9" ht="15" customHeight="1" x14ac:dyDescent="0.2">
      <c r="B14" t="s">
        <v>35</v>
      </c>
      <c r="C14" s="12">
        <v>12</v>
      </c>
      <c r="D14" s="8">
        <v>1.91</v>
      </c>
      <c r="E14" s="12">
        <v>8</v>
      </c>
      <c r="F14" s="8">
        <v>2.06</v>
      </c>
      <c r="G14" s="12">
        <v>4</v>
      </c>
      <c r="H14" s="8">
        <v>1.79</v>
      </c>
      <c r="I14" s="12">
        <v>0</v>
      </c>
    </row>
    <row r="15" spans="2:9" ht="15" customHeight="1" x14ac:dyDescent="0.2">
      <c r="B15" t="s">
        <v>36</v>
      </c>
      <c r="C15" s="12">
        <v>61</v>
      </c>
      <c r="D15" s="8">
        <v>9.73</v>
      </c>
      <c r="E15" s="12">
        <v>41</v>
      </c>
      <c r="F15" s="8">
        <v>10.54</v>
      </c>
      <c r="G15" s="12">
        <v>20</v>
      </c>
      <c r="H15" s="8">
        <v>8.93</v>
      </c>
      <c r="I15" s="12">
        <v>0</v>
      </c>
    </row>
    <row r="16" spans="2:9" ht="15" customHeight="1" x14ac:dyDescent="0.2">
      <c r="B16" t="s">
        <v>37</v>
      </c>
      <c r="C16" s="12">
        <v>123</v>
      </c>
      <c r="D16" s="8">
        <v>19.62</v>
      </c>
      <c r="E16" s="12">
        <v>114</v>
      </c>
      <c r="F16" s="8">
        <v>29.31</v>
      </c>
      <c r="G16" s="12">
        <v>6</v>
      </c>
      <c r="H16" s="8">
        <v>2.68</v>
      </c>
      <c r="I16" s="12">
        <v>0</v>
      </c>
    </row>
    <row r="17" spans="2:9" ht="15" customHeight="1" x14ac:dyDescent="0.2">
      <c r="B17" t="s">
        <v>38</v>
      </c>
      <c r="C17" s="12">
        <v>32</v>
      </c>
      <c r="D17" s="8">
        <v>5.0999999999999996</v>
      </c>
      <c r="E17" s="12">
        <v>26</v>
      </c>
      <c r="F17" s="8">
        <v>6.68</v>
      </c>
      <c r="G17" s="12">
        <v>2</v>
      </c>
      <c r="H17" s="8">
        <v>0.89</v>
      </c>
      <c r="I17" s="12">
        <v>0</v>
      </c>
    </row>
    <row r="18" spans="2:9" ht="15" customHeight="1" x14ac:dyDescent="0.2">
      <c r="B18" t="s">
        <v>39</v>
      </c>
      <c r="C18" s="12">
        <v>42</v>
      </c>
      <c r="D18" s="8">
        <v>6.7</v>
      </c>
      <c r="E18" s="12">
        <v>20</v>
      </c>
      <c r="F18" s="8">
        <v>5.14</v>
      </c>
      <c r="G18" s="12">
        <v>16</v>
      </c>
      <c r="H18" s="8">
        <v>7.14</v>
      </c>
      <c r="I18" s="12">
        <v>0</v>
      </c>
    </row>
    <row r="19" spans="2:9" ht="15" customHeight="1" x14ac:dyDescent="0.2">
      <c r="B19" t="s">
        <v>40</v>
      </c>
      <c r="C19" s="12">
        <v>16</v>
      </c>
      <c r="D19" s="8">
        <v>2.5499999999999998</v>
      </c>
      <c r="E19" s="12">
        <v>7</v>
      </c>
      <c r="F19" s="8">
        <v>1.8</v>
      </c>
      <c r="G19" s="12">
        <v>8</v>
      </c>
      <c r="H19" s="8">
        <v>3.57</v>
      </c>
      <c r="I19" s="12">
        <v>0</v>
      </c>
    </row>
    <row r="20" spans="2:9" ht="15" customHeight="1" x14ac:dyDescent="0.2">
      <c r="B20" s="9" t="s">
        <v>208</v>
      </c>
      <c r="C20" s="12">
        <f>SUM(LTBL_05211[総数／事業所数])</f>
        <v>627</v>
      </c>
      <c r="E20" s="12">
        <f>SUBTOTAL(109,LTBL_05211[個人／事業所数])</f>
        <v>389</v>
      </c>
      <c r="G20" s="12">
        <f>SUBTOTAL(109,LTBL_05211[法人／事業所数])</f>
        <v>224</v>
      </c>
      <c r="I20" s="12">
        <f>SUBTOTAL(109,LTBL_05211[法人以外の団体／事業所数])</f>
        <v>0</v>
      </c>
    </row>
    <row r="21" spans="2:9" ht="15" customHeight="1" x14ac:dyDescent="0.2">
      <c r="E21" s="11">
        <f>LTBL_05211[[#Totals],[個人／事業所数]]/LTBL_05211[[#Totals],[総数／事業所数]]</f>
        <v>0.62041467304625197</v>
      </c>
      <c r="G21" s="11">
        <f>LTBL_05211[[#Totals],[法人／事業所数]]/LTBL_05211[[#Totals],[総数／事業所数]]</f>
        <v>0.35725677830940988</v>
      </c>
      <c r="I21" s="11">
        <f>LTBL_05211[[#Totals],[法人以外の団体／事業所数]]/LTBL_05211[[#Totals],[総数／事業所数]]</f>
        <v>0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107</v>
      </c>
      <c r="D24" s="8">
        <v>17.07</v>
      </c>
      <c r="E24" s="12">
        <v>105</v>
      </c>
      <c r="F24" s="8">
        <v>26.99</v>
      </c>
      <c r="G24" s="12">
        <v>2</v>
      </c>
      <c r="H24" s="8">
        <v>0.89</v>
      </c>
      <c r="I24" s="12">
        <v>0</v>
      </c>
    </row>
    <row r="25" spans="2:9" ht="15" customHeight="1" x14ac:dyDescent="0.2">
      <c r="B25" t="s">
        <v>49</v>
      </c>
      <c r="C25" s="12">
        <v>57</v>
      </c>
      <c r="D25" s="8">
        <v>9.09</v>
      </c>
      <c r="E25" s="12">
        <v>15</v>
      </c>
      <c r="F25" s="8">
        <v>3.86</v>
      </c>
      <c r="G25" s="12">
        <v>42</v>
      </c>
      <c r="H25" s="8">
        <v>18.75</v>
      </c>
      <c r="I25" s="12">
        <v>0</v>
      </c>
    </row>
    <row r="26" spans="2:9" ht="15" customHeight="1" x14ac:dyDescent="0.2">
      <c r="B26" t="s">
        <v>50</v>
      </c>
      <c r="C26" s="12">
        <v>54</v>
      </c>
      <c r="D26" s="8">
        <v>8.61</v>
      </c>
      <c r="E26" s="12">
        <v>32</v>
      </c>
      <c r="F26" s="8">
        <v>8.23</v>
      </c>
      <c r="G26" s="12">
        <v>22</v>
      </c>
      <c r="H26" s="8">
        <v>9.82</v>
      </c>
      <c r="I26" s="12">
        <v>0</v>
      </c>
    </row>
    <row r="27" spans="2:9" ht="15" customHeight="1" x14ac:dyDescent="0.2">
      <c r="B27" t="s">
        <v>58</v>
      </c>
      <c r="C27" s="12">
        <v>44</v>
      </c>
      <c r="D27" s="8">
        <v>7.02</v>
      </c>
      <c r="E27" s="12">
        <v>28</v>
      </c>
      <c r="F27" s="8">
        <v>7.2</v>
      </c>
      <c r="G27" s="12">
        <v>16</v>
      </c>
      <c r="H27" s="8">
        <v>7.14</v>
      </c>
      <c r="I27" s="12">
        <v>0</v>
      </c>
    </row>
    <row r="28" spans="2:9" ht="15" customHeight="1" x14ac:dyDescent="0.2">
      <c r="B28" t="s">
        <v>62</v>
      </c>
      <c r="C28" s="12">
        <v>40</v>
      </c>
      <c r="D28" s="8">
        <v>6.38</v>
      </c>
      <c r="E28" s="12">
        <v>37</v>
      </c>
      <c r="F28" s="8">
        <v>9.51</v>
      </c>
      <c r="G28" s="12">
        <v>3</v>
      </c>
      <c r="H28" s="8">
        <v>1.34</v>
      </c>
      <c r="I28" s="12">
        <v>0</v>
      </c>
    </row>
    <row r="29" spans="2:9" ht="15" customHeight="1" x14ac:dyDescent="0.2">
      <c r="B29" t="s">
        <v>56</v>
      </c>
      <c r="C29" s="12">
        <v>38</v>
      </c>
      <c r="D29" s="8">
        <v>6.06</v>
      </c>
      <c r="E29" s="12">
        <v>30</v>
      </c>
      <c r="F29" s="8">
        <v>7.71</v>
      </c>
      <c r="G29" s="12">
        <v>8</v>
      </c>
      <c r="H29" s="8">
        <v>3.57</v>
      </c>
      <c r="I29" s="12">
        <v>0</v>
      </c>
    </row>
    <row r="30" spans="2:9" ht="15" customHeight="1" x14ac:dyDescent="0.2">
      <c r="B30" t="s">
        <v>65</v>
      </c>
      <c r="C30" s="12">
        <v>32</v>
      </c>
      <c r="D30" s="8">
        <v>5.0999999999999996</v>
      </c>
      <c r="E30" s="12">
        <v>26</v>
      </c>
      <c r="F30" s="8">
        <v>6.68</v>
      </c>
      <c r="G30" s="12">
        <v>2</v>
      </c>
      <c r="H30" s="8">
        <v>0.89</v>
      </c>
      <c r="I30" s="12">
        <v>0</v>
      </c>
    </row>
    <row r="31" spans="2:9" ht="15" customHeight="1" x14ac:dyDescent="0.2">
      <c r="B31" t="s">
        <v>51</v>
      </c>
      <c r="C31" s="12">
        <v>26</v>
      </c>
      <c r="D31" s="8">
        <v>4.1500000000000004</v>
      </c>
      <c r="E31" s="12">
        <v>12</v>
      </c>
      <c r="F31" s="8">
        <v>3.08</v>
      </c>
      <c r="G31" s="12">
        <v>14</v>
      </c>
      <c r="H31" s="8">
        <v>6.25</v>
      </c>
      <c r="I31" s="12">
        <v>0</v>
      </c>
    </row>
    <row r="32" spans="2:9" ht="15" customHeight="1" x14ac:dyDescent="0.2">
      <c r="B32" t="s">
        <v>66</v>
      </c>
      <c r="C32" s="12">
        <v>22</v>
      </c>
      <c r="D32" s="8">
        <v>3.51</v>
      </c>
      <c r="E32" s="12">
        <v>20</v>
      </c>
      <c r="F32" s="8">
        <v>5.14</v>
      </c>
      <c r="G32" s="12">
        <v>2</v>
      </c>
      <c r="H32" s="8">
        <v>0.89</v>
      </c>
      <c r="I32" s="12">
        <v>0</v>
      </c>
    </row>
    <row r="33" spans="2:9" ht="15" customHeight="1" x14ac:dyDescent="0.2">
      <c r="B33" t="s">
        <v>67</v>
      </c>
      <c r="C33" s="12">
        <v>20</v>
      </c>
      <c r="D33" s="8">
        <v>3.19</v>
      </c>
      <c r="E33" s="12">
        <v>0</v>
      </c>
      <c r="F33" s="8">
        <v>0</v>
      </c>
      <c r="G33" s="12">
        <v>14</v>
      </c>
      <c r="H33" s="8">
        <v>6.25</v>
      </c>
      <c r="I33" s="12">
        <v>0</v>
      </c>
    </row>
    <row r="34" spans="2:9" ht="15" customHeight="1" x14ac:dyDescent="0.2">
      <c r="B34" t="s">
        <v>59</v>
      </c>
      <c r="C34" s="12">
        <v>18</v>
      </c>
      <c r="D34" s="8">
        <v>2.87</v>
      </c>
      <c r="E34" s="12">
        <v>12</v>
      </c>
      <c r="F34" s="8">
        <v>3.08</v>
      </c>
      <c r="G34" s="12">
        <v>6</v>
      </c>
      <c r="H34" s="8">
        <v>2.68</v>
      </c>
      <c r="I34" s="12">
        <v>0</v>
      </c>
    </row>
    <row r="35" spans="2:9" ht="15" customHeight="1" x14ac:dyDescent="0.2">
      <c r="B35" t="s">
        <v>77</v>
      </c>
      <c r="C35" s="12">
        <v>17</v>
      </c>
      <c r="D35" s="8">
        <v>2.71</v>
      </c>
      <c r="E35" s="12">
        <v>2</v>
      </c>
      <c r="F35" s="8">
        <v>0.51</v>
      </c>
      <c r="G35" s="12">
        <v>15</v>
      </c>
      <c r="H35" s="8">
        <v>6.7</v>
      </c>
      <c r="I35" s="12">
        <v>0</v>
      </c>
    </row>
    <row r="36" spans="2:9" ht="15" customHeight="1" x14ac:dyDescent="0.2">
      <c r="B36" t="s">
        <v>52</v>
      </c>
      <c r="C36" s="12">
        <v>13</v>
      </c>
      <c r="D36" s="8">
        <v>2.0699999999999998</v>
      </c>
      <c r="E36" s="12">
        <v>5</v>
      </c>
      <c r="F36" s="8">
        <v>1.29</v>
      </c>
      <c r="G36" s="12">
        <v>8</v>
      </c>
      <c r="H36" s="8">
        <v>3.57</v>
      </c>
      <c r="I36" s="12">
        <v>0</v>
      </c>
    </row>
    <row r="37" spans="2:9" ht="15" customHeight="1" x14ac:dyDescent="0.2">
      <c r="B37" t="s">
        <v>55</v>
      </c>
      <c r="C37" s="12">
        <v>12</v>
      </c>
      <c r="D37" s="8">
        <v>1.91</v>
      </c>
      <c r="E37" s="12">
        <v>9</v>
      </c>
      <c r="F37" s="8">
        <v>2.31</v>
      </c>
      <c r="G37" s="12">
        <v>3</v>
      </c>
      <c r="H37" s="8">
        <v>1.34</v>
      </c>
      <c r="I37" s="12">
        <v>0</v>
      </c>
    </row>
    <row r="38" spans="2:9" ht="15" customHeight="1" x14ac:dyDescent="0.2">
      <c r="B38" t="s">
        <v>57</v>
      </c>
      <c r="C38" s="12">
        <v>12</v>
      </c>
      <c r="D38" s="8">
        <v>1.91</v>
      </c>
      <c r="E38" s="12">
        <v>10</v>
      </c>
      <c r="F38" s="8">
        <v>2.57</v>
      </c>
      <c r="G38" s="12">
        <v>2</v>
      </c>
      <c r="H38" s="8">
        <v>0.89</v>
      </c>
      <c r="I38" s="12">
        <v>0</v>
      </c>
    </row>
    <row r="39" spans="2:9" ht="15" customHeight="1" x14ac:dyDescent="0.2">
      <c r="B39" t="s">
        <v>64</v>
      </c>
      <c r="C39" s="12">
        <v>10</v>
      </c>
      <c r="D39" s="8">
        <v>1.59</v>
      </c>
      <c r="E39" s="12">
        <v>7</v>
      </c>
      <c r="F39" s="8">
        <v>1.8</v>
      </c>
      <c r="G39" s="12">
        <v>2</v>
      </c>
      <c r="H39" s="8">
        <v>0.89</v>
      </c>
      <c r="I39" s="12">
        <v>0</v>
      </c>
    </row>
    <row r="40" spans="2:9" ht="15" customHeight="1" x14ac:dyDescent="0.2">
      <c r="B40" t="s">
        <v>74</v>
      </c>
      <c r="C40" s="12">
        <v>8</v>
      </c>
      <c r="D40" s="8">
        <v>1.28</v>
      </c>
      <c r="E40" s="12">
        <v>2</v>
      </c>
      <c r="F40" s="8">
        <v>0.51</v>
      </c>
      <c r="G40" s="12">
        <v>6</v>
      </c>
      <c r="H40" s="8">
        <v>2.68</v>
      </c>
      <c r="I40" s="12">
        <v>0</v>
      </c>
    </row>
    <row r="41" spans="2:9" ht="15" customHeight="1" x14ac:dyDescent="0.2">
      <c r="B41" t="s">
        <v>82</v>
      </c>
      <c r="C41" s="12">
        <v>7</v>
      </c>
      <c r="D41" s="8">
        <v>1.1200000000000001</v>
      </c>
      <c r="E41" s="12">
        <v>1</v>
      </c>
      <c r="F41" s="8">
        <v>0.26</v>
      </c>
      <c r="G41" s="12">
        <v>6</v>
      </c>
      <c r="H41" s="8">
        <v>2.68</v>
      </c>
      <c r="I41" s="12">
        <v>0</v>
      </c>
    </row>
    <row r="42" spans="2:9" ht="15" customHeight="1" x14ac:dyDescent="0.2">
      <c r="B42" t="s">
        <v>53</v>
      </c>
      <c r="C42" s="12">
        <v>6</v>
      </c>
      <c r="D42" s="8">
        <v>0.96</v>
      </c>
      <c r="E42" s="12">
        <v>1</v>
      </c>
      <c r="F42" s="8">
        <v>0.26</v>
      </c>
      <c r="G42" s="12">
        <v>5</v>
      </c>
      <c r="H42" s="8">
        <v>2.23</v>
      </c>
      <c r="I42" s="12">
        <v>0</v>
      </c>
    </row>
    <row r="43" spans="2:9" ht="15" customHeight="1" x14ac:dyDescent="0.2">
      <c r="B43" t="s">
        <v>54</v>
      </c>
      <c r="C43" s="12">
        <v>6</v>
      </c>
      <c r="D43" s="8">
        <v>0.96</v>
      </c>
      <c r="E43" s="12">
        <v>1</v>
      </c>
      <c r="F43" s="8">
        <v>0.26</v>
      </c>
      <c r="G43" s="12">
        <v>5</v>
      </c>
      <c r="H43" s="8">
        <v>2.23</v>
      </c>
      <c r="I43" s="12">
        <v>0</v>
      </c>
    </row>
    <row r="44" spans="2:9" ht="15" customHeight="1" x14ac:dyDescent="0.2">
      <c r="B44" t="s">
        <v>60</v>
      </c>
      <c r="C44" s="12">
        <v>6</v>
      </c>
      <c r="D44" s="8">
        <v>0.96</v>
      </c>
      <c r="E44" s="12">
        <v>6</v>
      </c>
      <c r="F44" s="8">
        <v>1.54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78</v>
      </c>
      <c r="C45" s="12">
        <v>6</v>
      </c>
      <c r="D45" s="8">
        <v>0.96</v>
      </c>
      <c r="E45" s="12">
        <v>2</v>
      </c>
      <c r="F45" s="8">
        <v>0.51</v>
      </c>
      <c r="G45" s="12">
        <v>2</v>
      </c>
      <c r="H45" s="8">
        <v>0.89</v>
      </c>
      <c r="I45" s="12">
        <v>0</v>
      </c>
    </row>
    <row r="48" spans="2:9" ht="33" customHeight="1" x14ac:dyDescent="0.2">
      <c r="B48" t="s">
        <v>210</v>
      </c>
      <c r="C48" s="10" t="s">
        <v>42</v>
      </c>
      <c r="D48" s="10" t="s">
        <v>43</v>
      </c>
      <c r="E48" s="10" t="s">
        <v>44</v>
      </c>
      <c r="F48" s="10" t="s">
        <v>45</v>
      </c>
      <c r="G48" s="10" t="s">
        <v>46</v>
      </c>
      <c r="H48" s="10" t="s">
        <v>47</v>
      </c>
      <c r="I48" s="10" t="s">
        <v>48</v>
      </c>
    </row>
    <row r="49" spans="2:9" ht="15" customHeight="1" x14ac:dyDescent="0.2">
      <c r="B49" t="s">
        <v>119</v>
      </c>
      <c r="C49" s="12">
        <v>59</v>
      </c>
      <c r="D49" s="8">
        <v>9.41</v>
      </c>
      <c r="E49" s="12">
        <v>59</v>
      </c>
      <c r="F49" s="8">
        <v>15.17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118</v>
      </c>
      <c r="C50" s="12">
        <v>37</v>
      </c>
      <c r="D50" s="8">
        <v>5.9</v>
      </c>
      <c r="E50" s="12">
        <v>37</v>
      </c>
      <c r="F50" s="8">
        <v>9.51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104</v>
      </c>
      <c r="C51" s="12">
        <v>20</v>
      </c>
      <c r="D51" s="8">
        <v>3.19</v>
      </c>
      <c r="E51" s="12">
        <v>8</v>
      </c>
      <c r="F51" s="8">
        <v>2.06</v>
      </c>
      <c r="G51" s="12">
        <v>12</v>
      </c>
      <c r="H51" s="8">
        <v>5.36</v>
      </c>
      <c r="I51" s="12">
        <v>0</v>
      </c>
    </row>
    <row r="52" spans="2:9" ht="15" customHeight="1" x14ac:dyDescent="0.2">
      <c r="B52" t="s">
        <v>103</v>
      </c>
      <c r="C52" s="12">
        <v>19</v>
      </c>
      <c r="D52" s="8">
        <v>3.03</v>
      </c>
      <c r="E52" s="12">
        <v>2</v>
      </c>
      <c r="F52" s="8">
        <v>0.51</v>
      </c>
      <c r="G52" s="12">
        <v>17</v>
      </c>
      <c r="H52" s="8">
        <v>7.59</v>
      </c>
      <c r="I52" s="12">
        <v>0</v>
      </c>
    </row>
    <row r="53" spans="2:9" ht="15" customHeight="1" x14ac:dyDescent="0.2">
      <c r="B53" t="s">
        <v>120</v>
      </c>
      <c r="C53" s="12">
        <v>18</v>
      </c>
      <c r="D53" s="8">
        <v>2.87</v>
      </c>
      <c r="E53" s="12">
        <v>17</v>
      </c>
      <c r="F53" s="8">
        <v>4.37</v>
      </c>
      <c r="G53" s="12">
        <v>1</v>
      </c>
      <c r="H53" s="8">
        <v>0.45</v>
      </c>
      <c r="I53" s="12">
        <v>0</v>
      </c>
    </row>
    <row r="54" spans="2:9" ht="15" customHeight="1" x14ac:dyDescent="0.2">
      <c r="B54" t="s">
        <v>121</v>
      </c>
      <c r="C54" s="12">
        <v>17</v>
      </c>
      <c r="D54" s="8">
        <v>2.71</v>
      </c>
      <c r="E54" s="12">
        <v>17</v>
      </c>
      <c r="F54" s="8">
        <v>4.37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105</v>
      </c>
      <c r="C55" s="12">
        <v>15</v>
      </c>
      <c r="D55" s="8">
        <v>2.39</v>
      </c>
      <c r="E55" s="12">
        <v>8</v>
      </c>
      <c r="F55" s="8">
        <v>2.06</v>
      </c>
      <c r="G55" s="12">
        <v>7</v>
      </c>
      <c r="H55" s="8">
        <v>3.13</v>
      </c>
      <c r="I55" s="12">
        <v>0</v>
      </c>
    </row>
    <row r="56" spans="2:9" ht="15" customHeight="1" x14ac:dyDescent="0.2">
      <c r="B56" t="s">
        <v>113</v>
      </c>
      <c r="C56" s="12">
        <v>15</v>
      </c>
      <c r="D56" s="8">
        <v>2.39</v>
      </c>
      <c r="E56" s="12">
        <v>12</v>
      </c>
      <c r="F56" s="8">
        <v>3.08</v>
      </c>
      <c r="G56" s="12">
        <v>3</v>
      </c>
      <c r="H56" s="8">
        <v>1.34</v>
      </c>
      <c r="I56" s="12">
        <v>0</v>
      </c>
    </row>
    <row r="57" spans="2:9" ht="15" customHeight="1" x14ac:dyDescent="0.2">
      <c r="B57" t="s">
        <v>138</v>
      </c>
      <c r="C57" s="12">
        <v>15</v>
      </c>
      <c r="D57" s="8">
        <v>2.39</v>
      </c>
      <c r="E57" s="12">
        <v>1</v>
      </c>
      <c r="F57" s="8">
        <v>0.26</v>
      </c>
      <c r="G57" s="12">
        <v>14</v>
      </c>
      <c r="H57" s="8">
        <v>6.25</v>
      </c>
      <c r="I57" s="12">
        <v>0</v>
      </c>
    </row>
    <row r="58" spans="2:9" ht="15" customHeight="1" x14ac:dyDescent="0.2">
      <c r="B58" t="s">
        <v>116</v>
      </c>
      <c r="C58" s="12">
        <v>14</v>
      </c>
      <c r="D58" s="8">
        <v>2.23</v>
      </c>
      <c r="E58" s="12">
        <v>14</v>
      </c>
      <c r="F58" s="8">
        <v>3.6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134</v>
      </c>
      <c r="C59" s="12">
        <v>13</v>
      </c>
      <c r="D59" s="8">
        <v>2.0699999999999998</v>
      </c>
      <c r="E59" s="12">
        <v>4</v>
      </c>
      <c r="F59" s="8">
        <v>1.03</v>
      </c>
      <c r="G59" s="12">
        <v>9</v>
      </c>
      <c r="H59" s="8">
        <v>4.0199999999999996</v>
      </c>
      <c r="I59" s="12">
        <v>0</v>
      </c>
    </row>
    <row r="60" spans="2:9" ht="15" customHeight="1" x14ac:dyDescent="0.2">
      <c r="B60" t="s">
        <v>107</v>
      </c>
      <c r="C60" s="12">
        <v>11</v>
      </c>
      <c r="D60" s="8">
        <v>1.75</v>
      </c>
      <c r="E60" s="12">
        <v>10</v>
      </c>
      <c r="F60" s="8">
        <v>2.57</v>
      </c>
      <c r="G60" s="12">
        <v>1</v>
      </c>
      <c r="H60" s="8">
        <v>0.45</v>
      </c>
      <c r="I60" s="12">
        <v>0</v>
      </c>
    </row>
    <row r="61" spans="2:9" ht="15" customHeight="1" x14ac:dyDescent="0.2">
      <c r="B61" t="s">
        <v>109</v>
      </c>
      <c r="C61" s="12">
        <v>11</v>
      </c>
      <c r="D61" s="8">
        <v>1.75</v>
      </c>
      <c r="E61" s="12">
        <v>9</v>
      </c>
      <c r="F61" s="8">
        <v>2.31</v>
      </c>
      <c r="G61" s="12">
        <v>2</v>
      </c>
      <c r="H61" s="8">
        <v>0.89</v>
      </c>
      <c r="I61" s="12">
        <v>0</v>
      </c>
    </row>
    <row r="62" spans="2:9" ht="15" customHeight="1" x14ac:dyDescent="0.2">
      <c r="B62" t="s">
        <v>112</v>
      </c>
      <c r="C62" s="12">
        <v>11</v>
      </c>
      <c r="D62" s="8">
        <v>1.75</v>
      </c>
      <c r="E62" s="12">
        <v>8</v>
      </c>
      <c r="F62" s="8">
        <v>2.06</v>
      </c>
      <c r="G62" s="12">
        <v>3</v>
      </c>
      <c r="H62" s="8">
        <v>1.34</v>
      </c>
      <c r="I62" s="12">
        <v>0</v>
      </c>
    </row>
    <row r="63" spans="2:9" ht="15" customHeight="1" x14ac:dyDescent="0.2">
      <c r="B63" t="s">
        <v>133</v>
      </c>
      <c r="C63" s="12">
        <v>10</v>
      </c>
      <c r="D63" s="8">
        <v>1.59</v>
      </c>
      <c r="E63" s="12">
        <v>8</v>
      </c>
      <c r="F63" s="8">
        <v>2.06</v>
      </c>
      <c r="G63" s="12">
        <v>2</v>
      </c>
      <c r="H63" s="8">
        <v>0.89</v>
      </c>
      <c r="I63" s="12">
        <v>0</v>
      </c>
    </row>
    <row r="64" spans="2:9" ht="15" customHeight="1" x14ac:dyDescent="0.2">
      <c r="B64" t="s">
        <v>136</v>
      </c>
      <c r="C64" s="12">
        <v>10</v>
      </c>
      <c r="D64" s="8">
        <v>1.59</v>
      </c>
      <c r="E64" s="12">
        <v>6</v>
      </c>
      <c r="F64" s="8">
        <v>1.54</v>
      </c>
      <c r="G64" s="12">
        <v>4</v>
      </c>
      <c r="H64" s="8">
        <v>1.79</v>
      </c>
      <c r="I64" s="12">
        <v>0</v>
      </c>
    </row>
    <row r="65" spans="2:9" ht="15" customHeight="1" x14ac:dyDescent="0.2">
      <c r="B65" t="s">
        <v>130</v>
      </c>
      <c r="C65" s="12">
        <v>10</v>
      </c>
      <c r="D65" s="8">
        <v>1.59</v>
      </c>
      <c r="E65" s="12">
        <v>2</v>
      </c>
      <c r="F65" s="8">
        <v>0.51</v>
      </c>
      <c r="G65" s="12">
        <v>8</v>
      </c>
      <c r="H65" s="8">
        <v>3.57</v>
      </c>
      <c r="I65" s="12">
        <v>0</v>
      </c>
    </row>
    <row r="66" spans="2:9" ht="15" customHeight="1" x14ac:dyDescent="0.2">
      <c r="B66" t="s">
        <v>127</v>
      </c>
      <c r="C66" s="12">
        <v>10</v>
      </c>
      <c r="D66" s="8">
        <v>1.59</v>
      </c>
      <c r="E66" s="12">
        <v>9</v>
      </c>
      <c r="F66" s="8">
        <v>2.31</v>
      </c>
      <c r="G66" s="12">
        <v>1</v>
      </c>
      <c r="H66" s="8">
        <v>0.45</v>
      </c>
      <c r="I66" s="12">
        <v>0</v>
      </c>
    </row>
    <row r="67" spans="2:9" ht="15" customHeight="1" x14ac:dyDescent="0.2">
      <c r="B67" t="s">
        <v>108</v>
      </c>
      <c r="C67" s="12">
        <v>9</v>
      </c>
      <c r="D67" s="8">
        <v>1.44</v>
      </c>
      <c r="E67" s="12">
        <v>7</v>
      </c>
      <c r="F67" s="8">
        <v>1.8</v>
      </c>
      <c r="G67" s="12">
        <v>2</v>
      </c>
      <c r="H67" s="8">
        <v>0.89</v>
      </c>
      <c r="I67" s="12">
        <v>0</v>
      </c>
    </row>
    <row r="68" spans="2:9" ht="15" customHeight="1" x14ac:dyDescent="0.2">
      <c r="B68" t="s">
        <v>143</v>
      </c>
      <c r="C68" s="12">
        <v>9</v>
      </c>
      <c r="D68" s="8">
        <v>1.44</v>
      </c>
      <c r="E68" s="12">
        <v>0</v>
      </c>
      <c r="F68" s="8">
        <v>0</v>
      </c>
      <c r="G68" s="12">
        <v>3</v>
      </c>
      <c r="H68" s="8">
        <v>1.34</v>
      </c>
      <c r="I68" s="12">
        <v>0</v>
      </c>
    </row>
    <row r="69" spans="2:9" ht="15" customHeight="1" x14ac:dyDescent="0.2">
      <c r="B69" t="s">
        <v>132</v>
      </c>
      <c r="C69" s="12">
        <v>9</v>
      </c>
      <c r="D69" s="8">
        <v>1.44</v>
      </c>
      <c r="E69" s="12">
        <v>0</v>
      </c>
      <c r="F69" s="8">
        <v>0</v>
      </c>
      <c r="G69" s="12">
        <v>9</v>
      </c>
      <c r="H69" s="8">
        <v>4.0199999999999996</v>
      </c>
      <c r="I69" s="12">
        <v>0</v>
      </c>
    </row>
    <row r="71" spans="2:9" ht="15" customHeight="1" x14ac:dyDescent="0.2">
      <c r="B71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9869-C55E-44CC-A62F-743D4E2CB5F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3</v>
      </c>
      <c r="D5" s="8">
        <v>0.13</v>
      </c>
      <c r="E5" s="12">
        <v>0</v>
      </c>
      <c r="F5" s="8">
        <v>0</v>
      </c>
      <c r="G5" s="12">
        <v>3</v>
      </c>
      <c r="H5" s="8">
        <v>0.39</v>
      </c>
      <c r="I5" s="12">
        <v>0</v>
      </c>
    </row>
    <row r="6" spans="2:9" ht="15" customHeight="1" x14ac:dyDescent="0.2">
      <c r="B6" t="s">
        <v>27</v>
      </c>
      <c r="C6" s="12">
        <v>345</v>
      </c>
      <c r="D6" s="8">
        <v>14.79</v>
      </c>
      <c r="E6" s="12">
        <v>177</v>
      </c>
      <c r="F6" s="8">
        <v>11.77</v>
      </c>
      <c r="G6" s="12">
        <v>168</v>
      </c>
      <c r="H6" s="8">
        <v>21.59</v>
      </c>
      <c r="I6" s="12">
        <v>0</v>
      </c>
    </row>
    <row r="7" spans="2:9" ht="15" customHeight="1" x14ac:dyDescent="0.2">
      <c r="B7" t="s">
        <v>28</v>
      </c>
      <c r="C7" s="12">
        <v>175</v>
      </c>
      <c r="D7" s="8">
        <v>7.5</v>
      </c>
      <c r="E7" s="12">
        <v>91</v>
      </c>
      <c r="F7" s="8">
        <v>6.05</v>
      </c>
      <c r="G7" s="12">
        <v>82</v>
      </c>
      <c r="H7" s="8">
        <v>10.54</v>
      </c>
      <c r="I7" s="12">
        <v>2</v>
      </c>
    </row>
    <row r="8" spans="2:9" ht="15" customHeight="1" x14ac:dyDescent="0.2">
      <c r="B8" t="s">
        <v>29</v>
      </c>
      <c r="C8" s="12">
        <v>4</v>
      </c>
      <c r="D8" s="8">
        <v>0.17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30</v>
      </c>
      <c r="C9" s="12">
        <v>8</v>
      </c>
      <c r="D9" s="8">
        <v>0.34</v>
      </c>
      <c r="E9" s="12">
        <v>1</v>
      </c>
      <c r="F9" s="8">
        <v>7.0000000000000007E-2</v>
      </c>
      <c r="G9" s="12">
        <v>7</v>
      </c>
      <c r="H9" s="8">
        <v>0.9</v>
      </c>
      <c r="I9" s="12">
        <v>0</v>
      </c>
    </row>
    <row r="10" spans="2:9" ht="15" customHeight="1" x14ac:dyDescent="0.2">
      <c r="B10" t="s">
        <v>31</v>
      </c>
      <c r="C10" s="12">
        <v>15</v>
      </c>
      <c r="D10" s="8">
        <v>0.64</v>
      </c>
      <c r="E10" s="12">
        <v>7</v>
      </c>
      <c r="F10" s="8">
        <v>0.47</v>
      </c>
      <c r="G10" s="12">
        <v>7</v>
      </c>
      <c r="H10" s="8">
        <v>0.9</v>
      </c>
      <c r="I10" s="12">
        <v>1</v>
      </c>
    </row>
    <row r="11" spans="2:9" ht="15" customHeight="1" x14ac:dyDescent="0.2">
      <c r="B11" t="s">
        <v>32</v>
      </c>
      <c r="C11" s="12">
        <v>607</v>
      </c>
      <c r="D11" s="8">
        <v>26.03</v>
      </c>
      <c r="E11" s="12">
        <v>361</v>
      </c>
      <c r="F11" s="8">
        <v>24</v>
      </c>
      <c r="G11" s="12">
        <v>245</v>
      </c>
      <c r="H11" s="8">
        <v>31.49</v>
      </c>
      <c r="I11" s="12">
        <v>1</v>
      </c>
    </row>
    <row r="12" spans="2:9" ht="15" customHeight="1" x14ac:dyDescent="0.2">
      <c r="B12" t="s">
        <v>33</v>
      </c>
      <c r="C12" s="12">
        <v>19</v>
      </c>
      <c r="D12" s="8">
        <v>0.81</v>
      </c>
      <c r="E12" s="12">
        <v>10</v>
      </c>
      <c r="F12" s="8">
        <v>0.66</v>
      </c>
      <c r="G12" s="12">
        <v>9</v>
      </c>
      <c r="H12" s="8">
        <v>1.1599999999999999</v>
      </c>
      <c r="I12" s="12">
        <v>0</v>
      </c>
    </row>
    <row r="13" spans="2:9" ht="15" customHeight="1" x14ac:dyDescent="0.2">
      <c r="B13" t="s">
        <v>34</v>
      </c>
      <c r="C13" s="12">
        <v>89</v>
      </c>
      <c r="D13" s="8">
        <v>3.82</v>
      </c>
      <c r="E13" s="12">
        <v>22</v>
      </c>
      <c r="F13" s="8">
        <v>1.46</v>
      </c>
      <c r="G13" s="12">
        <v>67</v>
      </c>
      <c r="H13" s="8">
        <v>8.61</v>
      </c>
      <c r="I13" s="12">
        <v>0</v>
      </c>
    </row>
    <row r="14" spans="2:9" ht="15" customHeight="1" x14ac:dyDescent="0.2">
      <c r="B14" t="s">
        <v>35</v>
      </c>
      <c r="C14" s="12">
        <v>77</v>
      </c>
      <c r="D14" s="8">
        <v>3.3</v>
      </c>
      <c r="E14" s="12">
        <v>40</v>
      </c>
      <c r="F14" s="8">
        <v>2.66</v>
      </c>
      <c r="G14" s="12">
        <v>33</v>
      </c>
      <c r="H14" s="8">
        <v>4.24</v>
      </c>
      <c r="I14" s="12">
        <v>1</v>
      </c>
    </row>
    <row r="15" spans="2:9" ht="15" customHeight="1" x14ac:dyDescent="0.2">
      <c r="B15" t="s">
        <v>36</v>
      </c>
      <c r="C15" s="12">
        <v>288</v>
      </c>
      <c r="D15" s="8">
        <v>12.35</v>
      </c>
      <c r="E15" s="12">
        <v>239</v>
      </c>
      <c r="F15" s="8">
        <v>15.89</v>
      </c>
      <c r="G15" s="12">
        <v>45</v>
      </c>
      <c r="H15" s="8">
        <v>5.78</v>
      </c>
      <c r="I15" s="12">
        <v>0</v>
      </c>
    </row>
    <row r="16" spans="2:9" ht="15" customHeight="1" x14ac:dyDescent="0.2">
      <c r="B16" t="s">
        <v>37</v>
      </c>
      <c r="C16" s="12">
        <v>448</v>
      </c>
      <c r="D16" s="8">
        <v>19.21</v>
      </c>
      <c r="E16" s="12">
        <v>393</v>
      </c>
      <c r="F16" s="8">
        <v>26.13</v>
      </c>
      <c r="G16" s="12">
        <v>51</v>
      </c>
      <c r="H16" s="8">
        <v>6.56</v>
      </c>
      <c r="I16" s="12">
        <v>2</v>
      </c>
    </row>
    <row r="17" spans="2:9" ht="15" customHeight="1" x14ac:dyDescent="0.2">
      <c r="B17" t="s">
        <v>38</v>
      </c>
      <c r="C17" s="12">
        <v>59</v>
      </c>
      <c r="D17" s="8">
        <v>2.5299999999999998</v>
      </c>
      <c r="E17" s="12">
        <v>33</v>
      </c>
      <c r="F17" s="8">
        <v>2.19</v>
      </c>
      <c r="G17" s="12">
        <v>11</v>
      </c>
      <c r="H17" s="8">
        <v>1.41</v>
      </c>
      <c r="I17" s="12">
        <v>1</v>
      </c>
    </row>
    <row r="18" spans="2:9" ht="15" customHeight="1" x14ac:dyDescent="0.2">
      <c r="B18" t="s">
        <v>39</v>
      </c>
      <c r="C18" s="12">
        <v>103</v>
      </c>
      <c r="D18" s="8">
        <v>4.42</v>
      </c>
      <c r="E18" s="12">
        <v>63</v>
      </c>
      <c r="F18" s="8">
        <v>4.1900000000000004</v>
      </c>
      <c r="G18" s="12">
        <v>26</v>
      </c>
      <c r="H18" s="8">
        <v>3.34</v>
      </c>
      <c r="I18" s="12">
        <v>0</v>
      </c>
    </row>
    <row r="19" spans="2:9" ht="15" customHeight="1" x14ac:dyDescent="0.2">
      <c r="B19" t="s">
        <v>40</v>
      </c>
      <c r="C19" s="12">
        <v>92</v>
      </c>
      <c r="D19" s="8">
        <v>3.95</v>
      </c>
      <c r="E19" s="12">
        <v>67</v>
      </c>
      <c r="F19" s="8">
        <v>4.45</v>
      </c>
      <c r="G19" s="12">
        <v>23</v>
      </c>
      <c r="H19" s="8">
        <v>2.96</v>
      </c>
      <c r="I19" s="12">
        <v>0</v>
      </c>
    </row>
    <row r="20" spans="2:9" ht="15" customHeight="1" x14ac:dyDescent="0.2">
      <c r="B20" s="9" t="s">
        <v>208</v>
      </c>
      <c r="C20" s="12">
        <f>SUM(LTBL_05212[総数／事業所数])</f>
        <v>2332</v>
      </c>
      <c r="E20" s="12">
        <f>SUBTOTAL(109,LTBL_05212[個人／事業所数])</f>
        <v>1504</v>
      </c>
      <c r="G20" s="12">
        <f>SUBTOTAL(109,LTBL_05212[法人／事業所数])</f>
        <v>778</v>
      </c>
      <c r="I20" s="12">
        <f>SUBTOTAL(109,LTBL_05212[法人以外の団体／事業所数])</f>
        <v>8</v>
      </c>
    </row>
    <row r="21" spans="2:9" ht="15" customHeight="1" x14ac:dyDescent="0.2">
      <c r="E21" s="11">
        <f>LTBL_05212[[#Totals],[個人／事業所数]]/LTBL_05212[[#Totals],[総数／事業所数]]</f>
        <v>0.6449399656946827</v>
      </c>
      <c r="G21" s="11">
        <f>LTBL_05212[[#Totals],[法人／事業所数]]/LTBL_05212[[#Totals],[総数／事業所数]]</f>
        <v>0.33361921097770153</v>
      </c>
      <c r="I21" s="11">
        <f>LTBL_05212[[#Totals],[法人以外の団体／事業所数]]/LTBL_05212[[#Totals],[総数／事業所数]]</f>
        <v>3.4305317324185248E-3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404</v>
      </c>
      <c r="D24" s="8">
        <v>17.32</v>
      </c>
      <c r="E24" s="12">
        <v>380</v>
      </c>
      <c r="F24" s="8">
        <v>25.27</v>
      </c>
      <c r="G24" s="12">
        <v>24</v>
      </c>
      <c r="H24" s="8">
        <v>3.08</v>
      </c>
      <c r="I24" s="12">
        <v>0</v>
      </c>
    </row>
    <row r="25" spans="2:9" ht="15" customHeight="1" x14ac:dyDescent="0.2">
      <c r="B25" t="s">
        <v>62</v>
      </c>
      <c r="C25" s="12">
        <v>251</v>
      </c>
      <c r="D25" s="8">
        <v>10.76</v>
      </c>
      <c r="E25" s="12">
        <v>222</v>
      </c>
      <c r="F25" s="8">
        <v>14.76</v>
      </c>
      <c r="G25" s="12">
        <v>29</v>
      </c>
      <c r="H25" s="8">
        <v>3.73</v>
      </c>
      <c r="I25" s="12">
        <v>0</v>
      </c>
    </row>
    <row r="26" spans="2:9" ht="15" customHeight="1" x14ac:dyDescent="0.2">
      <c r="B26" t="s">
        <v>58</v>
      </c>
      <c r="C26" s="12">
        <v>176</v>
      </c>
      <c r="D26" s="8">
        <v>7.55</v>
      </c>
      <c r="E26" s="12">
        <v>95</v>
      </c>
      <c r="F26" s="8">
        <v>6.32</v>
      </c>
      <c r="G26" s="12">
        <v>81</v>
      </c>
      <c r="H26" s="8">
        <v>10.41</v>
      </c>
      <c r="I26" s="12">
        <v>0</v>
      </c>
    </row>
    <row r="27" spans="2:9" ht="15" customHeight="1" x14ac:dyDescent="0.2">
      <c r="B27" t="s">
        <v>56</v>
      </c>
      <c r="C27" s="12">
        <v>167</v>
      </c>
      <c r="D27" s="8">
        <v>7.16</v>
      </c>
      <c r="E27" s="12">
        <v>133</v>
      </c>
      <c r="F27" s="8">
        <v>8.84</v>
      </c>
      <c r="G27" s="12">
        <v>33</v>
      </c>
      <c r="H27" s="8">
        <v>4.24</v>
      </c>
      <c r="I27" s="12">
        <v>1</v>
      </c>
    </row>
    <row r="28" spans="2:9" ht="15" customHeight="1" x14ac:dyDescent="0.2">
      <c r="B28" t="s">
        <v>50</v>
      </c>
      <c r="C28" s="12">
        <v>140</v>
      </c>
      <c r="D28" s="8">
        <v>6</v>
      </c>
      <c r="E28" s="12">
        <v>94</v>
      </c>
      <c r="F28" s="8">
        <v>6.25</v>
      </c>
      <c r="G28" s="12">
        <v>46</v>
      </c>
      <c r="H28" s="8">
        <v>5.91</v>
      </c>
      <c r="I28" s="12">
        <v>0</v>
      </c>
    </row>
    <row r="29" spans="2:9" ht="15" customHeight="1" x14ac:dyDescent="0.2">
      <c r="B29" t="s">
        <v>49</v>
      </c>
      <c r="C29" s="12">
        <v>131</v>
      </c>
      <c r="D29" s="8">
        <v>5.62</v>
      </c>
      <c r="E29" s="12">
        <v>54</v>
      </c>
      <c r="F29" s="8">
        <v>3.59</v>
      </c>
      <c r="G29" s="12">
        <v>77</v>
      </c>
      <c r="H29" s="8">
        <v>9.9</v>
      </c>
      <c r="I29" s="12">
        <v>0</v>
      </c>
    </row>
    <row r="30" spans="2:9" ht="15" customHeight="1" x14ac:dyDescent="0.2">
      <c r="B30" t="s">
        <v>55</v>
      </c>
      <c r="C30" s="12">
        <v>84</v>
      </c>
      <c r="D30" s="8">
        <v>3.6</v>
      </c>
      <c r="E30" s="12">
        <v>45</v>
      </c>
      <c r="F30" s="8">
        <v>2.99</v>
      </c>
      <c r="G30" s="12">
        <v>39</v>
      </c>
      <c r="H30" s="8">
        <v>5.01</v>
      </c>
      <c r="I30" s="12">
        <v>0</v>
      </c>
    </row>
    <row r="31" spans="2:9" ht="15" customHeight="1" x14ac:dyDescent="0.2">
      <c r="B31" t="s">
        <v>57</v>
      </c>
      <c r="C31" s="12">
        <v>79</v>
      </c>
      <c r="D31" s="8">
        <v>3.39</v>
      </c>
      <c r="E31" s="12">
        <v>53</v>
      </c>
      <c r="F31" s="8">
        <v>3.52</v>
      </c>
      <c r="G31" s="12">
        <v>26</v>
      </c>
      <c r="H31" s="8">
        <v>3.34</v>
      </c>
      <c r="I31" s="12">
        <v>0</v>
      </c>
    </row>
    <row r="32" spans="2:9" ht="15" customHeight="1" x14ac:dyDescent="0.2">
      <c r="B32" t="s">
        <v>51</v>
      </c>
      <c r="C32" s="12">
        <v>74</v>
      </c>
      <c r="D32" s="8">
        <v>3.17</v>
      </c>
      <c r="E32" s="12">
        <v>29</v>
      </c>
      <c r="F32" s="8">
        <v>1.93</v>
      </c>
      <c r="G32" s="12">
        <v>45</v>
      </c>
      <c r="H32" s="8">
        <v>5.78</v>
      </c>
      <c r="I32" s="12">
        <v>0</v>
      </c>
    </row>
    <row r="33" spans="2:9" ht="15" customHeight="1" x14ac:dyDescent="0.2">
      <c r="B33" t="s">
        <v>66</v>
      </c>
      <c r="C33" s="12">
        <v>69</v>
      </c>
      <c r="D33" s="8">
        <v>2.96</v>
      </c>
      <c r="E33" s="12">
        <v>63</v>
      </c>
      <c r="F33" s="8">
        <v>4.1900000000000004</v>
      </c>
      <c r="G33" s="12">
        <v>6</v>
      </c>
      <c r="H33" s="8">
        <v>0.77</v>
      </c>
      <c r="I33" s="12">
        <v>0</v>
      </c>
    </row>
    <row r="34" spans="2:9" ht="15" customHeight="1" x14ac:dyDescent="0.2">
      <c r="B34" t="s">
        <v>59</v>
      </c>
      <c r="C34" s="12">
        <v>62</v>
      </c>
      <c r="D34" s="8">
        <v>2.66</v>
      </c>
      <c r="E34" s="12">
        <v>21</v>
      </c>
      <c r="F34" s="8">
        <v>1.4</v>
      </c>
      <c r="G34" s="12">
        <v>41</v>
      </c>
      <c r="H34" s="8">
        <v>5.27</v>
      </c>
      <c r="I34" s="12">
        <v>0</v>
      </c>
    </row>
    <row r="35" spans="2:9" ht="15" customHeight="1" x14ac:dyDescent="0.2">
      <c r="B35" t="s">
        <v>65</v>
      </c>
      <c r="C35" s="12">
        <v>59</v>
      </c>
      <c r="D35" s="8">
        <v>2.5299999999999998</v>
      </c>
      <c r="E35" s="12">
        <v>33</v>
      </c>
      <c r="F35" s="8">
        <v>2.19</v>
      </c>
      <c r="G35" s="12">
        <v>11</v>
      </c>
      <c r="H35" s="8">
        <v>1.41</v>
      </c>
      <c r="I35" s="12">
        <v>1</v>
      </c>
    </row>
    <row r="36" spans="2:9" ht="15" customHeight="1" x14ac:dyDescent="0.2">
      <c r="B36" t="s">
        <v>68</v>
      </c>
      <c r="C36" s="12">
        <v>57</v>
      </c>
      <c r="D36" s="8">
        <v>2.44</v>
      </c>
      <c r="E36" s="12">
        <v>47</v>
      </c>
      <c r="F36" s="8">
        <v>3.13</v>
      </c>
      <c r="G36" s="12">
        <v>10</v>
      </c>
      <c r="H36" s="8">
        <v>1.29</v>
      </c>
      <c r="I36" s="12">
        <v>0</v>
      </c>
    </row>
    <row r="37" spans="2:9" ht="15" customHeight="1" x14ac:dyDescent="0.2">
      <c r="B37" t="s">
        <v>61</v>
      </c>
      <c r="C37" s="12">
        <v>45</v>
      </c>
      <c r="D37" s="8">
        <v>1.93</v>
      </c>
      <c r="E37" s="12">
        <v>18</v>
      </c>
      <c r="F37" s="8">
        <v>1.2</v>
      </c>
      <c r="G37" s="12">
        <v>25</v>
      </c>
      <c r="H37" s="8">
        <v>3.21</v>
      </c>
      <c r="I37" s="12">
        <v>0</v>
      </c>
    </row>
    <row r="38" spans="2:9" ht="15" customHeight="1" x14ac:dyDescent="0.2">
      <c r="B38" t="s">
        <v>67</v>
      </c>
      <c r="C38" s="12">
        <v>34</v>
      </c>
      <c r="D38" s="8">
        <v>1.46</v>
      </c>
      <c r="E38" s="12">
        <v>0</v>
      </c>
      <c r="F38" s="8">
        <v>0</v>
      </c>
      <c r="G38" s="12">
        <v>20</v>
      </c>
      <c r="H38" s="8">
        <v>2.57</v>
      </c>
      <c r="I38" s="12">
        <v>0</v>
      </c>
    </row>
    <row r="39" spans="2:9" ht="15" customHeight="1" x14ac:dyDescent="0.2">
      <c r="B39" t="s">
        <v>52</v>
      </c>
      <c r="C39" s="12">
        <v>33</v>
      </c>
      <c r="D39" s="8">
        <v>1.42</v>
      </c>
      <c r="E39" s="12">
        <v>15</v>
      </c>
      <c r="F39" s="8">
        <v>1</v>
      </c>
      <c r="G39" s="12">
        <v>17</v>
      </c>
      <c r="H39" s="8">
        <v>2.19</v>
      </c>
      <c r="I39" s="12">
        <v>1</v>
      </c>
    </row>
    <row r="40" spans="2:9" ht="15" customHeight="1" x14ac:dyDescent="0.2">
      <c r="B40" t="s">
        <v>83</v>
      </c>
      <c r="C40" s="12">
        <v>33</v>
      </c>
      <c r="D40" s="8">
        <v>1.42</v>
      </c>
      <c r="E40" s="12">
        <v>18</v>
      </c>
      <c r="F40" s="8">
        <v>1.2</v>
      </c>
      <c r="G40" s="12">
        <v>15</v>
      </c>
      <c r="H40" s="8">
        <v>1.93</v>
      </c>
      <c r="I40" s="12">
        <v>0</v>
      </c>
    </row>
    <row r="41" spans="2:9" ht="15" customHeight="1" x14ac:dyDescent="0.2">
      <c r="B41" t="s">
        <v>60</v>
      </c>
      <c r="C41" s="12">
        <v>31</v>
      </c>
      <c r="D41" s="8">
        <v>1.33</v>
      </c>
      <c r="E41" s="12">
        <v>22</v>
      </c>
      <c r="F41" s="8">
        <v>1.46</v>
      </c>
      <c r="G41" s="12">
        <v>8</v>
      </c>
      <c r="H41" s="8">
        <v>1.03</v>
      </c>
      <c r="I41" s="12">
        <v>1</v>
      </c>
    </row>
    <row r="42" spans="2:9" ht="15" customHeight="1" x14ac:dyDescent="0.2">
      <c r="B42" t="s">
        <v>73</v>
      </c>
      <c r="C42" s="12">
        <v>29</v>
      </c>
      <c r="D42" s="8">
        <v>1.24</v>
      </c>
      <c r="E42" s="12">
        <v>18</v>
      </c>
      <c r="F42" s="8">
        <v>1.2</v>
      </c>
      <c r="G42" s="12">
        <v>11</v>
      </c>
      <c r="H42" s="8">
        <v>1.41</v>
      </c>
      <c r="I42" s="12">
        <v>0</v>
      </c>
    </row>
    <row r="43" spans="2:9" ht="15" customHeight="1" x14ac:dyDescent="0.2">
      <c r="B43" t="s">
        <v>64</v>
      </c>
      <c r="C43" s="12">
        <v>26</v>
      </c>
      <c r="D43" s="8">
        <v>1.1100000000000001</v>
      </c>
      <c r="E43" s="12">
        <v>11</v>
      </c>
      <c r="F43" s="8">
        <v>0.73</v>
      </c>
      <c r="G43" s="12">
        <v>14</v>
      </c>
      <c r="H43" s="8">
        <v>1.8</v>
      </c>
      <c r="I43" s="12">
        <v>0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194</v>
      </c>
      <c r="D47" s="8">
        <v>8.32</v>
      </c>
      <c r="E47" s="12">
        <v>181</v>
      </c>
      <c r="F47" s="8">
        <v>12.03</v>
      </c>
      <c r="G47" s="12">
        <v>13</v>
      </c>
      <c r="H47" s="8">
        <v>1.67</v>
      </c>
      <c r="I47" s="12">
        <v>0</v>
      </c>
    </row>
    <row r="48" spans="2:9" ht="15" customHeight="1" x14ac:dyDescent="0.2">
      <c r="B48" t="s">
        <v>118</v>
      </c>
      <c r="C48" s="12">
        <v>176</v>
      </c>
      <c r="D48" s="8">
        <v>7.55</v>
      </c>
      <c r="E48" s="12">
        <v>174</v>
      </c>
      <c r="F48" s="8">
        <v>11.57</v>
      </c>
      <c r="G48" s="12">
        <v>2</v>
      </c>
      <c r="H48" s="8">
        <v>0.26</v>
      </c>
      <c r="I48" s="12">
        <v>0</v>
      </c>
    </row>
    <row r="49" spans="2:9" ht="15" customHeight="1" x14ac:dyDescent="0.2">
      <c r="B49" t="s">
        <v>117</v>
      </c>
      <c r="C49" s="12">
        <v>84</v>
      </c>
      <c r="D49" s="8">
        <v>3.6</v>
      </c>
      <c r="E49" s="12">
        <v>80</v>
      </c>
      <c r="F49" s="8">
        <v>5.32</v>
      </c>
      <c r="G49" s="12">
        <v>4</v>
      </c>
      <c r="H49" s="8">
        <v>0.51</v>
      </c>
      <c r="I49" s="12">
        <v>0</v>
      </c>
    </row>
    <row r="50" spans="2:9" ht="15" customHeight="1" x14ac:dyDescent="0.2">
      <c r="B50" t="s">
        <v>116</v>
      </c>
      <c r="C50" s="12">
        <v>65</v>
      </c>
      <c r="D50" s="8">
        <v>2.79</v>
      </c>
      <c r="E50" s="12">
        <v>55</v>
      </c>
      <c r="F50" s="8">
        <v>3.66</v>
      </c>
      <c r="G50" s="12">
        <v>10</v>
      </c>
      <c r="H50" s="8">
        <v>1.29</v>
      </c>
      <c r="I50" s="12">
        <v>0</v>
      </c>
    </row>
    <row r="51" spans="2:9" ht="15" customHeight="1" x14ac:dyDescent="0.2">
      <c r="B51" t="s">
        <v>104</v>
      </c>
      <c r="C51" s="12">
        <v>60</v>
      </c>
      <c r="D51" s="8">
        <v>2.57</v>
      </c>
      <c r="E51" s="12">
        <v>34</v>
      </c>
      <c r="F51" s="8">
        <v>2.2599999999999998</v>
      </c>
      <c r="G51" s="12">
        <v>26</v>
      </c>
      <c r="H51" s="8">
        <v>3.34</v>
      </c>
      <c r="I51" s="12">
        <v>0</v>
      </c>
    </row>
    <row r="52" spans="2:9" ht="15" customHeight="1" x14ac:dyDescent="0.2">
      <c r="B52" t="s">
        <v>107</v>
      </c>
      <c r="C52" s="12">
        <v>59</v>
      </c>
      <c r="D52" s="8">
        <v>2.5299999999999998</v>
      </c>
      <c r="E52" s="12">
        <v>52</v>
      </c>
      <c r="F52" s="8">
        <v>3.46</v>
      </c>
      <c r="G52" s="12">
        <v>7</v>
      </c>
      <c r="H52" s="8">
        <v>0.9</v>
      </c>
      <c r="I52" s="12">
        <v>0</v>
      </c>
    </row>
    <row r="53" spans="2:9" ht="15" customHeight="1" x14ac:dyDescent="0.2">
      <c r="B53" t="s">
        <v>121</v>
      </c>
      <c r="C53" s="12">
        <v>57</v>
      </c>
      <c r="D53" s="8">
        <v>2.44</v>
      </c>
      <c r="E53" s="12">
        <v>52</v>
      </c>
      <c r="F53" s="8">
        <v>3.46</v>
      </c>
      <c r="G53" s="12">
        <v>5</v>
      </c>
      <c r="H53" s="8">
        <v>0.64</v>
      </c>
      <c r="I53" s="12">
        <v>0</v>
      </c>
    </row>
    <row r="54" spans="2:9" ht="15" customHeight="1" x14ac:dyDescent="0.2">
      <c r="B54" t="s">
        <v>122</v>
      </c>
      <c r="C54" s="12">
        <v>57</v>
      </c>
      <c r="D54" s="8">
        <v>2.44</v>
      </c>
      <c r="E54" s="12">
        <v>47</v>
      </c>
      <c r="F54" s="8">
        <v>3.13</v>
      </c>
      <c r="G54" s="12">
        <v>10</v>
      </c>
      <c r="H54" s="8">
        <v>1.29</v>
      </c>
      <c r="I54" s="12">
        <v>0</v>
      </c>
    </row>
    <row r="55" spans="2:9" ht="15" customHeight="1" x14ac:dyDescent="0.2">
      <c r="B55" t="s">
        <v>109</v>
      </c>
      <c r="C55" s="12">
        <v>49</v>
      </c>
      <c r="D55" s="8">
        <v>2.1</v>
      </c>
      <c r="E55" s="12">
        <v>39</v>
      </c>
      <c r="F55" s="8">
        <v>2.59</v>
      </c>
      <c r="G55" s="12">
        <v>10</v>
      </c>
      <c r="H55" s="8">
        <v>1.29</v>
      </c>
      <c r="I55" s="12">
        <v>0</v>
      </c>
    </row>
    <row r="56" spans="2:9" ht="15" customHeight="1" x14ac:dyDescent="0.2">
      <c r="B56" t="s">
        <v>115</v>
      </c>
      <c r="C56" s="12">
        <v>48</v>
      </c>
      <c r="D56" s="8">
        <v>2.06</v>
      </c>
      <c r="E56" s="12">
        <v>40</v>
      </c>
      <c r="F56" s="8">
        <v>2.66</v>
      </c>
      <c r="G56" s="12">
        <v>8</v>
      </c>
      <c r="H56" s="8">
        <v>1.03</v>
      </c>
      <c r="I56" s="12">
        <v>0</v>
      </c>
    </row>
    <row r="57" spans="2:9" ht="15" customHeight="1" x14ac:dyDescent="0.2">
      <c r="B57" t="s">
        <v>106</v>
      </c>
      <c r="C57" s="12">
        <v>46</v>
      </c>
      <c r="D57" s="8">
        <v>1.97</v>
      </c>
      <c r="E57" s="12">
        <v>27</v>
      </c>
      <c r="F57" s="8">
        <v>1.8</v>
      </c>
      <c r="G57" s="12">
        <v>19</v>
      </c>
      <c r="H57" s="8">
        <v>2.44</v>
      </c>
      <c r="I57" s="12">
        <v>0</v>
      </c>
    </row>
    <row r="58" spans="2:9" ht="15" customHeight="1" x14ac:dyDescent="0.2">
      <c r="B58" t="s">
        <v>112</v>
      </c>
      <c r="C58" s="12">
        <v>46</v>
      </c>
      <c r="D58" s="8">
        <v>1.97</v>
      </c>
      <c r="E58" s="12">
        <v>26</v>
      </c>
      <c r="F58" s="8">
        <v>1.73</v>
      </c>
      <c r="G58" s="12">
        <v>20</v>
      </c>
      <c r="H58" s="8">
        <v>2.57</v>
      </c>
      <c r="I58" s="12">
        <v>0</v>
      </c>
    </row>
    <row r="59" spans="2:9" ht="15" customHeight="1" x14ac:dyDescent="0.2">
      <c r="B59" t="s">
        <v>110</v>
      </c>
      <c r="C59" s="12">
        <v>43</v>
      </c>
      <c r="D59" s="8">
        <v>1.84</v>
      </c>
      <c r="E59" s="12">
        <v>27</v>
      </c>
      <c r="F59" s="8">
        <v>1.8</v>
      </c>
      <c r="G59" s="12">
        <v>16</v>
      </c>
      <c r="H59" s="8">
        <v>2.06</v>
      </c>
      <c r="I59" s="12">
        <v>0</v>
      </c>
    </row>
    <row r="60" spans="2:9" ht="15" customHeight="1" x14ac:dyDescent="0.2">
      <c r="B60" t="s">
        <v>111</v>
      </c>
      <c r="C60" s="12">
        <v>37</v>
      </c>
      <c r="D60" s="8">
        <v>1.59</v>
      </c>
      <c r="E60" s="12">
        <v>13</v>
      </c>
      <c r="F60" s="8">
        <v>0.86</v>
      </c>
      <c r="G60" s="12">
        <v>24</v>
      </c>
      <c r="H60" s="8">
        <v>3.08</v>
      </c>
      <c r="I60" s="12">
        <v>0</v>
      </c>
    </row>
    <row r="61" spans="2:9" ht="15" customHeight="1" x14ac:dyDescent="0.2">
      <c r="B61" t="s">
        <v>108</v>
      </c>
      <c r="C61" s="12">
        <v>36</v>
      </c>
      <c r="D61" s="8">
        <v>1.54</v>
      </c>
      <c r="E61" s="12">
        <v>26</v>
      </c>
      <c r="F61" s="8">
        <v>1.73</v>
      </c>
      <c r="G61" s="12">
        <v>10</v>
      </c>
      <c r="H61" s="8">
        <v>1.29</v>
      </c>
      <c r="I61" s="12">
        <v>0</v>
      </c>
    </row>
    <row r="62" spans="2:9" ht="15" customHeight="1" x14ac:dyDescent="0.2">
      <c r="B62" t="s">
        <v>103</v>
      </c>
      <c r="C62" s="12">
        <v>34</v>
      </c>
      <c r="D62" s="8">
        <v>1.46</v>
      </c>
      <c r="E62" s="12">
        <v>8</v>
      </c>
      <c r="F62" s="8">
        <v>0.53</v>
      </c>
      <c r="G62" s="12">
        <v>26</v>
      </c>
      <c r="H62" s="8">
        <v>3.34</v>
      </c>
      <c r="I62" s="12">
        <v>0</v>
      </c>
    </row>
    <row r="63" spans="2:9" ht="15" customHeight="1" x14ac:dyDescent="0.2">
      <c r="B63" t="s">
        <v>105</v>
      </c>
      <c r="C63" s="12">
        <v>34</v>
      </c>
      <c r="D63" s="8">
        <v>1.46</v>
      </c>
      <c r="E63" s="12">
        <v>11</v>
      </c>
      <c r="F63" s="8">
        <v>0.73</v>
      </c>
      <c r="G63" s="12">
        <v>23</v>
      </c>
      <c r="H63" s="8">
        <v>2.96</v>
      </c>
      <c r="I63" s="12">
        <v>0</v>
      </c>
    </row>
    <row r="64" spans="2:9" ht="15" customHeight="1" x14ac:dyDescent="0.2">
      <c r="B64" t="s">
        <v>113</v>
      </c>
      <c r="C64" s="12">
        <v>34</v>
      </c>
      <c r="D64" s="8">
        <v>1.46</v>
      </c>
      <c r="E64" s="12">
        <v>16</v>
      </c>
      <c r="F64" s="8">
        <v>1.06</v>
      </c>
      <c r="G64" s="12">
        <v>18</v>
      </c>
      <c r="H64" s="8">
        <v>2.31</v>
      </c>
      <c r="I64" s="12">
        <v>0</v>
      </c>
    </row>
    <row r="65" spans="2:9" ht="15" customHeight="1" x14ac:dyDescent="0.2">
      <c r="B65" t="s">
        <v>144</v>
      </c>
      <c r="C65" s="12">
        <v>32</v>
      </c>
      <c r="D65" s="8">
        <v>1.37</v>
      </c>
      <c r="E65" s="12">
        <v>17</v>
      </c>
      <c r="F65" s="8">
        <v>1.1299999999999999</v>
      </c>
      <c r="G65" s="12">
        <v>15</v>
      </c>
      <c r="H65" s="8">
        <v>1.93</v>
      </c>
      <c r="I65" s="12">
        <v>0</v>
      </c>
    </row>
    <row r="66" spans="2:9" ht="15" customHeight="1" x14ac:dyDescent="0.2">
      <c r="B66" t="s">
        <v>123</v>
      </c>
      <c r="C66" s="12">
        <v>31</v>
      </c>
      <c r="D66" s="8">
        <v>1.33</v>
      </c>
      <c r="E66" s="12">
        <v>16</v>
      </c>
      <c r="F66" s="8">
        <v>1.06</v>
      </c>
      <c r="G66" s="12">
        <v>15</v>
      </c>
      <c r="H66" s="8">
        <v>1.93</v>
      </c>
      <c r="I66" s="12">
        <v>0</v>
      </c>
    </row>
    <row r="68" spans="2:9" ht="15" customHeight="1" x14ac:dyDescent="0.2">
      <c r="B6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69016-3F69-41B0-81F0-7A3AD9CDBAB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4</v>
      </c>
      <c r="D5" s="8">
        <v>0.43</v>
      </c>
      <c r="E5" s="12">
        <v>0</v>
      </c>
      <c r="F5" s="8">
        <v>0</v>
      </c>
      <c r="G5" s="12">
        <v>4</v>
      </c>
      <c r="H5" s="8">
        <v>1.27</v>
      </c>
      <c r="I5" s="12">
        <v>0</v>
      </c>
    </row>
    <row r="6" spans="2:9" ht="15" customHeight="1" x14ac:dyDescent="0.2">
      <c r="B6" t="s">
        <v>27</v>
      </c>
      <c r="C6" s="12">
        <v>120</v>
      </c>
      <c r="D6" s="8">
        <v>12.79</v>
      </c>
      <c r="E6" s="12">
        <v>57</v>
      </c>
      <c r="F6" s="8">
        <v>9.3800000000000008</v>
      </c>
      <c r="G6" s="12">
        <v>63</v>
      </c>
      <c r="H6" s="8">
        <v>19.940000000000001</v>
      </c>
      <c r="I6" s="12">
        <v>0</v>
      </c>
    </row>
    <row r="7" spans="2:9" ht="15" customHeight="1" x14ac:dyDescent="0.2">
      <c r="B7" t="s">
        <v>28</v>
      </c>
      <c r="C7" s="12">
        <v>81</v>
      </c>
      <c r="D7" s="8">
        <v>8.64</v>
      </c>
      <c r="E7" s="12">
        <v>36</v>
      </c>
      <c r="F7" s="8">
        <v>5.92</v>
      </c>
      <c r="G7" s="12">
        <v>45</v>
      </c>
      <c r="H7" s="8">
        <v>14.24</v>
      </c>
      <c r="I7" s="12">
        <v>0</v>
      </c>
    </row>
    <row r="8" spans="2:9" ht="15" customHeight="1" x14ac:dyDescent="0.2">
      <c r="B8" t="s">
        <v>29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0.32</v>
      </c>
      <c r="I8" s="12">
        <v>0</v>
      </c>
    </row>
    <row r="9" spans="2:9" ht="15" customHeight="1" x14ac:dyDescent="0.2">
      <c r="B9" t="s">
        <v>30</v>
      </c>
      <c r="C9" s="12">
        <v>5</v>
      </c>
      <c r="D9" s="8">
        <v>0.53</v>
      </c>
      <c r="E9" s="12">
        <v>2</v>
      </c>
      <c r="F9" s="8">
        <v>0.33</v>
      </c>
      <c r="G9" s="12">
        <v>2</v>
      </c>
      <c r="H9" s="8">
        <v>0.63</v>
      </c>
      <c r="I9" s="12">
        <v>1</v>
      </c>
    </row>
    <row r="10" spans="2:9" ht="15" customHeight="1" x14ac:dyDescent="0.2">
      <c r="B10" t="s">
        <v>31</v>
      </c>
      <c r="C10" s="12">
        <v>14</v>
      </c>
      <c r="D10" s="8">
        <v>1.49</v>
      </c>
      <c r="E10" s="12">
        <v>3</v>
      </c>
      <c r="F10" s="8">
        <v>0.49</v>
      </c>
      <c r="G10" s="12">
        <v>10</v>
      </c>
      <c r="H10" s="8">
        <v>3.16</v>
      </c>
      <c r="I10" s="12">
        <v>1</v>
      </c>
    </row>
    <row r="11" spans="2:9" ht="15" customHeight="1" x14ac:dyDescent="0.2">
      <c r="B11" t="s">
        <v>32</v>
      </c>
      <c r="C11" s="12">
        <v>233</v>
      </c>
      <c r="D11" s="8">
        <v>24.84</v>
      </c>
      <c r="E11" s="12">
        <v>141</v>
      </c>
      <c r="F11" s="8">
        <v>23.19</v>
      </c>
      <c r="G11" s="12">
        <v>92</v>
      </c>
      <c r="H11" s="8">
        <v>29.11</v>
      </c>
      <c r="I11" s="12">
        <v>0</v>
      </c>
    </row>
    <row r="12" spans="2:9" ht="15" customHeight="1" x14ac:dyDescent="0.2">
      <c r="B12" t="s">
        <v>33</v>
      </c>
      <c r="C12" s="12">
        <v>5</v>
      </c>
      <c r="D12" s="8">
        <v>0.53</v>
      </c>
      <c r="E12" s="12">
        <v>2</v>
      </c>
      <c r="F12" s="8">
        <v>0.33</v>
      </c>
      <c r="G12" s="12">
        <v>3</v>
      </c>
      <c r="H12" s="8">
        <v>0.95</v>
      </c>
      <c r="I12" s="12">
        <v>0</v>
      </c>
    </row>
    <row r="13" spans="2:9" ht="15" customHeight="1" x14ac:dyDescent="0.2">
      <c r="B13" t="s">
        <v>34</v>
      </c>
      <c r="C13" s="12">
        <v>40</v>
      </c>
      <c r="D13" s="8">
        <v>4.26</v>
      </c>
      <c r="E13" s="12">
        <v>21</v>
      </c>
      <c r="F13" s="8">
        <v>3.45</v>
      </c>
      <c r="G13" s="12">
        <v>19</v>
      </c>
      <c r="H13" s="8">
        <v>6.01</v>
      </c>
      <c r="I13" s="12">
        <v>0</v>
      </c>
    </row>
    <row r="14" spans="2:9" ht="15" customHeight="1" x14ac:dyDescent="0.2">
      <c r="B14" t="s">
        <v>35</v>
      </c>
      <c r="C14" s="12">
        <v>36</v>
      </c>
      <c r="D14" s="8">
        <v>3.84</v>
      </c>
      <c r="E14" s="12">
        <v>19</v>
      </c>
      <c r="F14" s="8">
        <v>3.13</v>
      </c>
      <c r="G14" s="12">
        <v>15</v>
      </c>
      <c r="H14" s="8">
        <v>4.75</v>
      </c>
      <c r="I14" s="12">
        <v>0</v>
      </c>
    </row>
    <row r="15" spans="2:9" ht="15" customHeight="1" x14ac:dyDescent="0.2">
      <c r="B15" t="s">
        <v>36</v>
      </c>
      <c r="C15" s="12">
        <v>117</v>
      </c>
      <c r="D15" s="8">
        <v>12.47</v>
      </c>
      <c r="E15" s="12">
        <v>104</v>
      </c>
      <c r="F15" s="8">
        <v>17.11</v>
      </c>
      <c r="G15" s="12">
        <v>13</v>
      </c>
      <c r="H15" s="8">
        <v>4.1100000000000003</v>
      </c>
      <c r="I15" s="12">
        <v>0</v>
      </c>
    </row>
    <row r="16" spans="2:9" ht="15" customHeight="1" x14ac:dyDescent="0.2">
      <c r="B16" t="s">
        <v>37</v>
      </c>
      <c r="C16" s="12">
        <v>180</v>
      </c>
      <c r="D16" s="8">
        <v>19.190000000000001</v>
      </c>
      <c r="E16" s="12">
        <v>162</v>
      </c>
      <c r="F16" s="8">
        <v>26.64</v>
      </c>
      <c r="G16" s="12">
        <v>18</v>
      </c>
      <c r="H16" s="8">
        <v>5.7</v>
      </c>
      <c r="I16" s="12">
        <v>0</v>
      </c>
    </row>
    <row r="17" spans="2:9" ht="15" customHeight="1" x14ac:dyDescent="0.2">
      <c r="B17" t="s">
        <v>38</v>
      </c>
      <c r="C17" s="12">
        <v>21</v>
      </c>
      <c r="D17" s="8">
        <v>2.2400000000000002</v>
      </c>
      <c r="E17" s="12">
        <v>10</v>
      </c>
      <c r="F17" s="8">
        <v>1.64</v>
      </c>
      <c r="G17" s="12">
        <v>3</v>
      </c>
      <c r="H17" s="8">
        <v>0.95</v>
      </c>
      <c r="I17" s="12">
        <v>0</v>
      </c>
    </row>
    <row r="18" spans="2:9" ht="15" customHeight="1" x14ac:dyDescent="0.2">
      <c r="B18" t="s">
        <v>39</v>
      </c>
      <c r="C18" s="12">
        <v>50</v>
      </c>
      <c r="D18" s="8">
        <v>5.33</v>
      </c>
      <c r="E18" s="12">
        <v>29</v>
      </c>
      <c r="F18" s="8">
        <v>4.7699999999999996</v>
      </c>
      <c r="G18" s="12">
        <v>20</v>
      </c>
      <c r="H18" s="8">
        <v>6.33</v>
      </c>
      <c r="I18" s="12">
        <v>0</v>
      </c>
    </row>
    <row r="19" spans="2:9" ht="15" customHeight="1" x14ac:dyDescent="0.2">
      <c r="B19" t="s">
        <v>40</v>
      </c>
      <c r="C19" s="12">
        <v>31</v>
      </c>
      <c r="D19" s="8">
        <v>3.3</v>
      </c>
      <c r="E19" s="12">
        <v>22</v>
      </c>
      <c r="F19" s="8">
        <v>3.62</v>
      </c>
      <c r="G19" s="12">
        <v>8</v>
      </c>
      <c r="H19" s="8">
        <v>2.5299999999999998</v>
      </c>
      <c r="I19" s="12">
        <v>0</v>
      </c>
    </row>
    <row r="20" spans="2:9" ht="15" customHeight="1" x14ac:dyDescent="0.2">
      <c r="B20" s="9" t="s">
        <v>208</v>
      </c>
      <c r="C20" s="12">
        <f>SUM(LTBL_05213[総数／事業所数])</f>
        <v>938</v>
      </c>
      <c r="E20" s="12">
        <f>SUBTOTAL(109,LTBL_05213[個人／事業所数])</f>
        <v>608</v>
      </c>
      <c r="G20" s="12">
        <f>SUBTOTAL(109,LTBL_05213[法人／事業所数])</f>
        <v>316</v>
      </c>
      <c r="I20" s="12">
        <f>SUBTOTAL(109,LTBL_05213[法人以外の団体／事業所数])</f>
        <v>2</v>
      </c>
    </row>
    <row r="21" spans="2:9" ht="15" customHeight="1" x14ac:dyDescent="0.2">
      <c r="E21" s="11">
        <f>LTBL_05213[[#Totals],[個人／事業所数]]/LTBL_05213[[#Totals],[総数／事業所数]]</f>
        <v>0.64818763326226014</v>
      </c>
      <c r="G21" s="11">
        <f>LTBL_05213[[#Totals],[法人／事業所数]]/LTBL_05213[[#Totals],[総数／事業所数]]</f>
        <v>0.33688699360341151</v>
      </c>
      <c r="I21" s="11">
        <f>LTBL_05213[[#Totals],[法人以外の団体／事業所数]]/LTBL_05213[[#Totals],[総数／事業所数]]</f>
        <v>2.1321961620469083E-3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164</v>
      </c>
      <c r="D24" s="8">
        <v>17.48</v>
      </c>
      <c r="E24" s="12">
        <v>154</v>
      </c>
      <c r="F24" s="8">
        <v>25.33</v>
      </c>
      <c r="G24" s="12">
        <v>10</v>
      </c>
      <c r="H24" s="8">
        <v>3.16</v>
      </c>
      <c r="I24" s="12">
        <v>0</v>
      </c>
    </row>
    <row r="25" spans="2:9" ht="15" customHeight="1" x14ac:dyDescent="0.2">
      <c r="B25" t="s">
        <v>62</v>
      </c>
      <c r="C25" s="12">
        <v>96</v>
      </c>
      <c r="D25" s="8">
        <v>10.23</v>
      </c>
      <c r="E25" s="12">
        <v>87</v>
      </c>
      <c r="F25" s="8">
        <v>14.31</v>
      </c>
      <c r="G25" s="12">
        <v>9</v>
      </c>
      <c r="H25" s="8">
        <v>2.85</v>
      </c>
      <c r="I25" s="12">
        <v>0</v>
      </c>
    </row>
    <row r="26" spans="2:9" ht="15" customHeight="1" x14ac:dyDescent="0.2">
      <c r="B26" t="s">
        <v>58</v>
      </c>
      <c r="C26" s="12">
        <v>72</v>
      </c>
      <c r="D26" s="8">
        <v>7.68</v>
      </c>
      <c r="E26" s="12">
        <v>39</v>
      </c>
      <c r="F26" s="8">
        <v>6.41</v>
      </c>
      <c r="G26" s="12">
        <v>33</v>
      </c>
      <c r="H26" s="8">
        <v>10.44</v>
      </c>
      <c r="I26" s="12">
        <v>0</v>
      </c>
    </row>
    <row r="27" spans="2:9" ht="15" customHeight="1" x14ac:dyDescent="0.2">
      <c r="B27" t="s">
        <v>56</v>
      </c>
      <c r="C27" s="12">
        <v>64</v>
      </c>
      <c r="D27" s="8">
        <v>6.82</v>
      </c>
      <c r="E27" s="12">
        <v>50</v>
      </c>
      <c r="F27" s="8">
        <v>8.2200000000000006</v>
      </c>
      <c r="G27" s="12">
        <v>14</v>
      </c>
      <c r="H27" s="8">
        <v>4.43</v>
      </c>
      <c r="I27" s="12">
        <v>0</v>
      </c>
    </row>
    <row r="28" spans="2:9" ht="15" customHeight="1" x14ac:dyDescent="0.2">
      <c r="B28" t="s">
        <v>50</v>
      </c>
      <c r="C28" s="12">
        <v>45</v>
      </c>
      <c r="D28" s="8">
        <v>4.8</v>
      </c>
      <c r="E28" s="12">
        <v>30</v>
      </c>
      <c r="F28" s="8">
        <v>4.93</v>
      </c>
      <c r="G28" s="12">
        <v>15</v>
      </c>
      <c r="H28" s="8">
        <v>4.75</v>
      </c>
      <c r="I28" s="12">
        <v>0</v>
      </c>
    </row>
    <row r="29" spans="2:9" ht="15" customHeight="1" x14ac:dyDescent="0.2">
      <c r="B29" t="s">
        <v>49</v>
      </c>
      <c r="C29" s="12">
        <v>39</v>
      </c>
      <c r="D29" s="8">
        <v>4.16</v>
      </c>
      <c r="E29" s="12">
        <v>14</v>
      </c>
      <c r="F29" s="8">
        <v>2.2999999999999998</v>
      </c>
      <c r="G29" s="12">
        <v>25</v>
      </c>
      <c r="H29" s="8">
        <v>7.91</v>
      </c>
      <c r="I29" s="12">
        <v>0</v>
      </c>
    </row>
    <row r="30" spans="2:9" ht="15" customHeight="1" x14ac:dyDescent="0.2">
      <c r="B30" t="s">
        <v>51</v>
      </c>
      <c r="C30" s="12">
        <v>36</v>
      </c>
      <c r="D30" s="8">
        <v>3.84</v>
      </c>
      <c r="E30" s="12">
        <v>13</v>
      </c>
      <c r="F30" s="8">
        <v>2.14</v>
      </c>
      <c r="G30" s="12">
        <v>23</v>
      </c>
      <c r="H30" s="8">
        <v>7.28</v>
      </c>
      <c r="I30" s="12">
        <v>0</v>
      </c>
    </row>
    <row r="31" spans="2:9" ht="15" customHeight="1" x14ac:dyDescent="0.2">
      <c r="B31" t="s">
        <v>57</v>
      </c>
      <c r="C31" s="12">
        <v>31</v>
      </c>
      <c r="D31" s="8">
        <v>3.3</v>
      </c>
      <c r="E31" s="12">
        <v>22</v>
      </c>
      <c r="F31" s="8">
        <v>3.62</v>
      </c>
      <c r="G31" s="12">
        <v>9</v>
      </c>
      <c r="H31" s="8">
        <v>2.85</v>
      </c>
      <c r="I31" s="12">
        <v>0</v>
      </c>
    </row>
    <row r="32" spans="2:9" ht="15" customHeight="1" x14ac:dyDescent="0.2">
      <c r="B32" t="s">
        <v>59</v>
      </c>
      <c r="C32" s="12">
        <v>31</v>
      </c>
      <c r="D32" s="8">
        <v>3.3</v>
      </c>
      <c r="E32" s="12">
        <v>21</v>
      </c>
      <c r="F32" s="8">
        <v>3.45</v>
      </c>
      <c r="G32" s="12">
        <v>10</v>
      </c>
      <c r="H32" s="8">
        <v>3.16</v>
      </c>
      <c r="I32" s="12">
        <v>0</v>
      </c>
    </row>
    <row r="33" spans="2:9" ht="15" customHeight="1" x14ac:dyDescent="0.2">
      <c r="B33" t="s">
        <v>66</v>
      </c>
      <c r="C33" s="12">
        <v>30</v>
      </c>
      <c r="D33" s="8">
        <v>3.2</v>
      </c>
      <c r="E33" s="12">
        <v>29</v>
      </c>
      <c r="F33" s="8">
        <v>4.7699999999999996</v>
      </c>
      <c r="G33" s="12">
        <v>1</v>
      </c>
      <c r="H33" s="8">
        <v>0.32</v>
      </c>
      <c r="I33" s="12">
        <v>0</v>
      </c>
    </row>
    <row r="34" spans="2:9" ht="15" customHeight="1" x14ac:dyDescent="0.2">
      <c r="B34" t="s">
        <v>61</v>
      </c>
      <c r="C34" s="12">
        <v>22</v>
      </c>
      <c r="D34" s="8">
        <v>2.35</v>
      </c>
      <c r="E34" s="12">
        <v>6</v>
      </c>
      <c r="F34" s="8">
        <v>0.99</v>
      </c>
      <c r="G34" s="12">
        <v>14</v>
      </c>
      <c r="H34" s="8">
        <v>4.43</v>
      </c>
      <c r="I34" s="12">
        <v>0</v>
      </c>
    </row>
    <row r="35" spans="2:9" ht="15" customHeight="1" x14ac:dyDescent="0.2">
      <c r="B35" t="s">
        <v>55</v>
      </c>
      <c r="C35" s="12">
        <v>21</v>
      </c>
      <c r="D35" s="8">
        <v>2.2400000000000002</v>
      </c>
      <c r="E35" s="12">
        <v>11</v>
      </c>
      <c r="F35" s="8">
        <v>1.81</v>
      </c>
      <c r="G35" s="12">
        <v>10</v>
      </c>
      <c r="H35" s="8">
        <v>3.16</v>
      </c>
      <c r="I35" s="12">
        <v>0</v>
      </c>
    </row>
    <row r="36" spans="2:9" ht="15" customHeight="1" x14ac:dyDescent="0.2">
      <c r="B36" t="s">
        <v>65</v>
      </c>
      <c r="C36" s="12">
        <v>21</v>
      </c>
      <c r="D36" s="8">
        <v>2.2400000000000002</v>
      </c>
      <c r="E36" s="12">
        <v>10</v>
      </c>
      <c r="F36" s="8">
        <v>1.64</v>
      </c>
      <c r="G36" s="12">
        <v>3</v>
      </c>
      <c r="H36" s="8">
        <v>0.95</v>
      </c>
      <c r="I36" s="12">
        <v>0</v>
      </c>
    </row>
    <row r="37" spans="2:9" ht="15" customHeight="1" x14ac:dyDescent="0.2">
      <c r="B37" t="s">
        <v>67</v>
      </c>
      <c r="C37" s="12">
        <v>20</v>
      </c>
      <c r="D37" s="8">
        <v>2.13</v>
      </c>
      <c r="E37" s="12">
        <v>0</v>
      </c>
      <c r="F37" s="8">
        <v>0</v>
      </c>
      <c r="G37" s="12">
        <v>19</v>
      </c>
      <c r="H37" s="8">
        <v>6.01</v>
      </c>
      <c r="I37" s="12">
        <v>0</v>
      </c>
    </row>
    <row r="38" spans="2:9" ht="15" customHeight="1" x14ac:dyDescent="0.2">
      <c r="B38" t="s">
        <v>52</v>
      </c>
      <c r="C38" s="12">
        <v>17</v>
      </c>
      <c r="D38" s="8">
        <v>1.81</v>
      </c>
      <c r="E38" s="12">
        <v>8</v>
      </c>
      <c r="F38" s="8">
        <v>1.32</v>
      </c>
      <c r="G38" s="12">
        <v>9</v>
      </c>
      <c r="H38" s="8">
        <v>2.85</v>
      </c>
      <c r="I38" s="12">
        <v>0</v>
      </c>
    </row>
    <row r="39" spans="2:9" ht="15" customHeight="1" x14ac:dyDescent="0.2">
      <c r="B39" t="s">
        <v>73</v>
      </c>
      <c r="C39" s="12">
        <v>17</v>
      </c>
      <c r="D39" s="8">
        <v>1.81</v>
      </c>
      <c r="E39" s="12">
        <v>9</v>
      </c>
      <c r="F39" s="8">
        <v>1.48</v>
      </c>
      <c r="G39" s="12">
        <v>8</v>
      </c>
      <c r="H39" s="8">
        <v>2.5299999999999998</v>
      </c>
      <c r="I39" s="12">
        <v>0</v>
      </c>
    </row>
    <row r="40" spans="2:9" ht="15" customHeight="1" x14ac:dyDescent="0.2">
      <c r="B40" t="s">
        <v>84</v>
      </c>
      <c r="C40" s="12">
        <v>17</v>
      </c>
      <c r="D40" s="8">
        <v>1.81</v>
      </c>
      <c r="E40" s="12">
        <v>13</v>
      </c>
      <c r="F40" s="8">
        <v>2.14</v>
      </c>
      <c r="G40" s="12">
        <v>4</v>
      </c>
      <c r="H40" s="8">
        <v>1.27</v>
      </c>
      <c r="I40" s="12">
        <v>0</v>
      </c>
    </row>
    <row r="41" spans="2:9" ht="15" customHeight="1" x14ac:dyDescent="0.2">
      <c r="B41" t="s">
        <v>60</v>
      </c>
      <c r="C41" s="12">
        <v>13</v>
      </c>
      <c r="D41" s="8">
        <v>1.39</v>
      </c>
      <c r="E41" s="12">
        <v>12</v>
      </c>
      <c r="F41" s="8">
        <v>1.97</v>
      </c>
      <c r="G41" s="12">
        <v>1</v>
      </c>
      <c r="H41" s="8">
        <v>0.32</v>
      </c>
      <c r="I41" s="12">
        <v>0</v>
      </c>
    </row>
    <row r="42" spans="2:9" ht="15" customHeight="1" x14ac:dyDescent="0.2">
      <c r="B42" t="s">
        <v>74</v>
      </c>
      <c r="C42" s="12">
        <v>12</v>
      </c>
      <c r="D42" s="8">
        <v>1.28</v>
      </c>
      <c r="E42" s="12">
        <v>5</v>
      </c>
      <c r="F42" s="8">
        <v>0.82</v>
      </c>
      <c r="G42" s="12">
        <v>7</v>
      </c>
      <c r="H42" s="8">
        <v>2.2200000000000002</v>
      </c>
      <c r="I42" s="12">
        <v>0</v>
      </c>
    </row>
    <row r="43" spans="2:9" ht="15" customHeight="1" x14ac:dyDescent="0.2">
      <c r="B43" t="s">
        <v>76</v>
      </c>
      <c r="C43" s="12">
        <v>12</v>
      </c>
      <c r="D43" s="8">
        <v>1.28</v>
      </c>
      <c r="E43" s="12">
        <v>11</v>
      </c>
      <c r="F43" s="8">
        <v>1.81</v>
      </c>
      <c r="G43" s="12">
        <v>1</v>
      </c>
      <c r="H43" s="8">
        <v>0.32</v>
      </c>
      <c r="I43" s="12">
        <v>0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80</v>
      </c>
      <c r="D47" s="8">
        <v>8.5299999999999994</v>
      </c>
      <c r="E47" s="12">
        <v>80</v>
      </c>
      <c r="F47" s="8">
        <v>13.16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118</v>
      </c>
      <c r="C48" s="12">
        <v>69</v>
      </c>
      <c r="D48" s="8">
        <v>7.36</v>
      </c>
      <c r="E48" s="12">
        <v>68</v>
      </c>
      <c r="F48" s="8">
        <v>11.18</v>
      </c>
      <c r="G48" s="12">
        <v>1</v>
      </c>
      <c r="H48" s="8">
        <v>0.32</v>
      </c>
      <c r="I48" s="12">
        <v>0</v>
      </c>
    </row>
    <row r="49" spans="2:9" ht="15" customHeight="1" x14ac:dyDescent="0.2">
      <c r="B49" t="s">
        <v>117</v>
      </c>
      <c r="C49" s="12">
        <v>32</v>
      </c>
      <c r="D49" s="8">
        <v>3.41</v>
      </c>
      <c r="E49" s="12">
        <v>32</v>
      </c>
      <c r="F49" s="8">
        <v>5.26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116</v>
      </c>
      <c r="C50" s="12">
        <v>27</v>
      </c>
      <c r="D50" s="8">
        <v>2.88</v>
      </c>
      <c r="E50" s="12">
        <v>25</v>
      </c>
      <c r="F50" s="8">
        <v>4.1100000000000003</v>
      </c>
      <c r="G50" s="12">
        <v>2</v>
      </c>
      <c r="H50" s="8">
        <v>0.63</v>
      </c>
      <c r="I50" s="12">
        <v>0</v>
      </c>
    </row>
    <row r="51" spans="2:9" ht="15" customHeight="1" x14ac:dyDescent="0.2">
      <c r="B51" t="s">
        <v>121</v>
      </c>
      <c r="C51" s="12">
        <v>27</v>
      </c>
      <c r="D51" s="8">
        <v>2.88</v>
      </c>
      <c r="E51" s="12">
        <v>26</v>
      </c>
      <c r="F51" s="8">
        <v>4.28</v>
      </c>
      <c r="G51" s="12">
        <v>1</v>
      </c>
      <c r="H51" s="8">
        <v>0.32</v>
      </c>
      <c r="I51" s="12">
        <v>0</v>
      </c>
    </row>
    <row r="52" spans="2:9" ht="15" customHeight="1" x14ac:dyDescent="0.2">
      <c r="B52" t="s">
        <v>112</v>
      </c>
      <c r="C52" s="12">
        <v>25</v>
      </c>
      <c r="D52" s="8">
        <v>2.67</v>
      </c>
      <c r="E52" s="12">
        <v>15</v>
      </c>
      <c r="F52" s="8">
        <v>2.4700000000000002</v>
      </c>
      <c r="G52" s="12">
        <v>10</v>
      </c>
      <c r="H52" s="8">
        <v>3.16</v>
      </c>
      <c r="I52" s="12">
        <v>0</v>
      </c>
    </row>
    <row r="53" spans="2:9" ht="15" customHeight="1" x14ac:dyDescent="0.2">
      <c r="B53" t="s">
        <v>105</v>
      </c>
      <c r="C53" s="12">
        <v>19</v>
      </c>
      <c r="D53" s="8">
        <v>2.0299999999999998</v>
      </c>
      <c r="E53" s="12">
        <v>6</v>
      </c>
      <c r="F53" s="8">
        <v>0.99</v>
      </c>
      <c r="G53" s="12">
        <v>13</v>
      </c>
      <c r="H53" s="8">
        <v>4.1100000000000003</v>
      </c>
      <c r="I53" s="12">
        <v>0</v>
      </c>
    </row>
    <row r="54" spans="2:9" ht="15" customHeight="1" x14ac:dyDescent="0.2">
      <c r="B54" t="s">
        <v>109</v>
      </c>
      <c r="C54" s="12">
        <v>18</v>
      </c>
      <c r="D54" s="8">
        <v>1.92</v>
      </c>
      <c r="E54" s="12">
        <v>15</v>
      </c>
      <c r="F54" s="8">
        <v>2.4700000000000002</v>
      </c>
      <c r="G54" s="12">
        <v>3</v>
      </c>
      <c r="H54" s="8">
        <v>0.95</v>
      </c>
      <c r="I54" s="12">
        <v>0</v>
      </c>
    </row>
    <row r="55" spans="2:9" ht="15" customHeight="1" x14ac:dyDescent="0.2">
      <c r="B55" t="s">
        <v>113</v>
      </c>
      <c r="C55" s="12">
        <v>18</v>
      </c>
      <c r="D55" s="8">
        <v>1.92</v>
      </c>
      <c r="E55" s="12">
        <v>13</v>
      </c>
      <c r="F55" s="8">
        <v>2.14</v>
      </c>
      <c r="G55" s="12">
        <v>5</v>
      </c>
      <c r="H55" s="8">
        <v>1.58</v>
      </c>
      <c r="I55" s="12">
        <v>0</v>
      </c>
    </row>
    <row r="56" spans="2:9" ht="15" customHeight="1" x14ac:dyDescent="0.2">
      <c r="B56" t="s">
        <v>104</v>
      </c>
      <c r="C56" s="12">
        <v>17</v>
      </c>
      <c r="D56" s="8">
        <v>1.81</v>
      </c>
      <c r="E56" s="12">
        <v>8</v>
      </c>
      <c r="F56" s="8">
        <v>1.32</v>
      </c>
      <c r="G56" s="12">
        <v>9</v>
      </c>
      <c r="H56" s="8">
        <v>2.85</v>
      </c>
      <c r="I56" s="12">
        <v>0</v>
      </c>
    </row>
    <row r="57" spans="2:9" ht="15" customHeight="1" x14ac:dyDescent="0.2">
      <c r="B57" t="s">
        <v>125</v>
      </c>
      <c r="C57" s="12">
        <v>16</v>
      </c>
      <c r="D57" s="8">
        <v>1.71</v>
      </c>
      <c r="E57" s="12">
        <v>5</v>
      </c>
      <c r="F57" s="8">
        <v>0.82</v>
      </c>
      <c r="G57" s="12">
        <v>9</v>
      </c>
      <c r="H57" s="8">
        <v>2.85</v>
      </c>
      <c r="I57" s="12">
        <v>0</v>
      </c>
    </row>
    <row r="58" spans="2:9" ht="15" customHeight="1" x14ac:dyDescent="0.2">
      <c r="B58" t="s">
        <v>146</v>
      </c>
      <c r="C58" s="12">
        <v>16</v>
      </c>
      <c r="D58" s="8">
        <v>1.71</v>
      </c>
      <c r="E58" s="12">
        <v>13</v>
      </c>
      <c r="F58" s="8">
        <v>2.14</v>
      </c>
      <c r="G58" s="12">
        <v>3</v>
      </c>
      <c r="H58" s="8">
        <v>0.95</v>
      </c>
      <c r="I58" s="12">
        <v>0</v>
      </c>
    </row>
    <row r="59" spans="2:9" ht="15" customHeight="1" x14ac:dyDescent="0.2">
      <c r="B59" t="s">
        <v>123</v>
      </c>
      <c r="C59" s="12">
        <v>15</v>
      </c>
      <c r="D59" s="8">
        <v>1.6</v>
      </c>
      <c r="E59" s="12">
        <v>6</v>
      </c>
      <c r="F59" s="8">
        <v>0.99</v>
      </c>
      <c r="G59" s="12">
        <v>9</v>
      </c>
      <c r="H59" s="8">
        <v>2.85</v>
      </c>
      <c r="I59" s="12">
        <v>0</v>
      </c>
    </row>
    <row r="60" spans="2:9" ht="15" customHeight="1" x14ac:dyDescent="0.2">
      <c r="B60" t="s">
        <v>107</v>
      </c>
      <c r="C60" s="12">
        <v>15</v>
      </c>
      <c r="D60" s="8">
        <v>1.6</v>
      </c>
      <c r="E60" s="12">
        <v>12</v>
      </c>
      <c r="F60" s="8">
        <v>1.97</v>
      </c>
      <c r="G60" s="12">
        <v>3</v>
      </c>
      <c r="H60" s="8">
        <v>0.95</v>
      </c>
      <c r="I60" s="12">
        <v>0</v>
      </c>
    </row>
    <row r="61" spans="2:9" ht="15" customHeight="1" x14ac:dyDescent="0.2">
      <c r="B61" t="s">
        <v>110</v>
      </c>
      <c r="C61" s="12">
        <v>15</v>
      </c>
      <c r="D61" s="8">
        <v>1.6</v>
      </c>
      <c r="E61" s="12">
        <v>9</v>
      </c>
      <c r="F61" s="8">
        <v>1.48</v>
      </c>
      <c r="G61" s="12">
        <v>6</v>
      </c>
      <c r="H61" s="8">
        <v>1.9</v>
      </c>
      <c r="I61" s="12">
        <v>0</v>
      </c>
    </row>
    <row r="62" spans="2:9" ht="15" customHeight="1" x14ac:dyDescent="0.2">
      <c r="B62" t="s">
        <v>145</v>
      </c>
      <c r="C62" s="12">
        <v>14</v>
      </c>
      <c r="D62" s="8">
        <v>1.49</v>
      </c>
      <c r="E62" s="12">
        <v>6</v>
      </c>
      <c r="F62" s="8">
        <v>0.99</v>
      </c>
      <c r="G62" s="12">
        <v>8</v>
      </c>
      <c r="H62" s="8">
        <v>2.5299999999999998</v>
      </c>
      <c r="I62" s="12">
        <v>0</v>
      </c>
    </row>
    <row r="63" spans="2:9" ht="15" customHeight="1" x14ac:dyDescent="0.2">
      <c r="B63" t="s">
        <v>106</v>
      </c>
      <c r="C63" s="12">
        <v>14</v>
      </c>
      <c r="D63" s="8">
        <v>1.49</v>
      </c>
      <c r="E63" s="12">
        <v>10</v>
      </c>
      <c r="F63" s="8">
        <v>1.64</v>
      </c>
      <c r="G63" s="12">
        <v>4</v>
      </c>
      <c r="H63" s="8">
        <v>1.27</v>
      </c>
      <c r="I63" s="12">
        <v>0</v>
      </c>
    </row>
    <row r="64" spans="2:9" ht="15" customHeight="1" x14ac:dyDescent="0.2">
      <c r="B64" t="s">
        <v>129</v>
      </c>
      <c r="C64" s="12">
        <v>14</v>
      </c>
      <c r="D64" s="8">
        <v>1.49</v>
      </c>
      <c r="E64" s="12">
        <v>11</v>
      </c>
      <c r="F64" s="8">
        <v>1.81</v>
      </c>
      <c r="G64" s="12">
        <v>3</v>
      </c>
      <c r="H64" s="8">
        <v>0.95</v>
      </c>
      <c r="I64" s="12">
        <v>0</v>
      </c>
    </row>
    <row r="65" spans="2:9" ht="15" customHeight="1" x14ac:dyDescent="0.2">
      <c r="B65" t="s">
        <v>115</v>
      </c>
      <c r="C65" s="12">
        <v>14</v>
      </c>
      <c r="D65" s="8">
        <v>1.49</v>
      </c>
      <c r="E65" s="12">
        <v>11</v>
      </c>
      <c r="F65" s="8">
        <v>1.81</v>
      </c>
      <c r="G65" s="12">
        <v>3</v>
      </c>
      <c r="H65" s="8">
        <v>0.95</v>
      </c>
      <c r="I65" s="12">
        <v>0</v>
      </c>
    </row>
    <row r="66" spans="2:9" ht="15" customHeight="1" x14ac:dyDescent="0.2">
      <c r="B66" t="s">
        <v>136</v>
      </c>
      <c r="C66" s="12">
        <v>13</v>
      </c>
      <c r="D66" s="8">
        <v>1.39</v>
      </c>
      <c r="E66" s="12">
        <v>9</v>
      </c>
      <c r="F66" s="8">
        <v>1.48</v>
      </c>
      <c r="G66" s="12">
        <v>4</v>
      </c>
      <c r="H66" s="8">
        <v>1.27</v>
      </c>
      <c r="I66" s="12">
        <v>0</v>
      </c>
    </row>
    <row r="68" spans="2:9" ht="15" customHeight="1" x14ac:dyDescent="0.2">
      <c r="B6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3C1D-C213-4D5A-BCD0-580CB3F60764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83</v>
      </c>
      <c r="D6" s="8">
        <v>12.79</v>
      </c>
      <c r="E6" s="12">
        <v>57</v>
      </c>
      <c r="F6" s="8">
        <v>12.84</v>
      </c>
      <c r="G6" s="12">
        <v>26</v>
      </c>
      <c r="H6" s="8">
        <v>13.33</v>
      </c>
      <c r="I6" s="12">
        <v>0</v>
      </c>
    </row>
    <row r="7" spans="2:9" ht="15" customHeight="1" x14ac:dyDescent="0.2">
      <c r="B7" t="s">
        <v>28</v>
      </c>
      <c r="C7" s="12">
        <v>85</v>
      </c>
      <c r="D7" s="8">
        <v>13.1</v>
      </c>
      <c r="E7" s="12">
        <v>42</v>
      </c>
      <c r="F7" s="8">
        <v>9.4600000000000009</v>
      </c>
      <c r="G7" s="12">
        <v>43</v>
      </c>
      <c r="H7" s="8">
        <v>22.05</v>
      </c>
      <c r="I7" s="12">
        <v>0</v>
      </c>
    </row>
    <row r="8" spans="2:9" ht="15" customHeight="1" x14ac:dyDescent="0.2">
      <c r="B8" t="s">
        <v>29</v>
      </c>
      <c r="C8" s="12">
        <v>4</v>
      </c>
      <c r="D8" s="8">
        <v>0.62</v>
      </c>
      <c r="E8" s="12">
        <v>0</v>
      </c>
      <c r="F8" s="8">
        <v>0</v>
      </c>
      <c r="G8" s="12">
        <v>4</v>
      </c>
      <c r="H8" s="8">
        <v>2.0499999999999998</v>
      </c>
      <c r="I8" s="12">
        <v>0</v>
      </c>
    </row>
    <row r="9" spans="2:9" ht="15" customHeight="1" x14ac:dyDescent="0.2">
      <c r="B9" t="s">
        <v>30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0.51</v>
      </c>
      <c r="I9" s="12">
        <v>0</v>
      </c>
    </row>
    <row r="10" spans="2:9" ht="15" customHeight="1" x14ac:dyDescent="0.2">
      <c r="B10" t="s">
        <v>31</v>
      </c>
      <c r="C10" s="12">
        <v>3</v>
      </c>
      <c r="D10" s="8">
        <v>0.46</v>
      </c>
      <c r="E10" s="12">
        <v>0</v>
      </c>
      <c r="F10" s="8">
        <v>0</v>
      </c>
      <c r="G10" s="12">
        <v>3</v>
      </c>
      <c r="H10" s="8">
        <v>1.54</v>
      </c>
      <c r="I10" s="12">
        <v>0</v>
      </c>
    </row>
    <row r="11" spans="2:9" ht="15" customHeight="1" x14ac:dyDescent="0.2">
      <c r="B11" t="s">
        <v>32</v>
      </c>
      <c r="C11" s="12">
        <v>165</v>
      </c>
      <c r="D11" s="8">
        <v>25.42</v>
      </c>
      <c r="E11" s="12">
        <v>105</v>
      </c>
      <c r="F11" s="8">
        <v>23.65</v>
      </c>
      <c r="G11" s="12">
        <v>60</v>
      </c>
      <c r="H11" s="8">
        <v>30.77</v>
      </c>
      <c r="I11" s="12">
        <v>0</v>
      </c>
    </row>
    <row r="12" spans="2:9" ht="15" customHeight="1" x14ac:dyDescent="0.2">
      <c r="B12" t="s">
        <v>33</v>
      </c>
      <c r="C12" s="12">
        <v>3</v>
      </c>
      <c r="D12" s="8">
        <v>0.46</v>
      </c>
      <c r="E12" s="12">
        <v>0</v>
      </c>
      <c r="F12" s="8">
        <v>0</v>
      </c>
      <c r="G12" s="12">
        <v>3</v>
      </c>
      <c r="H12" s="8">
        <v>1.54</v>
      </c>
      <c r="I12" s="12">
        <v>0</v>
      </c>
    </row>
    <row r="13" spans="2:9" ht="15" customHeight="1" x14ac:dyDescent="0.2">
      <c r="B13" t="s">
        <v>34</v>
      </c>
      <c r="C13" s="12">
        <v>17</v>
      </c>
      <c r="D13" s="8">
        <v>2.62</v>
      </c>
      <c r="E13" s="12">
        <v>10</v>
      </c>
      <c r="F13" s="8">
        <v>2.25</v>
      </c>
      <c r="G13" s="12">
        <v>7</v>
      </c>
      <c r="H13" s="8">
        <v>3.59</v>
      </c>
      <c r="I13" s="12">
        <v>0</v>
      </c>
    </row>
    <row r="14" spans="2:9" ht="15" customHeight="1" x14ac:dyDescent="0.2">
      <c r="B14" t="s">
        <v>35</v>
      </c>
      <c r="C14" s="12">
        <v>21</v>
      </c>
      <c r="D14" s="8">
        <v>3.24</v>
      </c>
      <c r="E14" s="12">
        <v>14</v>
      </c>
      <c r="F14" s="8">
        <v>3.15</v>
      </c>
      <c r="G14" s="12">
        <v>7</v>
      </c>
      <c r="H14" s="8">
        <v>3.59</v>
      </c>
      <c r="I14" s="12">
        <v>0</v>
      </c>
    </row>
    <row r="15" spans="2:9" ht="15" customHeight="1" x14ac:dyDescent="0.2">
      <c r="B15" t="s">
        <v>36</v>
      </c>
      <c r="C15" s="12">
        <v>99</v>
      </c>
      <c r="D15" s="8">
        <v>15.25</v>
      </c>
      <c r="E15" s="12">
        <v>81</v>
      </c>
      <c r="F15" s="8">
        <v>18.239999999999998</v>
      </c>
      <c r="G15" s="12">
        <v>16</v>
      </c>
      <c r="H15" s="8">
        <v>8.2100000000000009</v>
      </c>
      <c r="I15" s="12">
        <v>1</v>
      </c>
    </row>
    <row r="16" spans="2:9" ht="15" customHeight="1" x14ac:dyDescent="0.2">
      <c r="B16" t="s">
        <v>37</v>
      </c>
      <c r="C16" s="12">
        <v>113</v>
      </c>
      <c r="D16" s="8">
        <v>17.41</v>
      </c>
      <c r="E16" s="12">
        <v>101</v>
      </c>
      <c r="F16" s="8">
        <v>22.75</v>
      </c>
      <c r="G16" s="12">
        <v>7</v>
      </c>
      <c r="H16" s="8">
        <v>3.59</v>
      </c>
      <c r="I16" s="12">
        <v>0</v>
      </c>
    </row>
    <row r="17" spans="2:9" ht="15" customHeight="1" x14ac:dyDescent="0.2">
      <c r="B17" t="s">
        <v>38</v>
      </c>
      <c r="C17" s="12">
        <v>17</v>
      </c>
      <c r="D17" s="8">
        <v>2.62</v>
      </c>
      <c r="E17" s="12">
        <v>13</v>
      </c>
      <c r="F17" s="8">
        <v>2.93</v>
      </c>
      <c r="G17" s="12">
        <v>1</v>
      </c>
      <c r="H17" s="8">
        <v>0.51</v>
      </c>
      <c r="I17" s="12">
        <v>0</v>
      </c>
    </row>
    <row r="18" spans="2:9" ht="15" customHeight="1" x14ac:dyDescent="0.2">
      <c r="B18" t="s">
        <v>39</v>
      </c>
      <c r="C18" s="12">
        <v>20</v>
      </c>
      <c r="D18" s="8">
        <v>3.08</v>
      </c>
      <c r="E18" s="12">
        <v>13</v>
      </c>
      <c r="F18" s="8">
        <v>2.93</v>
      </c>
      <c r="G18" s="12">
        <v>7</v>
      </c>
      <c r="H18" s="8">
        <v>3.59</v>
      </c>
      <c r="I18" s="12">
        <v>0</v>
      </c>
    </row>
    <row r="19" spans="2:9" ht="15" customHeight="1" x14ac:dyDescent="0.2">
      <c r="B19" t="s">
        <v>40</v>
      </c>
      <c r="C19" s="12">
        <v>18</v>
      </c>
      <c r="D19" s="8">
        <v>2.77</v>
      </c>
      <c r="E19" s="12">
        <v>8</v>
      </c>
      <c r="F19" s="8">
        <v>1.8</v>
      </c>
      <c r="G19" s="12">
        <v>10</v>
      </c>
      <c r="H19" s="8">
        <v>5.13</v>
      </c>
      <c r="I19" s="12">
        <v>0</v>
      </c>
    </row>
    <row r="20" spans="2:9" ht="15" customHeight="1" x14ac:dyDescent="0.2">
      <c r="B20" s="9" t="s">
        <v>208</v>
      </c>
      <c r="C20" s="12">
        <f>SUM(LTBL_05214[総数／事業所数])</f>
        <v>649</v>
      </c>
      <c r="E20" s="12">
        <f>SUBTOTAL(109,LTBL_05214[個人／事業所数])</f>
        <v>444</v>
      </c>
      <c r="G20" s="12">
        <f>SUBTOTAL(109,LTBL_05214[法人／事業所数])</f>
        <v>195</v>
      </c>
      <c r="I20" s="12">
        <f>SUBTOTAL(109,LTBL_05214[法人以外の団体／事業所数])</f>
        <v>1</v>
      </c>
    </row>
    <row r="21" spans="2:9" ht="15" customHeight="1" x14ac:dyDescent="0.2">
      <c r="E21" s="11">
        <f>LTBL_05214[[#Totals],[個人／事業所数]]/LTBL_05214[[#Totals],[総数／事業所数]]</f>
        <v>0.68412942989214176</v>
      </c>
      <c r="G21" s="11">
        <f>LTBL_05214[[#Totals],[法人／事業所数]]/LTBL_05214[[#Totals],[総数／事業所数]]</f>
        <v>0.30046224961479201</v>
      </c>
      <c r="I21" s="11">
        <f>LTBL_05214[[#Totals],[法人以外の団体／事業所数]]/LTBL_05214[[#Totals],[総数／事業所数]]</f>
        <v>1.5408320493066256E-3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103</v>
      </c>
      <c r="D24" s="8">
        <v>15.87</v>
      </c>
      <c r="E24" s="12">
        <v>98</v>
      </c>
      <c r="F24" s="8">
        <v>22.07</v>
      </c>
      <c r="G24" s="12">
        <v>4</v>
      </c>
      <c r="H24" s="8">
        <v>2.0499999999999998</v>
      </c>
      <c r="I24" s="12">
        <v>0</v>
      </c>
    </row>
    <row r="25" spans="2:9" ht="15" customHeight="1" x14ac:dyDescent="0.2">
      <c r="B25" t="s">
        <v>62</v>
      </c>
      <c r="C25" s="12">
        <v>79</v>
      </c>
      <c r="D25" s="8">
        <v>12.17</v>
      </c>
      <c r="E25" s="12">
        <v>74</v>
      </c>
      <c r="F25" s="8">
        <v>16.670000000000002</v>
      </c>
      <c r="G25" s="12">
        <v>4</v>
      </c>
      <c r="H25" s="8">
        <v>2.0499999999999998</v>
      </c>
      <c r="I25" s="12">
        <v>1</v>
      </c>
    </row>
    <row r="26" spans="2:9" ht="15" customHeight="1" x14ac:dyDescent="0.2">
      <c r="B26" t="s">
        <v>56</v>
      </c>
      <c r="C26" s="12">
        <v>52</v>
      </c>
      <c r="D26" s="8">
        <v>8.01</v>
      </c>
      <c r="E26" s="12">
        <v>42</v>
      </c>
      <c r="F26" s="8">
        <v>9.4600000000000009</v>
      </c>
      <c r="G26" s="12">
        <v>10</v>
      </c>
      <c r="H26" s="8">
        <v>5.13</v>
      </c>
      <c r="I26" s="12">
        <v>0</v>
      </c>
    </row>
    <row r="27" spans="2:9" ht="15" customHeight="1" x14ac:dyDescent="0.2">
      <c r="B27" t="s">
        <v>58</v>
      </c>
      <c r="C27" s="12">
        <v>48</v>
      </c>
      <c r="D27" s="8">
        <v>7.4</v>
      </c>
      <c r="E27" s="12">
        <v>28</v>
      </c>
      <c r="F27" s="8">
        <v>6.31</v>
      </c>
      <c r="G27" s="12">
        <v>20</v>
      </c>
      <c r="H27" s="8">
        <v>10.26</v>
      </c>
      <c r="I27" s="12">
        <v>0</v>
      </c>
    </row>
    <row r="28" spans="2:9" ht="15" customHeight="1" x14ac:dyDescent="0.2">
      <c r="B28" t="s">
        <v>50</v>
      </c>
      <c r="C28" s="12">
        <v>35</v>
      </c>
      <c r="D28" s="8">
        <v>5.39</v>
      </c>
      <c r="E28" s="12">
        <v>29</v>
      </c>
      <c r="F28" s="8">
        <v>6.53</v>
      </c>
      <c r="G28" s="12">
        <v>6</v>
      </c>
      <c r="H28" s="8">
        <v>3.08</v>
      </c>
      <c r="I28" s="12">
        <v>0</v>
      </c>
    </row>
    <row r="29" spans="2:9" ht="15" customHeight="1" x14ac:dyDescent="0.2">
      <c r="B29" t="s">
        <v>81</v>
      </c>
      <c r="C29" s="12">
        <v>34</v>
      </c>
      <c r="D29" s="8">
        <v>5.24</v>
      </c>
      <c r="E29" s="12">
        <v>13</v>
      </c>
      <c r="F29" s="8">
        <v>2.93</v>
      </c>
      <c r="G29" s="12">
        <v>21</v>
      </c>
      <c r="H29" s="8">
        <v>10.77</v>
      </c>
      <c r="I29" s="12">
        <v>0</v>
      </c>
    </row>
    <row r="30" spans="2:9" ht="15" customHeight="1" x14ac:dyDescent="0.2">
      <c r="B30" t="s">
        <v>49</v>
      </c>
      <c r="C30" s="12">
        <v>28</v>
      </c>
      <c r="D30" s="8">
        <v>4.3099999999999996</v>
      </c>
      <c r="E30" s="12">
        <v>15</v>
      </c>
      <c r="F30" s="8">
        <v>3.38</v>
      </c>
      <c r="G30" s="12">
        <v>13</v>
      </c>
      <c r="H30" s="8">
        <v>6.67</v>
      </c>
      <c r="I30" s="12">
        <v>0</v>
      </c>
    </row>
    <row r="31" spans="2:9" ht="15" customHeight="1" x14ac:dyDescent="0.2">
      <c r="B31" t="s">
        <v>51</v>
      </c>
      <c r="C31" s="12">
        <v>20</v>
      </c>
      <c r="D31" s="8">
        <v>3.08</v>
      </c>
      <c r="E31" s="12">
        <v>13</v>
      </c>
      <c r="F31" s="8">
        <v>2.93</v>
      </c>
      <c r="G31" s="12">
        <v>7</v>
      </c>
      <c r="H31" s="8">
        <v>3.59</v>
      </c>
      <c r="I31" s="12">
        <v>0</v>
      </c>
    </row>
    <row r="32" spans="2:9" ht="15" customHeight="1" x14ac:dyDescent="0.2">
      <c r="B32" t="s">
        <v>55</v>
      </c>
      <c r="C32" s="12">
        <v>20</v>
      </c>
      <c r="D32" s="8">
        <v>3.08</v>
      </c>
      <c r="E32" s="12">
        <v>14</v>
      </c>
      <c r="F32" s="8">
        <v>3.15</v>
      </c>
      <c r="G32" s="12">
        <v>6</v>
      </c>
      <c r="H32" s="8">
        <v>3.08</v>
      </c>
      <c r="I32" s="12">
        <v>0</v>
      </c>
    </row>
    <row r="33" spans="2:9" ht="15" customHeight="1" x14ac:dyDescent="0.2">
      <c r="B33" t="s">
        <v>57</v>
      </c>
      <c r="C33" s="12">
        <v>19</v>
      </c>
      <c r="D33" s="8">
        <v>2.93</v>
      </c>
      <c r="E33" s="12">
        <v>12</v>
      </c>
      <c r="F33" s="8">
        <v>2.7</v>
      </c>
      <c r="G33" s="12">
        <v>7</v>
      </c>
      <c r="H33" s="8">
        <v>3.59</v>
      </c>
      <c r="I33" s="12">
        <v>0</v>
      </c>
    </row>
    <row r="34" spans="2:9" ht="15" customHeight="1" x14ac:dyDescent="0.2">
      <c r="B34" t="s">
        <v>65</v>
      </c>
      <c r="C34" s="12">
        <v>17</v>
      </c>
      <c r="D34" s="8">
        <v>2.62</v>
      </c>
      <c r="E34" s="12">
        <v>13</v>
      </c>
      <c r="F34" s="8">
        <v>2.93</v>
      </c>
      <c r="G34" s="12">
        <v>1</v>
      </c>
      <c r="H34" s="8">
        <v>0.51</v>
      </c>
      <c r="I34" s="12">
        <v>0</v>
      </c>
    </row>
    <row r="35" spans="2:9" ht="15" customHeight="1" x14ac:dyDescent="0.2">
      <c r="B35" t="s">
        <v>66</v>
      </c>
      <c r="C35" s="12">
        <v>14</v>
      </c>
      <c r="D35" s="8">
        <v>2.16</v>
      </c>
      <c r="E35" s="12">
        <v>13</v>
      </c>
      <c r="F35" s="8">
        <v>2.93</v>
      </c>
      <c r="G35" s="12">
        <v>1</v>
      </c>
      <c r="H35" s="8">
        <v>0.51</v>
      </c>
      <c r="I35" s="12">
        <v>0</v>
      </c>
    </row>
    <row r="36" spans="2:9" ht="15" customHeight="1" x14ac:dyDescent="0.2">
      <c r="B36" t="s">
        <v>60</v>
      </c>
      <c r="C36" s="12">
        <v>13</v>
      </c>
      <c r="D36" s="8">
        <v>2</v>
      </c>
      <c r="E36" s="12">
        <v>11</v>
      </c>
      <c r="F36" s="8">
        <v>2.48</v>
      </c>
      <c r="G36" s="12">
        <v>2</v>
      </c>
      <c r="H36" s="8">
        <v>1.03</v>
      </c>
      <c r="I36" s="12">
        <v>0</v>
      </c>
    </row>
    <row r="37" spans="2:9" ht="15" customHeight="1" x14ac:dyDescent="0.2">
      <c r="B37" t="s">
        <v>59</v>
      </c>
      <c r="C37" s="12">
        <v>12</v>
      </c>
      <c r="D37" s="8">
        <v>1.85</v>
      </c>
      <c r="E37" s="12">
        <v>9</v>
      </c>
      <c r="F37" s="8">
        <v>2.0299999999999998</v>
      </c>
      <c r="G37" s="12">
        <v>3</v>
      </c>
      <c r="H37" s="8">
        <v>1.54</v>
      </c>
      <c r="I37" s="12">
        <v>0</v>
      </c>
    </row>
    <row r="38" spans="2:9" ht="15" customHeight="1" x14ac:dyDescent="0.2">
      <c r="B38" t="s">
        <v>76</v>
      </c>
      <c r="C38" s="12">
        <v>12</v>
      </c>
      <c r="D38" s="8">
        <v>1.85</v>
      </c>
      <c r="E38" s="12">
        <v>5</v>
      </c>
      <c r="F38" s="8">
        <v>1.1299999999999999</v>
      </c>
      <c r="G38" s="12">
        <v>6</v>
      </c>
      <c r="H38" s="8">
        <v>3.08</v>
      </c>
      <c r="I38" s="12">
        <v>0</v>
      </c>
    </row>
    <row r="39" spans="2:9" ht="15" customHeight="1" x14ac:dyDescent="0.2">
      <c r="B39" t="s">
        <v>52</v>
      </c>
      <c r="C39" s="12">
        <v>11</v>
      </c>
      <c r="D39" s="8">
        <v>1.69</v>
      </c>
      <c r="E39" s="12">
        <v>7</v>
      </c>
      <c r="F39" s="8">
        <v>1.58</v>
      </c>
      <c r="G39" s="12">
        <v>4</v>
      </c>
      <c r="H39" s="8">
        <v>2.0499999999999998</v>
      </c>
      <c r="I39" s="12">
        <v>0</v>
      </c>
    </row>
    <row r="40" spans="2:9" ht="15" customHeight="1" x14ac:dyDescent="0.2">
      <c r="B40" t="s">
        <v>74</v>
      </c>
      <c r="C40" s="12">
        <v>11</v>
      </c>
      <c r="D40" s="8">
        <v>1.69</v>
      </c>
      <c r="E40" s="12">
        <v>5</v>
      </c>
      <c r="F40" s="8">
        <v>1.1299999999999999</v>
      </c>
      <c r="G40" s="12">
        <v>6</v>
      </c>
      <c r="H40" s="8">
        <v>3.08</v>
      </c>
      <c r="I40" s="12">
        <v>0</v>
      </c>
    </row>
    <row r="41" spans="2:9" ht="15" customHeight="1" x14ac:dyDescent="0.2">
      <c r="B41" t="s">
        <v>85</v>
      </c>
      <c r="C41" s="12">
        <v>8</v>
      </c>
      <c r="D41" s="8">
        <v>1.23</v>
      </c>
      <c r="E41" s="12">
        <v>1</v>
      </c>
      <c r="F41" s="8">
        <v>0.23</v>
      </c>
      <c r="G41" s="12">
        <v>7</v>
      </c>
      <c r="H41" s="8">
        <v>3.59</v>
      </c>
      <c r="I41" s="12">
        <v>0</v>
      </c>
    </row>
    <row r="42" spans="2:9" ht="15" customHeight="1" x14ac:dyDescent="0.2">
      <c r="B42" t="s">
        <v>86</v>
      </c>
      <c r="C42" s="12">
        <v>8</v>
      </c>
      <c r="D42" s="8">
        <v>1.23</v>
      </c>
      <c r="E42" s="12">
        <v>7</v>
      </c>
      <c r="F42" s="8">
        <v>1.58</v>
      </c>
      <c r="G42" s="12">
        <v>1</v>
      </c>
      <c r="H42" s="8">
        <v>0.51</v>
      </c>
      <c r="I42" s="12">
        <v>0</v>
      </c>
    </row>
    <row r="43" spans="2:9" ht="15" customHeight="1" x14ac:dyDescent="0.2">
      <c r="B43" t="s">
        <v>61</v>
      </c>
      <c r="C43" s="12">
        <v>8</v>
      </c>
      <c r="D43" s="8">
        <v>1.23</v>
      </c>
      <c r="E43" s="12">
        <v>3</v>
      </c>
      <c r="F43" s="8">
        <v>0.68</v>
      </c>
      <c r="G43" s="12">
        <v>5</v>
      </c>
      <c r="H43" s="8">
        <v>2.56</v>
      </c>
      <c r="I43" s="12">
        <v>0</v>
      </c>
    </row>
    <row r="44" spans="2:9" ht="15" customHeight="1" x14ac:dyDescent="0.2">
      <c r="B44" t="s">
        <v>77</v>
      </c>
      <c r="C44" s="12">
        <v>8</v>
      </c>
      <c r="D44" s="8">
        <v>1.23</v>
      </c>
      <c r="E44" s="12">
        <v>2</v>
      </c>
      <c r="F44" s="8">
        <v>0.45</v>
      </c>
      <c r="G44" s="12">
        <v>6</v>
      </c>
      <c r="H44" s="8">
        <v>3.08</v>
      </c>
      <c r="I44" s="12">
        <v>0</v>
      </c>
    </row>
    <row r="45" spans="2:9" ht="15" customHeight="1" x14ac:dyDescent="0.2">
      <c r="B45" t="s">
        <v>68</v>
      </c>
      <c r="C45" s="12">
        <v>8</v>
      </c>
      <c r="D45" s="8">
        <v>1.23</v>
      </c>
      <c r="E45" s="12">
        <v>6</v>
      </c>
      <c r="F45" s="8">
        <v>1.35</v>
      </c>
      <c r="G45" s="12">
        <v>2</v>
      </c>
      <c r="H45" s="8">
        <v>1.03</v>
      </c>
      <c r="I45" s="12">
        <v>0</v>
      </c>
    </row>
    <row r="46" spans="2:9" ht="15" customHeight="1" x14ac:dyDescent="0.2">
      <c r="B46" t="s">
        <v>84</v>
      </c>
      <c r="C46" s="12">
        <v>8</v>
      </c>
      <c r="D46" s="8">
        <v>1.23</v>
      </c>
      <c r="E46" s="12">
        <v>1</v>
      </c>
      <c r="F46" s="8">
        <v>0.23</v>
      </c>
      <c r="G46" s="12">
        <v>7</v>
      </c>
      <c r="H46" s="8">
        <v>3.59</v>
      </c>
      <c r="I46" s="12">
        <v>0</v>
      </c>
    </row>
    <row r="49" spans="2:9" ht="33" customHeight="1" x14ac:dyDescent="0.2">
      <c r="B49" t="s">
        <v>210</v>
      </c>
      <c r="C49" s="10" t="s">
        <v>42</v>
      </c>
      <c r="D49" s="10" t="s">
        <v>43</v>
      </c>
      <c r="E49" s="10" t="s">
        <v>44</v>
      </c>
      <c r="F49" s="10" t="s">
        <v>45</v>
      </c>
      <c r="G49" s="10" t="s">
        <v>46</v>
      </c>
      <c r="H49" s="10" t="s">
        <v>47</v>
      </c>
      <c r="I49" s="10" t="s">
        <v>48</v>
      </c>
    </row>
    <row r="50" spans="2:9" ht="15" customHeight="1" x14ac:dyDescent="0.2">
      <c r="B50" t="s">
        <v>118</v>
      </c>
      <c r="C50" s="12">
        <v>45</v>
      </c>
      <c r="D50" s="8">
        <v>6.93</v>
      </c>
      <c r="E50" s="12">
        <v>45</v>
      </c>
      <c r="F50" s="8">
        <v>10.14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119</v>
      </c>
      <c r="C51" s="12">
        <v>44</v>
      </c>
      <c r="D51" s="8">
        <v>6.78</v>
      </c>
      <c r="E51" s="12">
        <v>44</v>
      </c>
      <c r="F51" s="8">
        <v>9.91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115</v>
      </c>
      <c r="C52" s="12">
        <v>21</v>
      </c>
      <c r="D52" s="8">
        <v>3.24</v>
      </c>
      <c r="E52" s="12">
        <v>19</v>
      </c>
      <c r="F52" s="8">
        <v>4.28</v>
      </c>
      <c r="G52" s="12">
        <v>2</v>
      </c>
      <c r="H52" s="8">
        <v>1.03</v>
      </c>
      <c r="I52" s="12">
        <v>0</v>
      </c>
    </row>
    <row r="53" spans="2:9" ht="15" customHeight="1" x14ac:dyDescent="0.2">
      <c r="B53" t="s">
        <v>147</v>
      </c>
      <c r="C53" s="12">
        <v>20</v>
      </c>
      <c r="D53" s="8">
        <v>3.08</v>
      </c>
      <c r="E53" s="12">
        <v>7</v>
      </c>
      <c r="F53" s="8">
        <v>1.58</v>
      </c>
      <c r="G53" s="12">
        <v>13</v>
      </c>
      <c r="H53" s="8">
        <v>6.67</v>
      </c>
      <c r="I53" s="12">
        <v>0</v>
      </c>
    </row>
    <row r="54" spans="2:9" ht="15" customHeight="1" x14ac:dyDescent="0.2">
      <c r="B54" t="s">
        <v>116</v>
      </c>
      <c r="C54" s="12">
        <v>18</v>
      </c>
      <c r="D54" s="8">
        <v>2.77</v>
      </c>
      <c r="E54" s="12">
        <v>18</v>
      </c>
      <c r="F54" s="8">
        <v>4.05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107</v>
      </c>
      <c r="C55" s="12">
        <v>15</v>
      </c>
      <c r="D55" s="8">
        <v>2.31</v>
      </c>
      <c r="E55" s="12">
        <v>13</v>
      </c>
      <c r="F55" s="8">
        <v>2.93</v>
      </c>
      <c r="G55" s="12">
        <v>2</v>
      </c>
      <c r="H55" s="8">
        <v>1.03</v>
      </c>
      <c r="I55" s="12">
        <v>0</v>
      </c>
    </row>
    <row r="56" spans="2:9" ht="15" customHeight="1" x14ac:dyDescent="0.2">
      <c r="B56" t="s">
        <v>114</v>
      </c>
      <c r="C56" s="12">
        <v>13</v>
      </c>
      <c r="D56" s="8">
        <v>2</v>
      </c>
      <c r="E56" s="12">
        <v>11</v>
      </c>
      <c r="F56" s="8">
        <v>2.48</v>
      </c>
      <c r="G56" s="12">
        <v>1</v>
      </c>
      <c r="H56" s="8">
        <v>0.51</v>
      </c>
      <c r="I56" s="12">
        <v>1</v>
      </c>
    </row>
    <row r="57" spans="2:9" ht="15" customHeight="1" x14ac:dyDescent="0.2">
      <c r="B57" t="s">
        <v>148</v>
      </c>
      <c r="C57" s="12">
        <v>12</v>
      </c>
      <c r="D57" s="8">
        <v>1.85</v>
      </c>
      <c r="E57" s="12">
        <v>5</v>
      </c>
      <c r="F57" s="8">
        <v>1.1299999999999999</v>
      </c>
      <c r="G57" s="12">
        <v>7</v>
      </c>
      <c r="H57" s="8">
        <v>3.59</v>
      </c>
      <c r="I57" s="12">
        <v>0</v>
      </c>
    </row>
    <row r="58" spans="2:9" ht="15" customHeight="1" x14ac:dyDescent="0.2">
      <c r="B58" t="s">
        <v>117</v>
      </c>
      <c r="C58" s="12">
        <v>12</v>
      </c>
      <c r="D58" s="8">
        <v>1.85</v>
      </c>
      <c r="E58" s="12">
        <v>12</v>
      </c>
      <c r="F58" s="8">
        <v>2.7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12</v>
      </c>
      <c r="D59" s="8">
        <v>1.85</v>
      </c>
      <c r="E59" s="12">
        <v>12</v>
      </c>
      <c r="F59" s="8">
        <v>2.7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105</v>
      </c>
      <c r="C60" s="12">
        <v>11</v>
      </c>
      <c r="D60" s="8">
        <v>1.69</v>
      </c>
      <c r="E60" s="12">
        <v>9</v>
      </c>
      <c r="F60" s="8">
        <v>2.0299999999999998</v>
      </c>
      <c r="G60" s="12">
        <v>2</v>
      </c>
      <c r="H60" s="8">
        <v>1.03</v>
      </c>
      <c r="I60" s="12">
        <v>0</v>
      </c>
    </row>
    <row r="61" spans="2:9" ht="15" customHeight="1" x14ac:dyDescent="0.2">
      <c r="B61" t="s">
        <v>109</v>
      </c>
      <c r="C61" s="12">
        <v>11</v>
      </c>
      <c r="D61" s="8">
        <v>1.69</v>
      </c>
      <c r="E61" s="12">
        <v>7</v>
      </c>
      <c r="F61" s="8">
        <v>1.58</v>
      </c>
      <c r="G61" s="12">
        <v>4</v>
      </c>
      <c r="H61" s="8">
        <v>2.0499999999999998</v>
      </c>
      <c r="I61" s="12">
        <v>0</v>
      </c>
    </row>
    <row r="62" spans="2:9" ht="15" customHeight="1" x14ac:dyDescent="0.2">
      <c r="B62" t="s">
        <v>110</v>
      </c>
      <c r="C62" s="12">
        <v>11</v>
      </c>
      <c r="D62" s="8">
        <v>1.69</v>
      </c>
      <c r="E62" s="12">
        <v>7</v>
      </c>
      <c r="F62" s="8">
        <v>1.58</v>
      </c>
      <c r="G62" s="12">
        <v>4</v>
      </c>
      <c r="H62" s="8">
        <v>2.0499999999999998</v>
      </c>
      <c r="I62" s="12">
        <v>0</v>
      </c>
    </row>
    <row r="63" spans="2:9" ht="15" customHeight="1" x14ac:dyDescent="0.2">
      <c r="B63" t="s">
        <v>111</v>
      </c>
      <c r="C63" s="12">
        <v>11</v>
      </c>
      <c r="D63" s="8">
        <v>1.69</v>
      </c>
      <c r="E63" s="12">
        <v>5</v>
      </c>
      <c r="F63" s="8">
        <v>1.1299999999999999</v>
      </c>
      <c r="G63" s="12">
        <v>6</v>
      </c>
      <c r="H63" s="8">
        <v>3.08</v>
      </c>
      <c r="I63" s="12">
        <v>0</v>
      </c>
    </row>
    <row r="64" spans="2:9" ht="15" customHeight="1" x14ac:dyDescent="0.2">
      <c r="B64" t="s">
        <v>104</v>
      </c>
      <c r="C64" s="12">
        <v>10</v>
      </c>
      <c r="D64" s="8">
        <v>1.54</v>
      </c>
      <c r="E64" s="12">
        <v>7</v>
      </c>
      <c r="F64" s="8">
        <v>1.58</v>
      </c>
      <c r="G64" s="12">
        <v>3</v>
      </c>
      <c r="H64" s="8">
        <v>1.54</v>
      </c>
      <c r="I64" s="12">
        <v>0</v>
      </c>
    </row>
    <row r="65" spans="2:9" ht="15" customHeight="1" x14ac:dyDescent="0.2">
      <c r="B65" t="s">
        <v>142</v>
      </c>
      <c r="C65" s="12">
        <v>10</v>
      </c>
      <c r="D65" s="8">
        <v>1.54</v>
      </c>
      <c r="E65" s="12">
        <v>9</v>
      </c>
      <c r="F65" s="8">
        <v>2.0299999999999998</v>
      </c>
      <c r="G65" s="12">
        <v>1</v>
      </c>
      <c r="H65" s="8">
        <v>0.51</v>
      </c>
      <c r="I65" s="12">
        <v>0</v>
      </c>
    </row>
    <row r="66" spans="2:9" ht="15" customHeight="1" x14ac:dyDescent="0.2">
      <c r="B66" t="s">
        <v>150</v>
      </c>
      <c r="C66" s="12">
        <v>10</v>
      </c>
      <c r="D66" s="8">
        <v>1.54</v>
      </c>
      <c r="E66" s="12">
        <v>5</v>
      </c>
      <c r="F66" s="8">
        <v>1.1299999999999999</v>
      </c>
      <c r="G66" s="12">
        <v>4</v>
      </c>
      <c r="H66" s="8">
        <v>2.0499999999999998</v>
      </c>
      <c r="I66" s="12">
        <v>0</v>
      </c>
    </row>
    <row r="67" spans="2:9" ht="15" customHeight="1" x14ac:dyDescent="0.2">
      <c r="B67" t="s">
        <v>151</v>
      </c>
      <c r="C67" s="12">
        <v>10</v>
      </c>
      <c r="D67" s="8">
        <v>1.54</v>
      </c>
      <c r="E67" s="12">
        <v>10</v>
      </c>
      <c r="F67" s="8">
        <v>2.25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134</v>
      </c>
      <c r="C68" s="12">
        <v>9</v>
      </c>
      <c r="D68" s="8">
        <v>1.39</v>
      </c>
      <c r="E68" s="12">
        <v>3</v>
      </c>
      <c r="F68" s="8">
        <v>0.68</v>
      </c>
      <c r="G68" s="12">
        <v>6</v>
      </c>
      <c r="H68" s="8">
        <v>3.08</v>
      </c>
      <c r="I68" s="12">
        <v>0</v>
      </c>
    </row>
    <row r="69" spans="2:9" ht="15" customHeight="1" x14ac:dyDescent="0.2">
      <c r="B69" t="s">
        <v>123</v>
      </c>
      <c r="C69" s="12">
        <v>9</v>
      </c>
      <c r="D69" s="8">
        <v>1.39</v>
      </c>
      <c r="E69" s="12">
        <v>4</v>
      </c>
      <c r="F69" s="8">
        <v>0.9</v>
      </c>
      <c r="G69" s="12">
        <v>5</v>
      </c>
      <c r="H69" s="8">
        <v>2.56</v>
      </c>
      <c r="I69" s="12">
        <v>0</v>
      </c>
    </row>
    <row r="70" spans="2:9" ht="15" customHeight="1" x14ac:dyDescent="0.2">
      <c r="B70" t="s">
        <v>149</v>
      </c>
      <c r="C70" s="12">
        <v>9</v>
      </c>
      <c r="D70" s="8">
        <v>1.39</v>
      </c>
      <c r="E70" s="12">
        <v>8</v>
      </c>
      <c r="F70" s="8">
        <v>1.8</v>
      </c>
      <c r="G70" s="12">
        <v>1</v>
      </c>
      <c r="H70" s="8">
        <v>0.51</v>
      </c>
      <c r="I70" s="12">
        <v>0</v>
      </c>
    </row>
    <row r="71" spans="2:9" ht="15" customHeight="1" x14ac:dyDescent="0.2">
      <c r="B71" t="s">
        <v>112</v>
      </c>
      <c r="C71" s="12">
        <v>9</v>
      </c>
      <c r="D71" s="8">
        <v>1.39</v>
      </c>
      <c r="E71" s="12">
        <v>7</v>
      </c>
      <c r="F71" s="8">
        <v>1.58</v>
      </c>
      <c r="G71" s="12">
        <v>2</v>
      </c>
      <c r="H71" s="8">
        <v>1.03</v>
      </c>
      <c r="I71" s="12">
        <v>0</v>
      </c>
    </row>
    <row r="72" spans="2:9" ht="15" customHeight="1" x14ac:dyDescent="0.2">
      <c r="B72" t="s">
        <v>113</v>
      </c>
      <c r="C72" s="12">
        <v>9</v>
      </c>
      <c r="D72" s="8">
        <v>1.39</v>
      </c>
      <c r="E72" s="12">
        <v>6</v>
      </c>
      <c r="F72" s="8">
        <v>1.35</v>
      </c>
      <c r="G72" s="12">
        <v>3</v>
      </c>
      <c r="H72" s="8">
        <v>1.54</v>
      </c>
      <c r="I72" s="12">
        <v>0</v>
      </c>
    </row>
    <row r="73" spans="2:9" ht="15" customHeight="1" x14ac:dyDescent="0.2">
      <c r="B73" t="s">
        <v>126</v>
      </c>
      <c r="C73" s="12">
        <v>9</v>
      </c>
      <c r="D73" s="8">
        <v>1.39</v>
      </c>
      <c r="E73" s="12">
        <v>6</v>
      </c>
      <c r="F73" s="8">
        <v>1.35</v>
      </c>
      <c r="G73" s="12">
        <v>3</v>
      </c>
      <c r="H73" s="8">
        <v>1.54</v>
      </c>
      <c r="I73" s="12">
        <v>0</v>
      </c>
    </row>
    <row r="75" spans="2:9" ht="15" customHeight="1" x14ac:dyDescent="0.2">
      <c r="B75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3547-3DF7-400D-AB64-6B1A01047C03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224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100</v>
      </c>
      <c r="D6" s="8">
        <v>11.01</v>
      </c>
      <c r="E6" s="12">
        <v>63</v>
      </c>
      <c r="F6" s="8">
        <v>9.94</v>
      </c>
      <c r="G6" s="12">
        <v>37</v>
      </c>
      <c r="H6" s="8">
        <v>14.62</v>
      </c>
      <c r="I6" s="12">
        <v>0</v>
      </c>
    </row>
    <row r="7" spans="2:9" ht="15" customHeight="1" x14ac:dyDescent="0.2">
      <c r="B7" t="s">
        <v>28</v>
      </c>
      <c r="C7" s="12">
        <v>65</v>
      </c>
      <c r="D7" s="8">
        <v>7.16</v>
      </c>
      <c r="E7" s="12">
        <v>39</v>
      </c>
      <c r="F7" s="8">
        <v>6.15</v>
      </c>
      <c r="G7" s="12">
        <v>25</v>
      </c>
      <c r="H7" s="8">
        <v>9.8800000000000008</v>
      </c>
      <c r="I7" s="12">
        <v>0</v>
      </c>
    </row>
    <row r="8" spans="2:9" ht="15" customHeight="1" x14ac:dyDescent="0.2">
      <c r="B8" t="s">
        <v>29</v>
      </c>
      <c r="C8" s="12">
        <v>2</v>
      </c>
      <c r="D8" s="8">
        <v>0.22</v>
      </c>
      <c r="E8" s="12">
        <v>0</v>
      </c>
      <c r="F8" s="8">
        <v>0</v>
      </c>
      <c r="G8" s="12">
        <v>2</v>
      </c>
      <c r="H8" s="8">
        <v>0.79</v>
      </c>
      <c r="I8" s="12">
        <v>0</v>
      </c>
    </row>
    <row r="9" spans="2:9" ht="15" customHeight="1" x14ac:dyDescent="0.2">
      <c r="B9" t="s">
        <v>30</v>
      </c>
      <c r="C9" s="12">
        <v>3</v>
      </c>
      <c r="D9" s="8">
        <v>0.33</v>
      </c>
      <c r="E9" s="12">
        <v>0</v>
      </c>
      <c r="F9" s="8">
        <v>0</v>
      </c>
      <c r="G9" s="12">
        <v>3</v>
      </c>
      <c r="H9" s="8">
        <v>1.19</v>
      </c>
      <c r="I9" s="12">
        <v>0</v>
      </c>
    </row>
    <row r="10" spans="2:9" ht="15" customHeight="1" x14ac:dyDescent="0.2">
      <c r="B10" t="s">
        <v>31</v>
      </c>
      <c r="C10" s="12">
        <v>8</v>
      </c>
      <c r="D10" s="8">
        <v>0.88</v>
      </c>
      <c r="E10" s="12">
        <v>3</v>
      </c>
      <c r="F10" s="8">
        <v>0.47</v>
      </c>
      <c r="G10" s="12">
        <v>5</v>
      </c>
      <c r="H10" s="8">
        <v>1.98</v>
      </c>
      <c r="I10" s="12">
        <v>0</v>
      </c>
    </row>
    <row r="11" spans="2:9" ht="15" customHeight="1" x14ac:dyDescent="0.2">
      <c r="B11" t="s">
        <v>32</v>
      </c>
      <c r="C11" s="12">
        <v>210</v>
      </c>
      <c r="D11" s="8">
        <v>23.13</v>
      </c>
      <c r="E11" s="12">
        <v>131</v>
      </c>
      <c r="F11" s="8">
        <v>20.66</v>
      </c>
      <c r="G11" s="12">
        <v>79</v>
      </c>
      <c r="H11" s="8">
        <v>31.23</v>
      </c>
      <c r="I11" s="12">
        <v>0</v>
      </c>
    </row>
    <row r="12" spans="2:9" ht="15" customHeight="1" x14ac:dyDescent="0.2">
      <c r="B12" t="s">
        <v>33</v>
      </c>
      <c r="C12" s="12">
        <v>3</v>
      </c>
      <c r="D12" s="8">
        <v>0.33</v>
      </c>
      <c r="E12" s="12">
        <v>2</v>
      </c>
      <c r="F12" s="8">
        <v>0.32</v>
      </c>
      <c r="G12" s="12">
        <v>1</v>
      </c>
      <c r="H12" s="8">
        <v>0.4</v>
      </c>
      <c r="I12" s="12">
        <v>0</v>
      </c>
    </row>
    <row r="13" spans="2:9" ht="15" customHeight="1" x14ac:dyDescent="0.2">
      <c r="B13" t="s">
        <v>34</v>
      </c>
      <c r="C13" s="12">
        <v>43</v>
      </c>
      <c r="D13" s="8">
        <v>4.74</v>
      </c>
      <c r="E13" s="12">
        <v>18</v>
      </c>
      <c r="F13" s="8">
        <v>2.84</v>
      </c>
      <c r="G13" s="12">
        <v>24</v>
      </c>
      <c r="H13" s="8">
        <v>9.49</v>
      </c>
      <c r="I13" s="12">
        <v>0</v>
      </c>
    </row>
    <row r="14" spans="2:9" ht="15" customHeight="1" x14ac:dyDescent="0.2">
      <c r="B14" t="s">
        <v>35</v>
      </c>
      <c r="C14" s="12">
        <v>31</v>
      </c>
      <c r="D14" s="8">
        <v>3.41</v>
      </c>
      <c r="E14" s="12">
        <v>18</v>
      </c>
      <c r="F14" s="8">
        <v>2.84</v>
      </c>
      <c r="G14" s="12">
        <v>11</v>
      </c>
      <c r="H14" s="8">
        <v>4.3499999999999996</v>
      </c>
      <c r="I14" s="12">
        <v>1</v>
      </c>
    </row>
    <row r="15" spans="2:9" ht="15" customHeight="1" x14ac:dyDescent="0.2">
      <c r="B15" t="s">
        <v>36</v>
      </c>
      <c r="C15" s="12">
        <v>171</v>
      </c>
      <c r="D15" s="8">
        <v>18.829999999999998</v>
      </c>
      <c r="E15" s="12">
        <v>146</v>
      </c>
      <c r="F15" s="8">
        <v>23.03</v>
      </c>
      <c r="G15" s="12">
        <v>25</v>
      </c>
      <c r="H15" s="8">
        <v>9.8800000000000008</v>
      </c>
      <c r="I15" s="12">
        <v>0</v>
      </c>
    </row>
    <row r="16" spans="2:9" ht="15" customHeight="1" x14ac:dyDescent="0.2">
      <c r="B16" t="s">
        <v>37</v>
      </c>
      <c r="C16" s="12">
        <v>179</v>
      </c>
      <c r="D16" s="8">
        <v>19.71</v>
      </c>
      <c r="E16" s="12">
        <v>167</v>
      </c>
      <c r="F16" s="8">
        <v>26.34</v>
      </c>
      <c r="G16" s="12">
        <v>11</v>
      </c>
      <c r="H16" s="8">
        <v>4.3499999999999996</v>
      </c>
      <c r="I16" s="12">
        <v>0</v>
      </c>
    </row>
    <row r="17" spans="2:9" ht="15" customHeight="1" x14ac:dyDescent="0.2">
      <c r="B17" t="s">
        <v>38</v>
      </c>
      <c r="C17" s="12">
        <v>20</v>
      </c>
      <c r="D17" s="8">
        <v>2.2000000000000002</v>
      </c>
      <c r="E17" s="12">
        <v>7</v>
      </c>
      <c r="F17" s="8">
        <v>1.1000000000000001</v>
      </c>
      <c r="G17" s="12">
        <v>5</v>
      </c>
      <c r="H17" s="8">
        <v>1.98</v>
      </c>
      <c r="I17" s="12">
        <v>0</v>
      </c>
    </row>
    <row r="18" spans="2:9" ht="15" customHeight="1" x14ac:dyDescent="0.2">
      <c r="B18" t="s">
        <v>39</v>
      </c>
      <c r="C18" s="12">
        <v>33</v>
      </c>
      <c r="D18" s="8">
        <v>3.63</v>
      </c>
      <c r="E18" s="12">
        <v>18</v>
      </c>
      <c r="F18" s="8">
        <v>2.84</v>
      </c>
      <c r="G18" s="12">
        <v>14</v>
      </c>
      <c r="H18" s="8">
        <v>5.53</v>
      </c>
      <c r="I18" s="12">
        <v>0</v>
      </c>
    </row>
    <row r="19" spans="2:9" ht="15" customHeight="1" x14ac:dyDescent="0.2">
      <c r="B19" t="s">
        <v>40</v>
      </c>
      <c r="C19" s="12">
        <v>40</v>
      </c>
      <c r="D19" s="8">
        <v>4.41</v>
      </c>
      <c r="E19" s="12">
        <v>22</v>
      </c>
      <c r="F19" s="8">
        <v>3.47</v>
      </c>
      <c r="G19" s="12">
        <v>11</v>
      </c>
      <c r="H19" s="8">
        <v>4.3499999999999996</v>
      </c>
      <c r="I19" s="12">
        <v>1</v>
      </c>
    </row>
    <row r="20" spans="2:9" ht="15" customHeight="1" x14ac:dyDescent="0.2">
      <c r="B20" s="9" t="s">
        <v>208</v>
      </c>
      <c r="C20" s="12">
        <f>SUM(LTBL_05215[総数／事業所数])</f>
        <v>908</v>
      </c>
      <c r="E20" s="12">
        <f>SUBTOTAL(109,LTBL_05215[個人／事業所数])</f>
        <v>634</v>
      </c>
      <c r="G20" s="12">
        <f>SUBTOTAL(109,LTBL_05215[法人／事業所数])</f>
        <v>253</v>
      </c>
      <c r="I20" s="12">
        <f>SUBTOTAL(109,LTBL_05215[法人以外の団体／事業所数])</f>
        <v>2</v>
      </c>
    </row>
    <row r="21" spans="2:9" ht="15" customHeight="1" x14ac:dyDescent="0.2">
      <c r="E21" s="11">
        <f>LTBL_05215[[#Totals],[個人／事業所数]]/LTBL_05215[[#Totals],[総数／事業所数]]</f>
        <v>0.69823788546255505</v>
      </c>
      <c r="G21" s="11">
        <f>LTBL_05215[[#Totals],[法人／事業所数]]/LTBL_05215[[#Totals],[総数／事業所数]]</f>
        <v>0.27863436123348018</v>
      </c>
      <c r="I21" s="11">
        <f>LTBL_05215[[#Totals],[法人以外の団体／事業所数]]/LTBL_05215[[#Totals],[総数／事業所数]]</f>
        <v>2.2026431718061676E-3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160</v>
      </c>
      <c r="D24" s="8">
        <v>17.62</v>
      </c>
      <c r="E24" s="12">
        <v>157</v>
      </c>
      <c r="F24" s="8">
        <v>24.76</v>
      </c>
      <c r="G24" s="12">
        <v>3</v>
      </c>
      <c r="H24" s="8">
        <v>1.19</v>
      </c>
      <c r="I24" s="12">
        <v>0</v>
      </c>
    </row>
    <row r="25" spans="2:9" ht="15" customHeight="1" x14ac:dyDescent="0.2">
      <c r="B25" t="s">
        <v>62</v>
      </c>
      <c r="C25" s="12">
        <v>120</v>
      </c>
      <c r="D25" s="8">
        <v>13.22</v>
      </c>
      <c r="E25" s="12">
        <v>106</v>
      </c>
      <c r="F25" s="8">
        <v>16.72</v>
      </c>
      <c r="G25" s="12">
        <v>14</v>
      </c>
      <c r="H25" s="8">
        <v>5.53</v>
      </c>
      <c r="I25" s="12">
        <v>0</v>
      </c>
    </row>
    <row r="26" spans="2:9" ht="15" customHeight="1" x14ac:dyDescent="0.2">
      <c r="B26" t="s">
        <v>58</v>
      </c>
      <c r="C26" s="12">
        <v>74</v>
      </c>
      <c r="D26" s="8">
        <v>8.15</v>
      </c>
      <c r="E26" s="12">
        <v>44</v>
      </c>
      <c r="F26" s="8">
        <v>6.94</v>
      </c>
      <c r="G26" s="12">
        <v>30</v>
      </c>
      <c r="H26" s="8">
        <v>11.86</v>
      </c>
      <c r="I26" s="12">
        <v>0</v>
      </c>
    </row>
    <row r="27" spans="2:9" ht="15" customHeight="1" x14ac:dyDescent="0.2">
      <c r="B27" t="s">
        <v>56</v>
      </c>
      <c r="C27" s="12">
        <v>71</v>
      </c>
      <c r="D27" s="8">
        <v>7.82</v>
      </c>
      <c r="E27" s="12">
        <v>46</v>
      </c>
      <c r="F27" s="8">
        <v>7.26</v>
      </c>
      <c r="G27" s="12">
        <v>25</v>
      </c>
      <c r="H27" s="8">
        <v>9.8800000000000008</v>
      </c>
      <c r="I27" s="12">
        <v>0</v>
      </c>
    </row>
    <row r="28" spans="2:9" ht="15" customHeight="1" x14ac:dyDescent="0.2">
      <c r="B28" t="s">
        <v>50</v>
      </c>
      <c r="C28" s="12">
        <v>45</v>
      </c>
      <c r="D28" s="8">
        <v>4.96</v>
      </c>
      <c r="E28" s="12">
        <v>36</v>
      </c>
      <c r="F28" s="8">
        <v>5.68</v>
      </c>
      <c r="G28" s="12">
        <v>9</v>
      </c>
      <c r="H28" s="8">
        <v>3.56</v>
      </c>
      <c r="I28" s="12">
        <v>0</v>
      </c>
    </row>
    <row r="29" spans="2:9" ht="15" customHeight="1" x14ac:dyDescent="0.2">
      <c r="B29" t="s">
        <v>76</v>
      </c>
      <c r="C29" s="12">
        <v>42</v>
      </c>
      <c r="D29" s="8">
        <v>4.63</v>
      </c>
      <c r="E29" s="12">
        <v>37</v>
      </c>
      <c r="F29" s="8">
        <v>5.84</v>
      </c>
      <c r="G29" s="12">
        <v>5</v>
      </c>
      <c r="H29" s="8">
        <v>1.98</v>
      </c>
      <c r="I29" s="12">
        <v>0</v>
      </c>
    </row>
    <row r="30" spans="2:9" ht="15" customHeight="1" x14ac:dyDescent="0.2">
      <c r="B30" t="s">
        <v>49</v>
      </c>
      <c r="C30" s="12">
        <v>36</v>
      </c>
      <c r="D30" s="8">
        <v>3.96</v>
      </c>
      <c r="E30" s="12">
        <v>16</v>
      </c>
      <c r="F30" s="8">
        <v>2.52</v>
      </c>
      <c r="G30" s="12">
        <v>20</v>
      </c>
      <c r="H30" s="8">
        <v>7.91</v>
      </c>
      <c r="I30" s="12">
        <v>0</v>
      </c>
    </row>
    <row r="31" spans="2:9" ht="15" customHeight="1" x14ac:dyDescent="0.2">
      <c r="B31" t="s">
        <v>59</v>
      </c>
      <c r="C31" s="12">
        <v>28</v>
      </c>
      <c r="D31" s="8">
        <v>3.08</v>
      </c>
      <c r="E31" s="12">
        <v>14</v>
      </c>
      <c r="F31" s="8">
        <v>2.21</v>
      </c>
      <c r="G31" s="12">
        <v>13</v>
      </c>
      <c r="H31" s="8">
        <v>5.14</v>
      </c>
      <c r="I31" s="12">
        <v>0</v>
      </c>
    </row>
    <row r="32" spans="2:9" ht="15" customHeight="1" x14ac:dyDescent="0.2">
      <c r="B32" t="s">
        <v>55</v>
      </c>
      <c r="C32" s="12">
        <v>25</v>
      </c>
      <c r="D32" s="8">
        <v>2.75</v>
      </c>
      <c r="E32" s="12">
        <v>17</v>
      </c>
      <c r="F32" s="8">
        <v>2.68</v>
      </c>
      <c r="G32" s="12">
        <v>8</v>
      </c>
      <c r="H32" s="8">
        <v>3.16</v>
      </c>
      <c r="I32" s="12">
        <v>0</v>
      </c>
    </row>
    <row r="33" spans="2:9" ht="15" customHeight="1" x14ac:dyDescent="0.2">
      <c r="B33" t="s">
        <v>57</v>
      </c>
      <c r="C33" s="12">
        <v>24</v>
      </c>
      <c r="D33" s="8">
        <v>2.64</v>
      </c>
      <c r="E33" s="12">
        <v>18</v>
      </c>
      <c r="F33" s="8">
        <v>2.84</v>
      </c>
      <c r="G33" s="12">
        <v>6</v>
      </c>
      <c r="H33" s="8">
        <v>2.37</v>
      </c>
      <c r="I33" s="12">
        <v>0</v>
      </c>
    </row>
    <row r="34" spans="2:9" ht="15" customHeight="1" x14ac:dyDescent="0.2">
      <c r="B34" t="s">
        <v>66</v>
      </c>
      <c r="C34" s="12">
        <v>21</v>
      </c>
      <c r="D34" s="8">
        <v>2.31</v>
      </c>
      <c r="E34" s="12">
        <v>18</v>
      </c>
      <c r="F34" s="8">
        <v>2.84</v>
      </c>
      <c r="G34" s="12">
        <v>3</v>
      </c>
      <c r="H34" s="8">
        <v>1.19</v>
      </c>
      <c r="I34" s="12">
        <v>0</v>
      </c>
    </row>
    <row r="35" spans="2:9" ht="15" customHeight="1" x14ac:dyDescent="0.2">
      <c r="B35" t="s">
        <v>65</v>
      </c>
      <c r="C35" s="12">
        <v>20</v>
      </c>
      <c r="D35" s="8">
        <v>2.2000000000000002</v>
      </c>
      <c r="E35" s="12">
        <v>7</v>
      </c>
      <c r="F35" s="8">
        <v>1.1000000000000001</v>
      </c>
      <c r="G35" s="12">
        <v>5</v>
      </c>
      <c r="H35" s="8">
        <v>1.98</v>
      </c>
      <c r="I35" s="12">
        <v>0</v>
      </c>
    </row>
    <row r="36" spans="2:9" ht="15" customHeight="1" x14ac:dyDescent="0.2">
      <c r="B36" t="s">
        <v>51</v>
      </c>
      <c r="C36" s="12">
        <v>19</v>
      </c>
      <c r="D36" s="8">
        <v>2.09</v>
      </c>
      <c r="E36" s="12">
        <v>11</v>
      </c>
      <c r="F36" s="8">
        <v>1.74</v>
      </c>
      <c r="G36" s="12">
        <v>8</v>
      </c>
      <c r="H36" s="8">
        <v>3.16</v>
      </c>
      <c r="I36" s="12">
        <v>0</v>
      </c>
    </row>
    <row r="37" spans="2:9" ht="15" customHeight="1" x14ac:dyDescent="0.2">
      <c r="B37" t="s">
        <v>61</v>
      </c>
      <c r="C37" s="12">
        <v>19</v>
      </c>
      <c r="D37" s="8">
        <v>2.09</v>
      </c>
      <c r="E37" s="12">
        <v>8</v>
      </c>
      <c r="F37" s="8">
        <v>1.26</v>
      </c>
      <c r="G37" s="12">
        <v>10</v>
      </c>
      <c r="H37" s="8">
        <v>3.95</v>
      </c>
      <c r="I37" s="12">
        <v>0</v>
      </c>
    </row>
    <row r="38" spans="2:9" ht="15" customHeight="1" x14ac:dyDescent="0.2">
      <c r="B38" t="s">
        <v>71</v>
      </c>
      <c r="C38" s="12">
        <v>18</v>
      </c>
      <c r="D38" s="8">
        <v>1.98</v>
      </c>
      <c r="E38" s="12">
        <v>10</v>
      </c>
      <c r="F38" s="8">
        <v>1.58</v>
      </c>
      <c r="G38" s="12">
        <v>8</v>
      </c>
      <c r="H38" s="8">
        <v>3.16</v>
      </c>
      <c r="I38" s="12">
        <v>0</v>
      </c>
    </row>
    <row r="39" spans="2:9" ht="15" customHeight="1" x14ac:dyDescent="0.2">
      <c r="B39" t="s">
        <v>64</v>
      </c>
      <c r="C39" s="12">
        <v>16</v>
      </c>
      <c r="D39" s="8">
        <v>1.76</v>
      </c>
      <c r="E39" s="12">
        <v>9</v>
      </c>
      <c r="F39" s="8">
        <v>1.42</v>
      </c>
      <c r="G39" s="12">
        <v>6</v>
      </c>
      <c r="H39" s="8">
        <v>2.37</v>
      </c>
      <c r="I39" s="12">
        <v>0</v>
      </c>
    </row>
    <row r="40" spans="2:9" ht="15" customHeight="1" x14ac:dyDescent="0.2">
      <c r="B40" t="s">
        <v>68</v>
      </c>
      <c r="C40" s="12">
        <v>16</v>
      </c>
      <c r="D40" s="8">
        <v>1.76</v>
      </c>
      <c r="E40" s="12">
        <v>14</v>
      </c>
      <c r="F40" s="8">
        <v>2.21</v>
      </c>
      <c r="G40" s="12">
        <v>2</v>
      </c>
      <c r="H40" s="8">
        <v>0.79</v>
      </c>
      <c r="I40" s="12">
        <v>0</v>
      </c>
    </row>
    <row r="41" spans="2:9" ht="15" customHeight="1" x14ac:dyDescent="0.2">
      <c r="B41" t="s">
        <v>52</v>
      </c>
      <c r="C41" s="12">
        <v>15</v>
      </c>
      <c r="D41" s="8">
        <v>1.65</v>
      </c>
      <c r="E41" s="12">
        <v>8</v>
      </c>
      <c r="F41" s="8">
        <v>1.26</v>
      </c>
      <c r="G41" s="12">
        <v>7</v>
      </c>
      <c r="H41" s="8">
        <v>2.77</v>
      </c>
      <c r="I41" s="12">
        <v>0</v>
      </c>
    </row>
    <row r="42" spans="2:9" ht="15" customHeight="1" x14ac:dyDescent="0.2">
      <c r="B42" t="s">
        <v>87</v>
      </c>
      <c r="C42" s="12">
        <v>13</v>
      </c>
      <c r="D42" s="8">
        <v>1.43</v>
      </c>
      <c r="E42" s="12">
        <v>4</v>
      </c>
      <c r="F42" s="8">
        <v>0.63</v>
      </c>
      <c r="G42" s="12">
        <v>9</v>
      </c>
      <c r="H42" s="8">
        <v>3.56</v>
      </c>
      <c r="I42" s="12">
        <v>0</v>
      </c>
    </row>
    <row r="43" spans="2:9" ht="15" customHeight="1" x14ac:dyDescent="0.2">
      <c r="B43" t="s">
        <v>60</v>
      </c>
      <c r="C43" s="12">
        <v>12</v>
      </c>
      <c r="D43" s="8">
        <v>1.32</v>
      </c>
      <c r="E43" s="12">
        <v>10</v>
      </c>
      <c r="F43" s="8">
        <v>1.58</v>
      </c>
      <c r="G43" s="12">
        <v>1</v>
      </c>
      <c r="H43" s="8">
        <v>0.4</v>
      </c>
      <c r="I43" s="12">
        <v>1</v>
      </c>
    </row>
    <row r="44" spans="2:9" ht="15" customHeight="1" x14ac:dyDescent="0.2">
      <c r="B44" t="s">
        <v>67</v>
      </c>
      <c r="C44" s="12">
        <v>12</v>
      </c>
      <c r="D44" s="8">
        <v>1.32</v>
      </c>
      <c r="E44" s="12">
        <v>0</v>
      </c>
      <c r="F44" s="8">
        <v>0</v>
      </c>
      <c r="G44" s="12">
        <v>11</v>
      </c>
      <c r="H44" s="8">
        <v>4.3499999999999996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118</v>
      </c>
      <c r="C48" s="12">
        <v>80</v>
      </c>
      <c r="D48" s="8">
        <v>8.81</v>
      </c>
      <c r="E48" s="12">
        <v>80</v>
      </c>
      <c r="F48" s="8">
        <v>12.62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119</v>
      </c>
      <c r="C49" s="12">
        <v>69</v>
      </c>
      <c r="D49" s="8">
        <v>7.6</v>
      </c>
      <c r="E49" s="12">
        <v>69</v>
      </c>
      <c r="F49" s="8">
        <v>10.88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150</v>
      </c>
      <c r="C50" s="12">
        <v>31</v>
      </c>
      <c r="D50" s="8">
        <v>3.41</v>
      </c>
      <c r="E50" s="12">
        <v>26</v>
      </c>
      <c r="F50" s="8">
        <v>4.0999999999999996</v>
      </c>
      <c r="G50" s="12">
        <v>5</v>
      </c>
      <c r="H50" s="8">
        <v>1.98</v>
      </c>
      <c r="I50" s="12">
        <v>0</v>
      </c>
    </row>
    <row r="51" spans="2:9" ht="15" customHeight="1" x14ac:dyDescent="0.2">
      <c r="B51" t="s">
        <v>115</v>
      </c>
      <c r="C51" s="12">
        <v>27</v>
      </c>
      <c r="D51" s="8">
        <v>2.97</v>
      </c>
      <c r="E51" s="12">
        <v>24</v>
      </c>
      <c r="F51" s="8">
        <v>3.79</v>
      </c>
      <c r="G51" s="12">
        <v>3</v>
      </c>
      <c r="H51" s="8">
        <v>1.19</v>
      </c>
      <c r="I51" s="12">
        <v>0</v>
      </c>
    </row>
    <row r="52" spans="2:9" ht="15" customHeight="1" x14ac:dyDescent="0.2">
      <c r="B52" t="s">
        <v>117</v>
      </c>
      <c r="C52" s="12">
        <v>26</v>
      </c>
      <c r="D52" s="8">
        <v>2.86</v>
      </c>
      <c r="E52" s="12">
        <v>26</v>
      </c>
      <c r="F52" s="8">
        <v>4.0999999999999996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108</v>
      </c>
      <c r="C53" s="12">
        <v>24</v>
      </c>
      <c r="D53" s="8">
        <v>2.64</v>
      </c>
      <c r="E53" s="12">
        <v>14</v>
      </c>
      <c r="F53" s="8">
        <v>2.21</v>
      </c>
      <c r="G53" s="12">
        <v>10</v>
      </c>
      <c r="H53" s="8">
        <v>3.95</v>
      </c>
      <c r="I53" s="12">
        <v>0</v>
      </c>
    </row>
    <row r="54" spans="2:9" ht="15" customHeight="1" x14ac:dyDescent="0.2">
      <c r="B54" t="s">
        <v>112</v>
      </c>
      <c r="C54" s="12">
        <v>22</v>
      </c>
      <c r="D54" s="8">
        <v>2.42</v>
      </c>
      <c r="E54" s="12">
        <v>12</v>
      </c>
      <c r="F54" s="8">
        <v>1.89</v>
      </c>
      <c r="G54" s="12">
        <v>10</v>
      </c>
      <c r="H54" s="8">
        <v>3.95</v>
      </c>
      <c r="I54" s="12">
        <v>0</v>
      </c>
    </row>
    <row r="55" spans="2:9" ht="15" customHeight="1" x14ac:dyDescent="0.2">
      <c r="B55" t="s">
        <v>114</v>
      </c>
      <c r="C55" s="12">
        <v>22</v>
      </c>
      <c r="D55" s="8">
        <v>2.42</v>
      </c>
      <c r="E55" s="12">
        <v>18</v>
      </c>
      <c r="F55" s="8">
        <v>2.84</v>
      </c>
      <c r="G55" s="12">
        <v>4</v>
      </c>
      <c r="H55" s="8">
        <v>1.58</v>
      </c>
      <c r="I55" s="12">
        <v>0</v>
      </c>
    </row>
    <row r="56" spans="2:9" ht="15" customHeight="1" x14ac:dyDescent="0.2">
      <c r="B56" t="s">
        <v>121</v>
      </c>
      <c r="C56" s="12">
        <v>19</v>
      </c>
      <c r="D56" s="8">
        <v>2.09</v>
      </c>
      <c r="E56" s="12">
        <v>16</v>
      </c>
      <c r="F56" s="8">
        <v>2.52</v>
      </c>
      <c r="G56" s="12">
        <v>3</v>
      </c>
      <c r="H56" s="8">
        <v>1.19</v>
      </c>
      <c r="I56" s="12">
        <v>0</v>
      </c>
    </row>
    <row r="57" spans="2:9" ht="15" customHeight="1" x14ac:dyDescent="0.2">
      <c r="B57" t="s">
        <v>104</v>
      </c>
      <c r="C57" s="12">
        <v>18</v>
      </c>
      <c r="D57" s="8">
        <v>1.98</v>
      </c>
      <c r="E57" s="12">
        <v>12</v>
      </c>
      <c r="F57" s="8">
        <v>1.89</v>
      </c>
      <c r="G57" s="12">
        <v>6</v>
      </c>
      <c r="H57" s="8">
        <v>2.37</v>
      </c>
      <c r="I57" s="12">
        <v>0</v>
      </c>
    </row>
    <row r="58" spans="2:9" ht="15" customHeight="1" x14ac:dyDescent="0.2">
      <c r="B58" t="s">
        <v>107</v>
      </c>
      <c r="C58" s="12">
        <v>18</v>
      </c>
      <c r="D58" s="8">
        <v>1.98</v>
      </c>
      <c r="E58" s="12">
        <v>13</v>
      </c>
      <c r="F58" s="8">
        <v>2.0499999999999998</v>
      </c>
      <c r="G58" s="12">
        <v>5</v>
      </c>
      <c r="H58" s="8">
        <v>1.98</v>
      </c>
      <c r="I58" s="12">
        <v>0</v>
      </c>
    </row>
    <row r="59" spans="2:9" ht="15" customHeight="1" x14ac:dyDescent="0.2">
      <c r="B59" t="s">
        <v>113</v>
      </c>
      <c r="C59" s="12">
        <v>18</v>
      </c>
      <c r="D59" s="8">
        <v>1.98</v>
      </c>
      <c r="E59" s="12">
        <v>12</v>
      </c>
      <c r="F59" s="8">
        <v>1.89</v>
      </c>
      <c r="G59" s="12">
        <v>6</v>
      </c>
      <c r="H59" s="8">
        <v>2.37</v>
      </c>
      <c r="I59" s="12">
        <v>0</v>
      </c>
    </row>
    <row r="60" spans="2:9" ht="15" customHeight="1" x14ac:dyDescent="0.2">
      <c r="B60" t="s">
        <v>116</v>
      </c>
      <c r="C60" s="12">
        <v>18</v>
      </c>
      <c r="D60" s="8">
        <v>1.98</v>
      </c>
      <c r="E60" s="12">
        <v>18</v>
      </c>
      <c r="F60" s="8">
        <v>2.84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109</v>
      </c>
      <c r="C61" s="12">
        <v>16</v>
      </c>
      <c r="D61" s="8">
        <v>1.76</v>
      </c>
      <c r="E61" s="12">
        <v>8</v>
      </c>
      <c r="F61" s="8">
        <v>1.26</v>
      </c>
      <c r="G61" s="12">
        <v>8</v>
      </c>
      <c r="H61" s="8">
        <v>3.16</v>
      </c>
      <c r="I61" s="12">
        <v>0</v>
      </c>
    </row>
    <row r="62" spans="2:9" ht="15" customHeight="1" x14ac:dyDescent="0.2">
      <c r="B62" t="s">
        <v>122</v>
      </c>
      <c r="C62" s="12">
        <v>16</v>
      </c>
      <c r="D62" s="8">
        <v>1.76</v>
      </c>
      <c r="E62" s="12">
        <v>14</v>
      </c>
      <c r="F62" s="8">
        <v>2.21</v>
      </c>
      <c r="G62" s="12">
        <v>2</v>
      </c>
      <c r="H62" s="8">
        <v>0.79</v>
      </c>
      <c r="I62" s="12">
        <v>0</v>
      </c>
    </row>
    <row r="63" spans="2:9" ht="15" customHeight="1" x14ac:dyDescent="0.2">
      <c r="B63" t="s">
        <v>130</v>
      </c>
      <c r="C63" s="12">
        <v>14</v>
      </c>
      <c r="D63" s="8">
        <v>1.54</v>
      </c>
      <c r="E63" s="12">
        <v>4</v>
      </c>
      <c r="F63" s="8">
        <v>0.63</v>
      </c>
      <c r="G63" s="12">
        <v>10</v>
      </c>
      <c r="H63" s="8">
        <v>3.95</v>
      </c>
      <c r="I63" s="12">
        <v>0</v>
      </c>
    </row>
    <row r="64" spans="2:9" ht="15" customHeight="1" x14ac:dyDescent="0.2">
      <c r="B64" t="s">
        <v>133</v>
      </c>
      <c r="C64" s="12">
        <v>13</v>
      </c>
      <c r="D64" s="8">
        <v>1.43</v>
      </c>
      <c r="E64" s="12">
        <v>13</v>
      </c>
      <c r="F64" s="8">
        <v>2.0499999999999998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152</v>
      </c>
      <c r="C65" s="12">
        <v>12</v>
      </c>
      <c r="D65" s="8">
        <v>1.32</v>
      </c>
      <c r="E65" s="12">
        <v>8</v>
      </c>
      <c r="F65" s="8">
        <v>1.26</v>
      </c>
      <c r="G65" s="12">
        <v>4</v>
      </c>
      <c r="H65" s="8">
        <v>1.58</v>
      </c>
      <c r="I65" s="12">
        <v>0</v>
      </c>
    </row>
    <row r="66" spans="2:9" ht="15" customHeight="1" x14ac:dyDescent="0.2">
      <c r="B66" t="s">
        <v>129</v>
      </c>
      <c r="C66" s="12">
        <v>12</v>
      </c>
      <c r="D66" s="8">
        <v>1.32</v>
      </c>
      <c r="E66" s="12">
        <v>9</v>
      </c>
      <c r="F66" s="8">
        <v>1.42</v>
      </c>
      <c r="G66" s="12">
        <v>3</v>
      </c>
      <c r="H66" s="8">
        <v>1.19</v>
      </c>
      <c r="I66" s="12">
        <v>0</v>
      </c>
    </row>
    <row r="67" spans="2:9" ht="15" customHeight="1" x14ac:dyDescent="0.2">
      <c r="B67" t="s">
        <v>136</v>
      </c>
      <c r="C67" s="12">
        <v>11</v>
      </c>
      <c r="D67" s="8">
        <v>1.21</v>
      </c>
      <c r="E67" s="12">
        <v>8</v>
      </c>
      <c r="F67" s="8">
        <v>1.26</v>
      </c>
      <c r="G67" s="12">
        <v>3</v>
      </c>
      <c r="H67" s="8">
        <v>1.19</v>
      </c>
      <c r="I67" s="12">
        <v>0</v>
      </c>
    </row>
    <row r="68" spans="2:9" ht="15" customHeight="1" x14ac:dyDescent="0.2">
      <c r="B68" t="s">
        <v>105</v>
      </c>
      <c r="C68" s="12">
        <v>11</v>
      </c>
      <c r="D68" s="8">
        <v>1.21</v>
      </c>
      <c r="E68" s="12">
        <v>7</v>
      </c>
      <c r="F68" s="8">
        <v>1.1000000000000001</v>
      </c>
      <c r="G68" s="12">
        <v>4</v>
      </c>
      <c r="H68" s="8">
        <v>1.58</v>
      </c>
      <c r="I68" s="12">
        <v>0</v>
      </c>
    </row>
    <row r="69" spans="2:9" ht="15" customHeight="1" x14ac:dyDescent="0.2">
      <c r="B69" t="s">
        <v>111</v>
      </c>
      <c r="C69" s="12">
        <v>11</v>
      </c>
      <c r="D69" s="8">
        <v>1.21</v>
      </c>
      <c r="E69" s="12">
        <v>7</v>
      </c>
      <c r="F69" s="8">
        <v>1.1000000000000001</v>
      </c>
      <c r="G69" s="12">
        <v>4</v>
      </c>
      <c r="H69" s="8">
        <v>1.58</v>
      </c>
      <c r="I69" s="12">
        <v>0</v>
      </c>
    </row>
    <row r="70" spans="2:9" ht="15" customHeight="1" x14ac:dyDescent="0.2">
      <c r="B70" t="s">
        <v>153</v>
      </c>
      <c r="C70" s="12">
        <v>11</v>
      </c>
      <c r="D70" s="8">
        <v>1.21</v>
      </c>
      <c r="E70" s="12">
        <v>8</v>
      </c>
      <c r="F70" s="8">
        <v>1.26</v>
      </c>
      <c r="G70" s="12">
        <v>3</v>
      </c>
      <c r="H70" s="8">
        <v>1.19</v>
      </c>
      <c r="I70" s="12">
        <v>0</v>
      </c>
    </row>
    <row r="72" spans="2:9" ht="15" customHeight="1" x14ac:dyDescent="0.2">
      <c r="B72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4002-BB21-4BB4-B132-813D78EBFB92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225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21</v>
      </c>
      <c r="D6" s="8">
        <v>13.82</v>
      </c>
      <c r="E6" s="12">
        <v>6</v>
      </c>
      <c r="F6" s="8">
        <v>7.06</v>
      </c>
      <c r="G6" s="12">
        <v>15</v>
      </c>
      <c r="H6" s="8">
        <v>24.59</v>
      </c>
      <c r="I6" s="12">
        <v>0</v>
      </c>
    </row>
    <row r="7" spans="2:9" ht="15" customHeight="1" x14ac:dyDescent="0.2">
      <c r="B7" t="s">
        <v>28</v>
      </c>
      <c r="C7" s="12">
        <v>8</v>
      </c>
      <c r="D7" s="8">
        <v>5.26</v>
      </c>
      <c r="E7" s="12">
        <v>1</v>
      </c>
      <c r="F7" s="8">
        <v>1.18</v>
      </c>
      <c r="G7" s="12">
        <v>7</v>
      </c>
      <c r="H7" s="8">
        <v>11.48</v>
      </c>
      <c r="I7" s="12">
        <v>0</v>
      </c>
    </row>
    <row r="8" spans="2:9" ht="15" customHeight="1" x14ac:dyDescent="0.2">
      <c r="B8" t="s">
        <v>29</v>
      </c>
      <c r="C8" s="12">
        <v>1</v>
      </c>
      <c r="D8" s="8">
        <v>0.66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1</v>
      </c>
      <c r="D9" s="8">
        <v>0.66</v>
      </c>
      <c r="E9" s="12">
        <v>1</v>
      </c>
      <c r="F9" s="8">
        <v>1.18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1</v>
      </c>
      <c r="D10" s="8">
        <v>0.66</v>
      </c>
      <c r="E10" s="12">
        <v>1</v>
      </c>
      <c r="F10" s="8">
        <v>1.18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35</v>
      </c>
      <c r="D11" s="8">
        <v>23.03</v>
      </c>
      <c r="E11" s="12">
        <v>17</v>
      </c>
      <c r="F11" s="8">
        <v>20</v>
      </c>
      <c r="G11" s="12">
        <v>17</v>
      </c>
      <c r="H11" s="8">
        <v>27.87</v>
      </c>
      <c r="I11" s="12">
        <v>1</v>
      </c>
    </row>
    <row r="12" spans="2:9" ht="15" customHeight="1" x14ac:dyDescent="0.2">
      <c r="B12" t="s">
        <v>33</v>
      </c>
      <c r="C12" s="12">
        <v>2</v>
      </c>
      <c r="D12" s="8">
        <v>1.32</v>
      </c>
      <c r="E12" s="12">
        <v>1</v>
      </c>
      <c r="F12" s="8">
        <v>1.18</v>
      </c>
      <c r="G12" s="12">
        <v>1</v>
      </c>
      <c r="H12" s="8">
        <v>1.64</v>
      </c>
      <c r="I12" s="12">
        <v>0</v>
      </c>
    </row>
    <row r="13" spans="2:9" ht="15" customHeight="1" x14ac:dyDescent="0.2">
      <c r="B13" t="s">
        <v>34</v>
      </c>
      <c r="C13" s="12">
        <v>10</v>
      </c>
      <c r="D13" s="8">
        <v>6.58</v>
      </c>
      <c r="E13" s="12">
        <v>7</v>
      </c>
      <c r="F13" s="8">
        <v>8.24</v>
      </c>
      <c r="G13" s="12">
        <v>3</v>
      </c>
      <c r="H13" s="8">
        <v>4.92</v>
      </c>
      <c r="I13" s="12">
        <v>0</v>
      </c>
    </row>
    <row r="14" spans="2:9" ht="15" customHeight="1" x14ac:dyDescent="0.2">
      <c r="B14" t="s">
        <v>35</v>
      </c>
      <c r="C14" s="12">
        <v>3</v>
      </c>
      <c r="D14" s="8">
        <v>1.97</v>
      </c>
      <c r="E14" s="12">
        <v>2</v>
      </c>
      <c r="F14" s="8">
        <v>2.35</v>
      </c>
      <c r="G14" s="12">
        <v>1</v>
      </c>
      <c r="H14" s="8">
        <v>1.64</v>
      </c>
      <c r="I14" s="12">
        <v>0</v>
      </c>
    </row>
    <row r="15" spans="2:9" ht="15" customHeight="1" x14ac:dyDescent="0.2">
      <c r="B15" t="s">
        <v>36</v>
      </c>
      <c r="C15" s="12">
        <v>22</v>
      </c>
      <c r="D15" s="8">
        <v>14.47</v>
      </c>
      <c r="E15" s="12">
        <v>18</v>
      </c>
      <c r="F15" s="8">
        <v>21.18</v>
      </c>
      <c r="G15" s="12">
        <v>4</v>
      </c>
      <c r="H15" s="8">
        <v>6.56</v>
      </c>
      <c r="I15" s="12">
        <v>0</v>
      </c>
    </row>
    <row r="16" spans="2:9" ht="15" customHeight="1" x14ac:dyDescent="0.2">
      <c r="B16" t="s">
        <v>37</v>
      </c>
      <c r="C16" s="12">
        <v>26</v>
      </c>
      <c r="D16" s="8">
        <v>17.11</v>
      </c>
      <c r="E16" s="12">
        <v>25</v>
      </c>
      <c r="F16" s="8">
        <v>29.41</v>
      </c>
      <c r="G16" s="12">
        <v>1</v>
      </c>
      <c r="H16" s="8">
        <v>1.64</v>
      </c>
      <c r="I16" s="12">
        <v>0</v>
      </c>
    </row>
    <row r="17" spans="2:9" ht="15" customHeight="1" x14ac:dyDescent="0.2">
      <c r="B17" t="s">
        <v>38</v>
      </c>
      <c r="C17" s="12">
        <v>13</v>
      </c>
      <c r="D17" s="8">
        <v>8.5500000000000007</v>
      </c>
      <c r="E17" s="12">
        <v>4</v>
      </c>
      <c r="F17" s="8">
        <v>4.71</v>
      </c>
      <c r="G17" s="12">
        <v>5</v>
      </c>
      <c r="H17" s="8">
        <v>8.1999999999999993</v>
      </c>
      <c r="I17" s="12">
        <v>0</v>
      </c>
    </row>
    <row r="18" spans="2:9" ht="15" customHeight="1" x14ac:dyDescent="0.2">
      <c r="B18" t="s">
        <v>39</v>
      </c>
      <c r="C18" s="12">
        <v>4</v>
      </c>
      <c r="D18" s="8">
        <v>2.63</v>
      </c>
      <c r="E18" s="12">
        <v>2</v>
      </c>
      <c r="F18" s="8">
        <v>2.35</v>
      </c>
      <c r="G18" s="12">
        <v>2</v>
      </c>
      <c r="H18" s="8">
        <v>3.28</v>
      </c>
      <c r="I18" s="12">
        <v>0</v>
      </c>
    </row>
    <row r="19" spans="2:9" ht="15" customHeight="1" x14ac:dyDescent="0.2">
      <c r="B19" t="s">
        <v>40</v>
      </c>
      <c r="C19" s="12">
        <v>5</v>
      </c>
      <c r="D19" s="8">
        <v>3.29</v>
      </c>
      <c r="E19" s="12">
        <v>0</v>
      </c>
      <c r="F19" s="8">
        <v>0</v>
      </c>
      <c r="G19" s="12">
        <v>5</v>
      </c>
      <c r="H19" s="8">
        <v>8.1999999999999993</v>
      </c>
      <c r="I19" s="12">
        <v>0</v>
      </c>
    </row>
    <row r="20" spans="2:9" ht="15" customHeight="1" x14ac:dyDescent="0.2">
      <c r="B20" s="9" t="s">
        <v>208</v>
      </c>
      <c r="C20" s="12">
        <f>SUM(LTBL_05303[総数／事業所数])</f>
        <v>152</v>
      </c>
      <c r="E20" s="12">
        <f>SUBTOTAL(109,LTBL_05303[個人／事業所数])</f>
        <v>85</v>
      </c>
      <c r="G20" s="12">
        <f>SUBTOTAL(109,LTBL_05303[法人／事業所数])</f>
        <v>61</v>
      </c>
      <c r="I20" s="12">
        <f>SUBTOTAL(109,LTBL_05303[法人以外の団体／事業所数])</f>
        <v>1</v>
      </c>
    </row>
    <row r="21" spans="2:9" ht="15" customHeight="1" x14ac:dyDescent="0.2">
      <c r="E21" s="11">
        <f>LTBL_05303[[#Totals],[個人／事業所数]]/LTBL_05303[[#Totals],[総数／事業所数]]</f>
        <v>0.55921052631578949</v>
      </c>
      <c r="G21" s="11">
        <f>LTBL_05303[[#Totals],[法人／事業所数]]/LTBL_05303[[#Totals],[総数／事業所数]]</f>
        <v>0.40131578947368424</v>
      </c>
      <c r="I21" s="11">
        <f>LTBL_05303[[#Totals],[法人以外の団体／事業所数]]/LTBL_05303[[#Totals],[総数／事業所数]]</f>
        <v>6.5789473684210523E-3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24</v>
      </c>
      <c r="D24" s="8">
        <v>15.79</v>
      </c>
      <c r="E24" s="12">
        <v>24</v>
      </c>
      <c r="F24" s="8">
        <v>28.24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62</v>
      </c>
      <c r="C25" s="12">
        <v>17</v>
      </c>
      <c r="D25" s="8">
        <v>11.18</v>
      </c>
      <c r="E25" s="12">
        <v>15</v>
      </c>
      <c r="F25" s="8">
        <v>17.649999999999999</v>
      </c>
      <c r="G25" s="12">
        <v>2</v>
      </c>
      <c r="H25" s="8">
        <v>3.28</v>
      </c>
      <c r="I25" s="12">
        <v>0</v>
      </c>
    </row>
    <row r="26" spans="2:9" ht="15" customHeight="1" x14ac:dyDescent="0.2">
      <c r="B26" t="s">
        <v>56</v>
      </c>
      <c r="C26" s="12">
        <v>14</v>
      </c>
      <c r="D26" s="8">
        <v>9.2100000000000009</v>
      </c>
      <c r="E26" s="12">
        <v>6</v>
      </c>
      <c r="F26" s="8">
        <v>7.06</v>
      </c>
      <c r="G26" s="12">
        <v>7</v>
      </c>
      <c r="H26" s="8">
        <v>11.48</v>
      </c>
      <c r="I26" s="12">
        <v>1</v>
      </c>
    </row>
    <row r="27" spans="2:9" ht="15" customHeight="1" x14ac:dyDescent="0.2">
      <c r="B27" t="s">
        <v>65</v>
      </c>
      <c r="C27" s="12">
        <v>13</v>
      </c>
      <c r="D27" s="8">
        <v>8.5500000000000007</v>
      </c>
      <c r="E27" s="12">
        <v>4</v>
      </c>
      <c r="F27" s="8">
        <v>4.71</v>
      </c>
      <c r="G27" s="12">
        <v>5</v>
      </c>
      <c r="H27" s="8">
        <v>8.1999999999999993</v>
      </c>
      <c r="I27" s="12">
        <v>0</v>
      </c>
    </row>
    <row r="28" spans="2:9" ht="15" customHeight="1" x14ac:dyDescent="0.2">
      <c r="B28" t="s">
        <v>50</v>
      </c>
      <c r="C28" s="12">
        <v>9</v>
      </c>
      <c r="D28" s="8">
        <v>5.92</v>
      </c>
      <c r="E28" s="12">
        <v>3</v>
      </c>
      <c r="F28" s="8">
        <v>3.53</v>
      </c>
      <c r="G28" s="12">
        <v>6</v>
      </c>
      <c r="H28" s="8">
        <v>9.84</v>
      </c>
      <c r="I28" s="12">
        <v>0</v>
      </c>
    </row>
    <row r="29" spans="2:9" ht="15" customHeight="1" x14ac:dyDescent="0.2">
      <c r="B29" t="s">
        <v>59</v>
      </c>
      <c r="C29" s="12">
        <v>9</v>
      </c>
      <c r="D29" s="8">
        <v>5.92</v>
      </c>
      <c r="E29" s="12">
        <v>6</v>
      </c>
      <c r="F29" s="8">
        <v>7.06</v>
      </c>
      <c r="G29" s="12">
        <v>3</v>
      </c>
      <c r="H29" s="8">
        <v>4.92</v>
      </c>
      <c r="I29" s="12">
        <v>0</v>
      </c>
    </row>
    <row r="30" spans="2:9" ht="15" customHeight="1" x14ac:dyDescent="0.2">
      <c r="B30" t="s">
        <v>51</v>
      </c>
      <c r="C30" s="12">
        <v>8</v>
      </c>
      <c r="D30" s="8">
        <v>5.26</v>
      </c>
      <c r="E30" s="12">
        <v>1</v>
      </c>
      <c r="F30" s="8">
        <v>1.18</v>
      </c>
      <c r="G30" s="12">
        <v>7</v>
      </c>
      <c r="H30" s="8">
        <v>11.48</v>
      </c>
      <c r="I30" s="12">
        <v>0</v>
      </c>
    </row>
    <row r="31" spans="2:9" ht="15" customHeight="1" x14ac:dyDescent="0.2">
      <c r="B31" t="s">
        <v>57</v>
      </c>
      <c r="C31" s="12">
        <v>7</v>
      </c>
      <c r="D31" s="8">
        <v>4.6100000000000003</v>
      </c>
      <c r="E31" s="12">
        <v>6</v>
      </c>
      <c r="F31" s="8">
        <v>7.06</v>
      </c>
      <c r="G31" s="12">
        <v>1</v>
      </c>
      <c r="H31" s="8">
        <v>1.64</v>
      </c>
      <c r="I31" s="12">
        <v>0</v>
      </c>
    </row>
    <row r="32" spans="2:9" ht="15" customHeight="1" x14ac:dyDescent="0.2">
      <c r="B32" t="s">
        <v>58</v>
      </c>
      <c r="C32" s="12">
        <v>5</v>
      </c>
      <c r="D32" s="8">
        <v>3.29</v>
      </c>
      <c r="E32" s="12">
        <v>2</v>
      </c>
      <c r="F32" s="8">
        <v>2.35</v>
      </c>
      <c r="G32" s="12">
        <v>3</v>
      </c>
      <c r="H32" s="8">
        <v>4.92</v>
      </c>
      <c r="I32" s="12">
        <v>0</v>
      </c>
    </row>
    <row r="33" spans="2:9" ht="15" customHeight="1" x14ac:dyDescent="0.2">
      <c r="B33" t="s">
        <v>76</v>
      </c>
      <c r="C33" s="12">
        <v>5</v>
      </c>
      <c r="D33" s="8">
        <v>3.29</v>
      </c>
      <c r="E33" s="12">
        <v>3</v>
      </c>
      <c r="F33" s="8">
        <v>3.53</v>
      </c>
      <c r="G33" s="12">
        <v>2</v>
      </c>
      <c r="H33" s="8">
        <v>3.28</v>
      </c>
      <c r="I33" s="12">
        <v>0</v>
      </c>
    </row>
    <row r="34" spans="2:9" ht="15" customHeight="1" x14ac:dyDescent="0.2">
      <c r="B34" t="s">
        <v>49</v>
      </c>
      <c r="C34" s="12">
        <v>4</v>
      </c>
      <c r="D34" s="8">
        <v>2.63</v>
      </c>
      <c r="E34" s="12">
        <v>2</v>
      </c>
      <c r="F34" s="8">
        <v>2.35</v>
      </c>
      <c r="G34" s="12">
        <v>2</v>
      </c>
      <c r="H34" s="8">
        <v>3.28</v>
      </c>
      <c r="I34" s="12">
        <v>0</v>
      </c>
    </row>
    <row r="35" spans="2:9" ht="15" customHeight="1" x14ac:dyDescent="0.2">
      <c r="B35" t="s">
        <v>55</v>
      </c>
      <c r="C35" s="12">
        <v>4</v>
      </c>
      <c r="D35" s="8">
        <v>2.63</v>
      </c>
      <c r="E35" s="12">
        <v>2</v>
      </c>
      <c r="F35" s="8">
        <v>2.35</v>
      </c>
      <c r="G35" s="12">
        <v>2</v>
      </c>
      <c r="H35" s="8">
        <v>3.28</v>
      </c>
      <c r="I35" s="12">
        <v>0</v>
      </c>
    </row>
    <row r="36" spans="2:9" ht="15" customHeight="1" x14ac:dyDescent="0.2">
      <c r="B36" t="s">
        <v>52</v>
      </c>
      <c r="C36" s="12">
        <v>3</v>
      </c>
      <c r="D36" s="8">
        <v>1.97</v>
      </c>
      <c r="E36" s="12">
        <v>1</v>
      </c>
      <c r="F36" s="8">
        <v>1.18</v>
      </c>
      <c r="G36" s="12">
        <v>2</v>
      </c>
      <c r="H36" s="8">
        <v>3.28</v>
      </c>
      <c r="I36" s="12">
        <v>0</v>
      </c>
    </row>
    <row r="37" spans="2:9" ht="15" customHeight="1" x14ac:dyDescent="0.2">
      <c r="B37" t="s">
        <v>74</v>
      </c>
      <c r="C37" s="12">
        <v>3</v>
      </c>
      <c r="D37" s="8">
        <v>1.97</v>
      </c>
      <c r="E37" s="12">
        <v>1</v>
      </c>
      <c r="F37" s="8">
        <v>1.18</v>
      </c>
      <c r="G37" s="12">
        <v>2</v>
      </c>
      <c r="H37" s="8">
        <v>3.28</v>
      </c>
      <c r="I37" s="12">
        <v>0</v>
      </c>
    </row>
    <row r="38" spans="2:9" ht="15" customHeight="1" x14ac:dyDescent="0.2">
      <c r="B38" t="s">
        <v>60</v>
      </c>
      <c r="C38" s="12">
        <v>3</v>
      </c>
      <c r="D38" s="8">
        <v>1.97</v>
      </c>
      <c r="E38" s="12">
        <v>2</v>
      </c>
      <c r="F38" s="8">
        <v>2.35</v>
      </c>
      <c r="G38" s="12">
        <v>1</v>
      </c>
      <c r="H38" s="8">
        <v>1.64</v>
      </c>
      <c r="I38" s="12">
        <v>0</v>
      </c>
    </row>
    <row r="39" spans="2:9" ht="15" customHeight="1" x14ac:dyDescent="0.2">
      <c r="B39" t="s">
        <v>88</v>
      </c>
      <c r="C39" s="12">
        <v>2</v>
      </c>
      <c r="D39" s="8">
        <v>1.32</v>
      </c>
      <c r="E39" s="12">
        <v>0</v>
      </c>
      <c r="F39" s="8">
        <v>0</v>
      </c>
      <c r="G39" s="12">
        <v>2</v>
      </c>
      <c r="H39" s="8">
        <v>3.28</v>
      </c>
      <c r="I39" s="12">
        <v>0</v>
      </c>
    </row>
    <row r="40" spans="2:9" ht="15" customHeight="1" x14ac:dyDescent="0.2">
      <c r="B40" t="s">
        <v>72</v>
      </c>
      <c r="C40" s="12">
        <v>2</v>
      </c>
      <c r="D40" s="8">
        <v>1.32</v>
      </c>
      <c r="E40" s="12">
        <v>1</v>
      </c>
      <c r="F40" s="8">
        <v>1.18</v>
      </c>
      <c r="G40" s="12">
        <v>1</v>
      </c>
      <c r="H40" s="8">
        <v>1.64</v>
      </c>
      <c r="I40" s="12">
        <v>0</v>
      </c>
    </row>
    <row r="41" spans="2:9" ht="15" customHeight="1" x14ac:dyDescent="0.2">
      <c r="B41" t="s">
        <v>66</v>
      </c>
      <c r="C41" s="12">
        <v>2</v>
      </c>
      <c r="D41" s="8">
        <v>1.32</v>
      </c>
      <c r="E41" s="12">
        <v>2</v>
      </c>
      <c r="F41" s="8">
        <v>2.35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67</v>
      </c>
      <c r="C42" s="12">
        <v>2</v>
      </c>
      <c r="D42" s="8">
        <v>1.32</v>
      </c>
      <c r="E42" s="12">
        <v>0</v>
      </c>
      <c r="F42" s="8">
        <v>0</v>
      </c>
      <c r="G42" s="12">
        <v>2</v>
      </c>
      <c r="H42" s="8">
        <v>3.28</v>
      </c>
      <c r="I42" s="12">
        <v>0</v>
      </c>
    </row>
    <row r="43" spans="2:9" ht="15" customHeight="1" x14ac:dyDescent="0.2">
      <c r="B43" t="s">
        <v>68</v>
      </c>
      <c r="C43" s="12">
        <v>2</v>
      </c>
      <c r="D43" s="8">
        <v>1.32</v>
      </c>
      <c r="E43" s="12">
        <v>0</v>
      </c>
      <c r="F43" s="8">
        <v>0</v>
      </c>
      <c r="G43" s="12">
        <v>2</v>
      </c>
      <c r="H43" s="8">
        <v>3.28</v>
      </c>
      <c r="I43" s="12">
        <v>0</v>
      </c>
    </row>
    <row r="44" spans="2:9" ht="15" customHeight="1" x14ac:dyDescent="0.2">
      <c r="B44" t="s">
        <v>84</v>
      </c>
      <c r="C44" s="12">
        <v>2</v>
      </c>
      <c r="D44" s="8">
        <v>1.32</v>
      </c>
      <c r="E44" s="12">
        <v>0</v>
      </c>
      <c r="F44" s="8">
        <v>0</v>
      </c>
      <c r="G44" s="12">
        <v>2</v>
      </c>
      <c r="H44" s="8">
        <v>3.28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118</v>
      </c>
      <c r="C48" s="12">
        <v>12</v>
      </c>
      <c r="D48" s="8">
        <v>7.89</v>
      </c>
      <c r="E48" s="12">
        <v>12</v>
      </c>
      <c r="F48" s="8">
        <v>14.12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119</v>
      </c>
      <c r="C49" s="12">
        <v>12</v>
      </c>
      <c r="D49" s="8">
        <v>7.89</v>
      </c>
      <c r="E49" s="12">
        <v>12</v>
      </c>
      <c r="F49" s="8">
        <v>14.12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113</v>
      </c>
      <c r="C50" s="12">
        <v>7</v>
      </c>
      <c r="D50" s="8">
        <v>4.6100000000000003</v>
      </c>
      <c r="E50" s="12">
        <v>6</v>
      </c>
      <c r="F50" s="8">
        <v>7.06</v>
      </c>
      <c r="G50" s="12">
        <v>1</v>
      </c>
      <c r="H50" s="8">
        <v>1.64</v>
      </c>
      <c r="I50" s="12">
        <v>0</v>
      </c>
    </row>
    <row r="51" spans="2:9" ht="15" customHeight="1" x14ac:dyDescent="0.2">
      <c r="B51" t="s">
        <v>123</v>
      </c>
      <c r="C51" s="12">
        <v>6</v>
      </c>
      <c r="D51" s="8">
        <v>3.95</v>
      </c>
      <c r="E51" s="12">
        <v>1</v>
      </c>
      <c r="F51" s="8">
        <v>1.18</v>
      </c>
      <c r="G51" s="12">
        <v>5</v>
      </c>
      <c r="H51" s="8">
        <v>8.1999999999999993</v>
      </c>
      <c r="I51" s="12">
        <v>0</v>
      </c>
    </row>
    <row r="52" spans="2:9" ht="15" customHeight="1" x14ac:dyDescent="0.2">
      <c r="B52" t="s">
        <v>109</v>
      </c>
      <c r="C52" s="12">
        <v>6</v>
      </c>
      <c r="D52" s="8">
        <v>3.95</v>
      </c>
      <c r="E52" s="12">
        <v>1</v>
      </c>
      <c r="F52" s="8">
        <v>1.18</v>
      </c>
      <c r="G52" s="12">
        <v>4</v>
      </c>
      <c r="H52" s="8">
        <v>6.56</v>
      </c>
      <c r="I52" s="12">
        <v>1</v>
      </c>
    </row>
    <row r="53" spans="2:9" ht="15" customHeight="1" x14ac:dyDescent="0.2">
      <c r="B53" t="s">
        <v>115</v>
      </c>
      <c r="C53" s="12">
        <v>5</v>
      </c>
      <c r="D53" s="8">
        <v>3.29</v>
      </c>
      <c r="E53" s="12">
        <v>4</v>
      </c>
      <c r="F53" s="8">
        <v>4.71</v>
      </c>
      <c r="G53" s="12">
        <v>1</v>
      </c>
      <c r="H53" s="8">
        <v>1.64</v>
      </c>
      <c r="I53" s="12">
        <v>0</v>
      </c>
    </row>
    <row r="54" spans="2:9" ht="15" customHeight="1" x14ac:dyDescent="0.2">
      <c r="B54" t="s">
        <v>117</v>
      </c>
      <c r="C54" s="12">
        <v>5</v>
      </c>
      <c r="D54" s="8">
        <v>3.29</v>
      </c>
      <c r="E54" s="12">
        <v>5</v>
      </c>
      <c r="F54" s="8">
        <v>5.88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139</v>
      </c>
      <c r="C55" s="12">
        <v>5</v>
      </c>
      <c r="D55" s="8">
        <v>3.29</v>
      </c>
      <c r="E55" s="12">
        <v>0</v>
      </c>
      <c r="F55" s="8">
        <v>0</v>
      </c>
      <c r="G55" s="12">
        <v>1</v>
      </c>
      <c r="H55" s="8">
        <v>1.64</v>
      </c>
      <c r="I55" s="12">
        <v>0</v>
      </c>
    </row>
    <row r="56" spans="2:9" ht="15" customHeight="1" x14ac:dyDescent="0.2">
      <c r="B56" t="s">
        <v>129</v>
      </c>
      <c r="C56" s="12">
        <v>4</v>
      </c>
      <c r="D56" s="8">
        <v>2.63</v>
      </c>
      <c r="E56" s="12">
        <v>4</v>
      </c>
      <c r="F56" s="8">
        <v>4.71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154</v>
      </c>
      <c r="C57" s="12">
        <v>3</v>
      </c>
      <c r="D57" s="8">
        <v>1.97</v>
      </c>
      <c r="E57" s="12">
        <v>2</v>
      </c>
      <c r="F57" s="8">
        <v>2.35</v>
      </c>
      <c r="G57" s="12">
        <v>1</v>
      </c>
      <c r="H57" s="8">
        <v>1.64</v>
      </c>
      <c r="I57" s="12">
        <v>0</v>
      </c>
    </row>
    <row r="58" spans="2:9" ht="15" customHeight="1" x14ac:dyDescent="0.2">
      <c r="B58" t="s">
        <v>136</v>
      </c>
      <c r="C58" s="12">
        <v>3</v>
      </c>
      <c r="D58" s="8">
        <v>1.97</v>
      </c>
      <c r="E58" s="12">
        <v>1</v>
      </c>
      <c r="F58" s="8">
        <v>1.18</v>
      </c>
      <c r="G58" s="12">
        <v>2</v>
      </c>
      <c r="H58" s="8">
        <v>3.28</v>
      </c>
      <c r="I58" s="12">
        <v>0</v>
      </c>
    </row>
    <row r="59" spans="2:9" ht="15" customHeight="1" x14ac:dyDescent="0.2">
      <c r="B59" t="s">
        <v>108</v>
      </c>
      <c r="C59" s="12">
        <v>3</v>
      </c>
      <c r="D59" s="8">
        <v>1.97</v>
      </c>
      <c r="E59" s="12">
        <v>2</v>
      </c>
      <c r="F59" s="8">
        <v>2.35</v>
      </c>
      <c r="G59" s="12">
        <v>1</v>
      </c>
      <c r="H59" s="8">
        <v>1.64</v>
      </c>
      <c r="I59" s="12">
        <v>0</v>
      </c>
    </row>
    <row r="60" spans="2:9" ht="15" customHeight="1" x14ac:dyDescent="0.2">
      <c r="B60" t="s">
        <v>110</v>
      </c>
      <c r="C60" s="12">
        <v>3</v>
      </c>
      <c r="D60" s="8">
        <v>1.97</v>
      </c>
      <c r="E60" s="12">
        <v>2</v>
      </c>
      <c r="F60" s="8">
        <v>2.35</v>
      </c>
      <c r="G60" s="12">
        <v>1</v>
      </c>
      <c r="H60" s="8">
        <v>1.64</v>
      </c>
      <c r="I60" s="12">
        <v>0</v>
      </c>
    </row>
    <row r="61" spans="2:9" ht="15" customHeight="1" x14ac:dyDescent="0.2">
      <c r="B61" t="s">
        <v>150</v>
      </c>
      <c r="C61" s="12">
        <v>3</v>
      </c>
      <c r="D61" s="8">
        <v>1.97</v>
      </c>
      <c r="E61" s="12">
        <v>3</v>
      </c>
      <c r="F61" s="8">
        <v>3.53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116</v>
      </c>
      <c r="C62" s="12">
        <v>3</v>
      </c>
      <c r="D62" s="8">
        <v>1.97</v>
      </c>
      <c r="E62" s="12">
        <v>3</v>
      </c>
      <c r="F62" s="8">
        <v>3.53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127</v>
      </c>
      <c r="C63" s="12">
        <v>3</v>
      </c>
      <c r="D63" s="8">
        <v>1.97</v>
      </c>
      <c r="E63" s="12">
        <v>2</v>
      </c>
      <c r="F63" s="8">
        <v>2.35</v>
      </c>
      <c r="G63" s="12">
        <v>1</v>
      </c>
      <c r="H63" s="8">
        <v>1.64</v>
      </c>
      <c r="I63" s="12">
        <v>0</v>
      </c>
    </row>
    <row r="64" spans="2:9" ht="15" customHeight="1" x14ac:dyDescent="0.2">
      <c r="B64" t="s">
        <v>120</v>
      </c>
      <c r="C64" s="12">
        <v>3</v>
      </c>
      <c r="D64" s="8">
        <v>1.97</v>
      </c>
      <c r="E64" s="12">
        <v>2</v>
      </c>
      <c r="F64" s="8">
        <v>2.35</v>
      </c>
      <c r="G64" s="12">
        <v>1</v>
      </c>
      <c r="H64" s="8">
        <v>1.64</v>
      </c>
      <c r="I64" s="12">
        <v>0</v>
      </c>
    </row>
    <row r="65" spans="2:9" ht="15" customHeight="1" x14ac:dyDescent="0.2">
      <c r="B65" t="s">
        <v>155</v>
      </c>
      <c r="C65" s="12">
        <v>2</v>
      </c>
      <c r="D65" s="8">
        <v>1.32</v>
      </c>
      <c r="E65" s="12">
        <v>0</v>
      </c>
      <c r="F65" s="8">
        <v>0</v>
      </c>
      <c r="G65" s="12">
        <v>2</v>
      </c>
      <c r="H65" s="8">
        <v>3.28</v>
      </c>
      <c r="I65" s="12">
        <v>0</v>
      </c>
    </row>
    <row r="66" spans="2:9" ht="15" customHeight="1" x14ac:dyDescent="0.2">
      <c r="B66" t="s">
        <v>105</v>
      </c>
      <c r="C66" s="12">
        <v>2</v>
      </c>
      <c r="D66" s="8">
        <v>1.32</v>
      </c>
      <c r="E66" s="12">
        <v>0</v>
      </c>
      <c r="F66" s="8">
        <v>0</v>
      </c>
      <c r="G66" s="12">
        <v>2</v>
      </c>
      <c r="H66" s="8">
        <v>3.28</v>
      </c>
      <c r="I66" s="12">
        <v>0</v>
      </c>
    </row>
    <row r="67" spans="2:9" ht="15" customHeight="1" x14ac:dyDescent="0.2">
      <c r="B67" t="s">
        <v>156</v>
      </c>
      <c r="C67" s="12">
        <v>2</v>
      </c>
      <c r="D67" s="8">
        <v>1.32</v>
      </c>
      <c r="E67" s="12">
        <v>0</v>
      </c>
      <c r="F67" s="8">
        <v>0</v>
      </c>
      <c r="G67" s="12">
        <v>2</v>
      </c>
      <c r="H67" s="8">
        <v>3.28</v>
      </c>
      <c r="I67" s="12">
        <v>0</v>
      </c>
    </row>
    <row r="68" spans="2:9" ht="15" customHeight="1" x14ac:dyDescent="0.2">
      <c r="B68" t="s">
        <v>137</v>
      </c>
      <c r="C68" s="12">
        <v>2</v>
      </c>
      <c r="D68" s="8">
        <v>1.32</v>
      </c>
      <c r="E68" s="12">
        <v>1</v>
      </c>
      <c r="F68" s="8">
        <v>1.18</v>
      </c>
      <c r="G68" s="12">
        <v>1</v>
      </c>
      <c r="H68" s="8">
        <v>1.64</v>
      </c>
      <c r="I68" s="12">
        <v>0</v>
      </c>
    </row>
    <row r="69" spans="2:9" ht="15" customHeight="1" x14ac:dyDescent="0.2">
      <c r="B69" t="s">
        <v>157</v>
      </c>
      <c r="C69" s="12">
        <v>2</v>
      </c>
      <c r="D69" s="8">
        <v>1.32</v>
      </c>
      <c r="E69" s="12">
        <v>0</v>
      </c>
      <c r="F69" s="8">
        <v>0</v>
      </c>
      <c r="G69" s="12">
        <v>2</v>
      </c>
      <c r="H69" s="8">
        <v>3.28</v>
      </c>
      <c r="I69" s="12">
        <v>0</v>
      </c>
    </row>
    <row r="70" spans="2:9" ht="15" customHeight="1" x14ac:dyDescent="0.2">
      <c r="B70" t="s">
        <v>158</v>
      </c>
      <c r="C70" s="12">
        <v>2</v>
      </c>
      <c r="D70" s="8">
        <v>1.32</v>
      </c>
      <c r="E70" s="12">
        <v>2</v>
      </c>
      <c r="F70" s="8">
        <v>2.35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107</v>
      </c>
      <c r="C71" s="12">
        <v>2</v>
      </c>
      <c r="D71" s="8">
        <v>1.32</v>
      </c>
      <c r="E71" s="12">
        <v>1</v>
      </c>
      <c r="F71" s="8">
        <v>1.18</v>
      </c>
      <c r="G71" s="12">
        <v>1</v>
      </c>
      <c r="H71" s="8">
        <v>1.64</v>
      </c>
      <c r="I71" s="12">
        <v>0</v>
      </c>
    </row>
    <row r="72" spans="2:9" ht="15" customHeight="1" x14ac:dyDescent="0.2">
      <c r="B72" t="s">
        <v>130</v>
      </c>
      <c r="C72" s="12">
        <v>2</v>
      </c>
      <c r="D72" s="8">
        <v>1.32</v>
      </c>
      <c r="E72" s="12">
        <v>0</v>
      </c>
      <c r="F72" s="8">
        <v>0</v>
      </c>
      <c r="G72" s="12">
        <v>2</v>
      </c>
      <c r="H72" s="8">
        <v>3.28</v>
      </c>
      <c r="I72" s="12">
        <v>0</v>
      </c>
    </row>
    <row r="73" spans="2:9" ht="15" customHeight="1" x14ac:dyDescent="0.2">
      <c r="B73" t="s">
        <v>112</v>
      </c>
      <c r="C73" s="12">
        <v>2</v>
      </c>
      <c r="D73" s="8">
        <v>1.32</v>
      </c>
      <c r="E73" s="12">
        <v>2</v>
      </c>
      <c r="F73" s="8">
        <v>2.35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131</v>
      </c>
      <c r="C74" s="12">
        <v>2</v>
      </c>
      <c r="D74" s="8">
        <v>1.32</v>
      </c>
      <c r="E74" s="12">
        <v>1</v>
      </c>
      <c r="F74" s="8">
        <v>1.18</v>
      </c>
      <c r="G74" s="12">
        <v>1</v>
      </c>
      <c r="H74" s="8">
        <v>1.64</v>
      </c>
      <c r="I74" s="12">
        <v>0</v>
      </c>
    </row>
    <row r="75" spans="2:9" ht="15" customHeight="1" x14ac:dyDescent="0.2">
      <c r="B75" t="s">
        <v>114</v>
      </c>
      <c r="C75" s="12">
        <v>2</v>
      </c>
      <c r="D75" s="8">
        <v>1.32</v>
      </c>
      <c r="E75" s="12">
        <v>2</v>
      </c>
      <c r="F75" s="8">
        <v>2.35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151</v>
      </c>
      <c r="C76" s="12">
        <v>2</v>
      </c>
      <c r="D76" s="8">
        <v>1.32</v>
      </c>
      <c r="E76" s="12">
        <v>1</v>
      </c>
      <c r="F76" s="8">
        <v>1.18</v>
      </c>
      <c r="G76" s="12">
        <v>1</v>
      </c>
      <c r="H76" s="8">
        <v>1.64</v>
      </c>
      <c r="I76" s="12">
        <v>0</v>
      </c>
    </row>
    <row r="77" spans="2:9" ht="15" customHeight="1" x14ac:dyDescent="0.2">
      <c r="B77" t="s">
        <v>121</v>
      </c>
      <c r="C77" s="12">
        <v>2</v>
      </c>
      <c r="D77" s="8">
        <v>1.32</v>
      </c>
      <c r="E77" s="12">
        <v>2</v>
      </c>
      <c r="F77" s="8">
        <v>2.35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132</v>
      </c>
      <c r="C78" s="12">
        <v>2</v>
      </c>
      <c r="D78" s="8">
        <v>1.32</v>
      </c>
      <c r="E78" s="12">
        <v>0</v>
      </c>
      <c r="F78" s="8">
        <v>0</v>
      </c>
      <c r="G78" s="12">
        <v>2</v>
      </c>
      <c r="H78" s="8">
        <v>3.28</v>
      </c>
      <c r="I78" s="12">
        <v>0</v>
      </c>
    </row>
    <row r="79" spans="2:9" ht="15" customHeight="1" x14ac:dyDescent="0.2">
      <c r="B79" t="s">
        <v>122</v>
      </c>
      <c r="C79" s="12">
        <v>2</v>
      </c>
      <c r="D79" s="8">
        <v>1.32</v>
      </c>
      <c r="E79" s="12">
        <v>0</v>
      </c>
      <c r="F79" s="8">
        <v>0</v>
      </c>
      <c r="G79" s="12">
        <v>2</v>
      </c>
      <c r="H79" s="8">
        <v>3.28</v>
      </c>
      <c r="I79" s="12">
        <v>0</v>
      </c>
    </row>
    <row r="81" spans="2:2" ht="15" customHeight="1" x14ac:dyDescent="0.2">
      <c r="B81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3799-43EF-4561-A8F5-72357397E535}">
  <sheetPr>
    <pageSetUpPr fitToPage="1"/>
  </sheetPr>
  <dimension ref="A1:H41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41</v>
      </c>
      <c r="B1" s="7" t="s">
        <v>42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</row>
    <row r="2" spans="1:8" x14ac:dyDescent="0.2">
      <c r="A2" s="1" t="s">
        <v>0</v>
      </c>
      <c r="B2" s="4">
        <v>26738</v>
      </c>
      <c r="C2" s="5">
        <v>99.999999999999986</v>
      </c>
      <c r="D2" s="4">
        <v>16150</v>
      </c>
      <c r="E2" s="5">
        <v>99.990000000000009</v>
      </c>
      <c r="F2" s="4">
        <v>10089</v>
      </c>
      <c r="G2" s="5">
        <v>100.00999999999998</v>
      </c>
      <c r="H2" s="4">
        <v>76</v>
      </c>
    </row>
    <row r="3" spans="1:8" x14ac:dyDescent="0.2">
      <c r="A3" s="2" t="s">
        <v>26</v>
      </c>
      <c r="B3" s="4">
        <v>15</v>
      </c>
      <c r="C3" s="5">
        <v>0.06</v>
      </c>
      <c r="D3" s="4">
        <v>0</v>
      </c>
      <c r="E3" s="5">
        <v>0</v>
      </c>
      <c r="F3" s="4">
        <v>15</v>
      </c>
      <c r="G3" s="5">
        <v>0.15</v>
      </c>
      <c r="H3" s="4">
        <v>0</v>
      </c>
    </row>
    <row r="4" spans="1:8" x14ac:dyDescent="0.2">
      <c r="A4" s="2" t="s">
        <v>27</v>
      </c>
      <c r="B4" s="4">
        <v>3716</v>
      </c>
      <c r="C4" s="5">
        <v>13.9</v>
      </c>
      <c r="D4" s="4">
        <v>1749</v>
      </c>
      <c r="E4" s="5">
        <v>10.83</v>
      </c>
      <c r="F4" s="4">
        <v>1967</v>
      </c>
      <c r="G4" s="5">
        <v>19.5</v>
      </c>
      <c r="H4" s="4">
        <v>0</v>
      </c>
    </row>
    <row r="5" spans="1:8" x14ac:dyDescent="0.2">
      <c r="A5" s="2" t="s">
        <v>28</v>
      </c>
      <c r="B5" s="4">
        <v>1905</v>
      </c>
      <c r="C5" s="5">
        <v>7.12</v>
      </c>
      <c r="D5" s="4">
        <v>929</v>
      </c>
      <c r="E5" s="5">
        <v>5.75</v>
      </c>
      <c r="F5" s="4">
        <v>966</v>
      </c>
      <c r="G5" s="5">
        <v>9.57</v>
      </c>
      <c r="H5" s="4">
        <v>6</v>
      </c>
    </row>
    <row r="6" spans="1:8" x14ac:dyDescent="0.2">
      <c r="A6" s="2" t="s">
        <v>29</v>
      </c>
      <c r="B6" s="4">
        <v>79</v>
      </c>
      <c r="C6" s="5">
        <v>0.3</v>
      </c>
      <c r="D6" s="4">
        <v>0</v>
      </c>
      <c r="E6" s="5">
        <v>0</v>
      </c>
      <c r="F6" s="4">
        <v>62</v>
      </c>
      <c r="G6" s="5">
        <v>0.61</v>
      </c>
      <c r="H6" s="4">
        <v>0</v>
      </c>
    </row>
    <row r="7" spans="1:8" x14ac:dyDescent="0.2">
      <c r="A7" s="2" t="s">
        <v>30</v>
      </c>
      <c r="B7" s="4">
        <v>159</v>
      </c>
      <c r="C7" s="5">
        <v>0.59</v>
      </c>
      <c r="D7" s="4">
        <v>21</v>
      </c>
      <c r="E7" s="5">
        <v>0.13</v>
      </c>
      <c r="F7" s="4">
        <v>134</v>
      </c>
      <c r="G7" s="5">
        <v>1.33</v>
      </c>
      <c r="H7" s="4">
        <v>3</v>
      </c>
    </row>
    <row r="8" spans="1:8" x14ac:dyDescent="0.2">
      <c r="A8" s="2" t="s">
        <v>31</v>
      </c>
      <c r="B8" s="4">
        <v>227</v>
      </c>
      <c r="C8" s="5">
        <v>0.85</v>
      </c>
      <c r="D8" s="4">
        <v>76</v>
      </c>
      <c r="E8" s="5">
        <v>0.47</v>
      </c>
      <c r="F8" s="4">
        <v>147</v>
      </c>
      <c r="G8" s="5">
        <v>1.46</v>
      </c>
      <c r="H8" s="4">
        <v>2</v>
      </c>
    </row>
    <row r="9" spans="1:8" x14ac:dyDescent="0.2">
      <c r="A9" s="2" t="s">
        <v>32</v>
      </c>
      <c r="B9" s="4">
        <v>6695</v>
      </c>
      <c r="C9" s="5">
        <v>25.04</v>
      </c>
      <c r="D9" s="4">
        <v>3555</v>
      </c>
      <c r="E9" s="5">
        <v>22.01</v>
      </c>
      <c r="F9" s="4">
        <v>3126</v>
      </c>
      <c r="G9" s="5">
        <v>30.98</v>
      </c>
      <c r="H9" s="4">
        <v>14</v>
      </c>
    </row>
    <row r="10" spans="1:8" x14ac:dyDescent="0.2">
      <c r="A10" s="2" t="s">
        <v>33</v>
      </c>
      <c r="B10" s="4">
        <v>214</v>
      </c>
      <c r="C10" s="5">
        <v>0.8</v>
      </c>
      <c r="D10" s="4">
        <v>46</v>
      </c>
      <c r="E10" s="5">
        <v>0.28000000000000003</v>
      </c>
      <c r="F10" s="4">
        <v>168</v>
      </c>
      <c r="G10" s="5">
        <v>1.67</v>
      </c>
      <c r="H10" s="4">
        <v>0</v>
      </c>
    </row>
    <row r="11" spans="1:8" x14ac:dyDescent="0.2">
      <c r="A11" s="2" t="s">
        <v>34</v>
      </c>
      <c r="B11" s="4">
        <v>1415</v>
      </c>
      <c r="C11" s="5">
        <v>5.29</v>
      </c>
      <c r="D11" s="4">
        <v>589</v>
      </c>
      <c r="E11" s="5">
        <v>3.65</v>
      </c>
      <c r="F11" s="4">
        <v>816</v>
      </c>
      <c r="G11" s="5">
        <v>8.09</v>
      </c>
      <c r="H11" s="4">
        <v>5</v>
      </c>
    </row>
    <row r="12" spans="1:8" x14ac:dyDescent="0.2">
      <c r="A12" s="2" t="s">
        <v>35</v>
      </c>
      <c r="B12" s="4">
        <v>1119</v>
      </c>
      <c r="C12" s="5">
        <v>4.1900000000000004</v>
      </c>
      <c r="D12" s="4">
        <v>652</v>
      </c>
      <c r="E12" s="5">
        <v>4.04</v>
      </c>
      <c r="F12" s="4">
        <v>447</v>
      </c>
      <c r="G12" s="5">
        <v>4.43</v>
      </c>
      <c r="H12" s="4">
        <v>4</v>
      </c>
    </row>
    <row r="13" spans="1:8" x14ac:dyDescent="0.2">
      <c r="A13" s="2" t="s">
        <v>36</v>
      </c>
      <c r="B13" s="4">
        <v>3402</v>
      </c>
      <c r="C13" s="5">
        <v>12.72</v>
      </c>
      <c r="D13" s="4">
        <v>2810</v>
      </c>
      <c r="E13" s="5">
        <v>17.399999999999999</v>
      </c>
      <c r="F13" s="4">
        <v>576</v>
      </c>
      <c r="G13" s="5">
        <v>5.71</v>
      </c>
      <c r="H13" s="4">
        <v>3</v>
      </c>
    </row>
    <row r="14" spans="1:8" x14ac:dyDescent="0.2">
      <c r="A14" s="2" t="s">
        <v>37</v>
      </c>
      <c r="B14" s="4">
        <v>4635</v>
      </c>
      <c r="C14" s="5">
        <v>17.329999999999998</v>
      </c>
      <c r="D14" s="4">
        <v>3976</v>
      </c>
      <c r="E14" s="5">
        <v>24.62</v>
      </c>
      <c r="F14" s="4">
        <v>598</v>
      </c>
      <c r="G14" s="5">
        <v>5.93</v>
      </c>
      <c r="H14" s="4">
        <v>8</v>
      </c>
    </row>
    <row r="15" spans="1:8" x14ac:dyDescent="0.2">
      <c r="A15" s="2" t="s">
        <v>38</v>
      </c>
      <c r="B15" s="4">
        <v>920</v>
      </c>
      <c r="C15" s="5">
        <v>3.44</v>
      </c>
      <c r="D15" s="4">
        <v>603</v>
      </c>
      <c r="E15" s="5">
        <v>3.73</v>
      </c>
      <c r="F15" s="4">
        <v>156</v>
      </c>
      <c r="G15" s="5">
        <v>1.55</v>
      </c>
      <c r="H15" s="4">
        <v>11</v>
      </c>
    </row>
    <row r="16" spans="1:8" x14ac:dyDescent="0.2">
      <c r="A16" s="2" t="s">
        <v>39</v>
      </c>
      <c r="B16" s="4">
        <v>1229</v>
      </c>
      <c r="C16" s="5">
        <v>4.5999999999999996</v>
      </c>
      <c r="D16" s="4">
        <v>650</v>
      </c>
      <c r="E16" s="5">
        <v>4.0199999999999996</v>
      </c>
      <c r="F16" s="4">
        <v>471</v>
      </c>
      <c r="G16" s="5">
        <v>4.67</v>
      </c>
      <c r="H16" s="4">
        <v>5</v>
      </c>
    </row>
    <row r="17" spans="1:8" x14ac:dyDescent="0.2">
      <c r="A17" s="2" t="s">
        <v>40</v>
      </c>
      <c r="B17" s="4">
        <v>1008</v>
      </c>
      <c r="C17" s="5">
        <v>3.77</v>
      </c>
      <c r="D17" s="4">
        <v>494</v>
      </c>
      <c r="E17" s="5">
        <v>3.06</v>
      </c>
      <c r="F17" s="4">
        <v>440</v>
      </c>
      <c r="G17" s="5">
        <v>4.3600000000000003</v>
      </c>
      <c r="H17" s="4">
        <v>15</v>
      </c>
    </row>
    <row r="18" spans="1:8" x14ac:dyDescent="0.2">
      <c r="A18" s="1" t="s">
        <v>1</v>
      </c>
      <c r="B18" s="4">
        <v>7729</v>
      </c>
      <c r="C18" s="5">
        <v>100</v>
      </c>
      <c r="D18" s="4">
        <v>3811</v>
      </c>
      <c r="E18" s="5">
        <v>100.02000000000001</v>
      </c>
      <c r="F18" s="4">
        <v>3833</v>
      </c>
      <c r="G18" s="5">
        <v>100</v>
      </c>
      <c r="H18" s="4">
        <v>18</v>
      </c>
    </row>
    <row r="19" spans="1:8" x14ac:dyDescent="0.2">
      <c r="A19" s="2" t="s">
        <v>26</v>
      </c>
      <c r="B19" s="4">
        <v>1</v>
      </c>
      <c r="C19" s="5">
        <v>0.01</v>
      </c>
      <c r="D19" s="4">
        <v>0</v>
      </c>
      <c r="E19" s="5">
        <v>0</v>
      </c>
      <c r="F19" s="4">
        <v>1</v>
      </c>
      <c r="G19" s="5">
        <v>0.03</v>
      </c>
      <c r="H19" s="4">
        <v>0</v>
      </c>
    </row>
    <row r="20" spans="1:8" x14ac:dyDescent="0.2">
      <c r="A20" s="2" t="s">
        <v>27</v>
      </c>
      <c r="B20" s="4">
        <v>1022</v>
      </c>
      <c r="C20" s="5">
        <v>13.22</v>
      </c>
      <c r="D20" s="4">
        <v>251</v>
      </c>
      <c r="E20" s="5">
        <v>6.59</v>
      </c>
      <c r="F20" s="4">
        <v>771</v>
      </c>
      <c r="G20" s="5">
        <v>20.11</v>
      </c>
      <c r="H20" s="4">
        <v>0</v>
      </c>
    </row>
    <row r="21" spans="1:8" x14ac:dyDescent="0.2">
      <c r="A21" s="2" t="s">
        <v>28</v>
      </c>
      <c r="B21" s="4">
        <v>306</v>
      </c>
      <c r="C21" s="5">
        <v>3.96</v>
      </c>
      <c r="D21" s="4">
        <v>101</v>
      </c>
      <c r="E21" s="5">
        <v>2.65</v>
      </c>
      <c r="F21" s="4">
        <v>205</v>
      </c>
      <c r="G21" s="5">
        <v>5.35</v>
      </c>
      <c r="H21" s="4">
        <v>0</v>
      </c>
    </row>
    <row r="22" spans="1:8" x14ac:dyDescent="0.2">
      <c r="A22" s="2" t="s">
        <v>29</v>
      </c>
      <c r="B22" s="4">
        <v>13</v>
      </c>
      <c r="C22" s="5">
        <v>0.17</v>
      </c>
      <c r="D22" s="4">
        <v>0</v>
      </c>
      <c r="E22" s="5">
        <v>0</v>
      </c>
      <c r="F22" s="4">
        <v>13</v>
      </c>
      <c r="G22" s="5">
        <v>0.34</v>
      </c>
      <c r="H22" s="4">
        <v>0</v>
      </c>
    </row>
    <row r="23" spans="1:8" x14ac:dyDescent="0.2">
      <c r="A23" s="2" t="s">
        <v>30</v>
      </c>
      <c r="B23" s="4">
        <v>70</v>
      </c>
      <c r="C23" s="5">
        <v>0.91</v>
      </c>
      <c r="D23" s="4">
        <v>6</v>
      </c>
      <c r="E23" s="5">
        <v>0.16</v>
      </c>
      <c r="F23" s="4">
        <v>63</v>
      </c>
      <c r="G23" s="5">
        <v>1.64</v>
      </c>
      <c r="H23" s="4">
        <v>1</v>
      </c>
    </row>
    <row r="24" spans="1:8" x14ac:dyDescent="0.2">
      <c r="A24" s="2" t="s">
        <v>31</v>
      </c>
      <c r="B24" s="4">
        <v>89</v>
      </c>
      <c r="C24" s="5">
        <v>1.1499999999999999</v>
      </c>
      <c r="D24" s="4">
        <v>33</v>
      </c>
      <c r="E24" s="5">
        <v>0.87</v>
      </c>
      <c r="F24" s="4">
        <v>56</v>
      </c>
      <c r="G24" s="5">
        <v>1.46</v>
      </c>
      <c r="H24" s="4">
        <v>0</v>
      </c>
    </row>
    <row r="25" spans="1:8" x14ac:dyDescent="0.2">
      <c r="A25" s="2" t="s">
        <v>32</v>
      </c>
      <c r="B25" s="4">
        <v>1876</v>
      </c>
      <c r="C25" s="5">
        <v>24.27</v>
      </c>
      <c r="D25" s="4">
        <v>711</v>
      </c>
      <c r="E25" s="5">
        <v>18.66</v>
      </c>
      <c r="F25" s="4">
        <v>1163</v>
      </c>
      <c r="G25" s="5">
        <v>30.34</v>
      </c>
      <c r="H25" s="4">
        <v>2</v>
      </c>
    </row>
    <row r="26" spans="1:8" x14ac:dyDescent="0.2">
      <c r="A26" s="2" t="s">
        <v>33</v>
      </c>
      <c r="B26" s="4">
        <v>72</v>
      </c>
      <c r="C26" s="5">
        <v>0.93</v>
      </c>
      <c r="D26" s="4">
        <v>10</v>
      </c>
      <c r="E26" s="5">
        <v>0.26</v>
      </c>
      <c r="F26" s="4">
        <v>62</v>
      </c>
      <c r="G26" s="5">
        <v>1.62</v>
      </c>
      <c r="H26" s="4">
        <v>0</v>
      </c>
    </row>
    <row r="27" spans="1:8" x14ac:dyDescent="0.2">
      <c r="A27" s="2" t="s">
        <v>34</v>
      </c>
      <c r="B27" s="4">
        <v>615</v>
      </c>
      <c r="C27" s="5">
        <v>7.96</v>
      </c>
      <c r="D27" s="4">
        <v>218</v>
      </c>
      <c r="E27" s="5">
        <v>5.72</v>
      </c>
      <c r="F27" s="4">
        <v>394</v>
      </c>
      <c r="G27" s="5">
        <v>10.28</v>
      </c>
      <c r="H27" s="4">
        <v>1</v>
      </c>
    </row>
    <row r="28" spans="1:8" x14ac:dyDescent="0.2">
      <c r="A28" s="2" t="s">
        <v>35</v>
      </c>
      <c r="B28" s="4">
        <v>480</v>
      </c>
      <c r="C28" s="5">
        <v>6.21</v>
      </c>
      <c r="D28" s="4">
        <v>249</v>
      </c>
      <c r="E28" s="5">
        <v>6.53</v>
      </c>
      <c r="F28" s="4">
        <v>228</v>
      </c>
      <c r="G28" s="5">
        <v>5.95</v>
      </c>
      <c r="H28" s="4">
        <v>2</v>
      </c>
    </row>
    <row r="29" spans="1:8" x14ac:dyDescent="0.2">
      <c r="A29" s="2" t="s">
        <v>36</v>
      </c>
      <c r="B29" s="4">
        <v>924</v>
      </c>
      <c r="C29" s="5">
        <v>11.95</v>
      </c>
      <c r="D29" s="4">
        <v>724</v>
      </c>
      <c r="E29" s="5">
        <v>19</v>
      </c>
      <c r="F29" s="4">
        <v>200</v>
      </c>
      <c r="G29" s="5">
        <v>5.22</v>
      </c>
      <c r="H29" s="4">
        <v>0</v>
      </c>
    </row>
    <row r="30" spans="1:8" x14ac:dyDescent="0.2">
      <c r="A30" s="2" t="s">
        <v>37</v>
      </c>
      <c r="B30" s="4">
        <v>1241</v>
      </c>
      <c r="C30" s="5">
        <v>16.059999999999999</v>
      </c>
      <c r="D30" s="4">
        <v>980</v>
      </c>
      <c r="E30" s="5">
        <v>25.72</v>
      </c>
      <c r="F30" s="4">
        <v>247</v>
      </c>
      <c r="G30" s="5">
        <v>6.44</v>
      </c>
      <c r="H30" s="4">
        <v>1</v>
      </c>
    </row>
    <row r="31" spans="1:8" x14ac:dyDescent="0.2">
      <c r="A31" s="2" t="s">
        <v>38</v>
      </c>
      <c r="B31" s="4">
        <v>340</v>
      </c>
      <c r="C31" s="5">
        <v>4.4000000000000004</v>
      </c>
      <c r="D31" s="4">
        <v>267</v>
      </c>
      <c r="E31" s="5">
        <v>7.01</v>
      </c>
      <c r="F31" s="4">
        <v>65</v>
      </c>
      <c r="G31" s="5">
        <v>1.7</v>
      </c>
      <c r="H31" s="4">
        <v>3</v>
      </c>
    </row>
    <row r="32" spans="1:8" x14ac:dyDescent="0.2">
      <c r="A32" s="2" t="s">
        <v>39</v>
      </c>
      <c r="B32" s="4">
        <v>385</v>
      </c>
      <c r="C32" s="5">
        <v>4.9800000000000004</v>
      </c>
      <c r="D32" s="4">
        <v>175</v>
      </c>
      <c r="E32" s="5">
        <v>4.59</v>
      </c>
      <c r="F32" s="4">
        <v>165</v>
      </c>
      <c r="G32" s="5">
        <v>4.3</v>
      </c>
      <c r="H32" s="4">
        <v>3</v>
      </c>
    </row>
    <row r="33" spans="1:8" x14ac:dyDescent="0.2">
      <c r="A33" s="2" t="s">
        <v>40</v>
      </c>
      <c r="B33" s="4">
        <v>295</v>
      </c>
      <c r="C33" s="5">
        <v>3.82</v>
      </c>
      <c r="D33" s="4">
        <v>86</v>
      </c>
      <c r="E33" s="5">
        <v>2.2599999999999998</v>
      </c>
      <c r="F33" s="4">
        <v>200</v>
      </c>
      <c r="G33" s="5">
        <v>5.22</v>
      </c>
      <c r="H33" s="4">
        <v>5</v>
      </c>
    </row>
    <row r="34" spans="1:8" x14ac:dyDescent="0.2">
      <c r="A34" s="1" t="s">
        <v>2</v>
      </c>
      <c r="B34" s="4">
        <v>1701</v>
      </c>
      <c r="C34" s="5">
        <v>100.00000000000001</v>
      </c>
      <c r="D34" s="4">
        <v>1044</v>
      </c>
      <c r="E34" s="5">
        <v>100</v>
      </c>
      <c r="F34" s="4">
        <v>638</v>
      </c>
      <c r="G34" s="5">
        <v>99.999999999999986</v>
      </c>
      <c r="H34" s="4">
        <v>6</v>
      </c>
    </row>
    <row r="35" spans="1:8" x14ac:dyDescent="0.2">
      <c r="A35" s="2" t="s">
        <v>26</v>
      </c>
      <c r="B35" s="4">
        <v>1</v>
      </c>
      <c r="C35" s="5">
        <v>0.06</v>
      </c>
      <c r="D35" s="4">
        <v>0</v>
      </c>
      <c r="E35" s="5">
        <v>0</v>
      </c>
      <c r="F35" s="4">
        <v>1</v>
      </c>
      <c r="G35" s="5">
        <v>0.16</v>
      </c>
      <c r="H35" s="4">
        <v>0</v>
      </c>
    </row>
    <row r="36" spans="1:8" x14ac:dyDescent="0.2">
      <c r="A36" s="2" t="s">
        <v>27</v>
      </c>
      <c r="B36" s="4">
        <v>157</v>
      </c>
      <c r="C36" s="5">
        <v>9.23</v>
      </c>
      <c r="D36" s="4">
        <v>71</v>
      </c>
      <c r="E36" s="5">
        <v>6.8</v>
      </c>
      <c r="F36" s="4">
        <v>86</v>
      </c>
      <c r="G36" s="5">
        <v>13.48</v>
      </c>
      <c r="H36" s="4">
        <v>0</v>
      </c>
    </row>
    <row r="37" spans="1:8" x14ac:dyDescent="0.2">
      <c r="A37" s="2" t="s">
        <v>28</v>
      </c>
      <c r="B37" s="4">
        <v>141</v>
      </c>
      <c r="C37" s="5">
        <v>8.2899999999999991</v>
      </c>
      <c r="D37" s="4">
        <v>68</v>
      </c>
      <c r="E37" s="5">
        <v>6.51</v>
      </c>
      <c r="F37" s="4">
        <v>73</v>
      </c>
      <c r="G37" s="5">
        <v>11.44</v>
      </c>
      <c r="H37" s="4">
        <v>0</v>
      </c>
    </row>
    <row r="38" spans="1:8" x14ac:dyDescent="0.2">
      <c r="A38" s="2" t="s">
        <v>29</v>
      </c>
      <c r="B38" s="4">
        <v>8</v>
      </c>
      <c r="C38" s="5">
        <v>0.47</v>
      </c>
      <c r="D38" s="4">
        <v>0</v>
      </c>
      <c r="E38" s="5">
        <v>0</v>
      </c>
      <c r="F38" s="4">
        <v>8</v>
      </c>
      <c r="G38" s="5">
        <v>1.25</v>
      </c>
      <c r="H38" s="4">
        <v>0</v>
      </c>
    </row>
    <row r="39" spans="1:8" x14ac:dyDescent="0.2">
      <c r="A39" s="2" t="s">
        <v>30</v>
      </c>
      <c r="B39" s="4">
        <v>8</v>
      </c>
      <c r="C39" s="5">
        <v>0.47</v>
      </c>
      <c r="D39" s="4">
        <v>0</v>
      </c>
      <c r="E39" s="5">
        <v>0</v>
      </c>
      <c r="F39" s="4">
        <v>8</v>
      </c>
      <c r="G39" s="5">
        <v>1.25</v>
      </c>
      <c r="H39" s="4">
        <v>0</v>
      </c>
    </row>
    <row r="40" spans="1:8" x14ac:dyDescent="0.2">
      <c r="A40" s="2" t="s">
        <v>31</v>
      </c>
      <c r="B40" s="4">
        <v>5</v>
      </c>
      <c r="C40" s="5">
        <v>0.28999999999999998</v>
      </c>
      <c r="D40" s="4">
        <v>1</v>
      </c>
      <c r="E40" s="5">
        <v>0.1</v>
      </c>
      <c r="F40" s="4">
        <v>4</v>
      </c>
      <c r="G40" s="5">
        <v>0.63</v>
      </c>
      <c r="H40" s="4">
        <v>0</v>
      </c>
    </row>
    <row r="41" spans="1:8" x14ac:dyDescent="0.2">
      <c r="A41" s="2" t="s">
        <v>32</v>
      </c>
      <c r="B41" s="4">
        <v>425</v>
      </c>
      <c r="C41" s="5">
        <v>24.99</v>
      </c>
      <c r="D41" s="4">
        <v>210</v>
      </c>
      <c r="E41" s="5">
        <v>20.11</v>
      </c>
      <c r="F41" s="4">
        <v>215</v>
      </c>
      <c r="G41" s="5">
        <v>33.700000000000003</v>
      </c>
      <c r="H41" s="4">
        <v>0</v>
      </c>
    </row>
    <row r="42" spans="1:8" x14ac:dyDescent="0.2">
      <c r="A42" s="2" t="s">
        <v>33</v>
      </c>
      <c r="B42" s="4">
        <v>24</v>
      </c>
      <c r="C42" s="5">
        <v>1.41</v>
      </c>
      <c r="D42" s="4">
        <v>2</v>
      </c>
      <c r="E42" s="5">
        <v>0.19</v>
      </c>
      <c r="F42" s="4">
        <v>22</v>
      </c>
      <c r="G42" s="5">
        <v>3.45</v>
      </c>
      <c r="H42" s="4">
        <v>0</v>
      </c>
    </row>
    <row r="43" spans="1:8" x14ac:dyDescent="0.2">
      <c r="A43" s="2" t="s">
        <v>34</v>
      </c>
      <c r="B43" s="4">
        <v>79</v>
      </c>
      <c r="C43" s="5">
        <v>4.6399999999999997</v>
      </c>
      <c r="D43" s="4">
        <v>21</v>
      </c>
      <c r="E43" s="5">
        <v>2.0099999999999998</v>
      </c>
      <c r="F43" s="4">
        <v>56</v>
      </c>
      <c r="G43" s="5">
        <v>8.7799999999999994</v>
      </c>
      <c r="H43" s="4">
        <v>1</v>
      </c>
    </row>
    <row r="44" spans="1:8" x14ac:dyDescent="0.2">
      <c r="A44" s="2" t="s">
        <v>35</v>
      </c>
      <c r="B44" s="4">
        <v>82</v>
      </c>
      <c r="C44" s="5">
        <v>4.82</v>
      </c>
      <c r="D44" s="4">
        <v>61</v>
      </c>
      <c r="E44" s="5">
        <v>5.84</v>
      </c>
      <c r="F44" s="4">
        <v>17</v>
      </c>
      <c r="G44" s="5">
        <v>2.66</v>
      </c>
      <c r="H44" s="4">
        <v>0</v>
      </c>
    </row>
    <row r="45" spans="1:8" x14ac:dyDescent="0.2">
      <c r="A45" s="2" t="s">
        <v>36</v>
      </c>
      <c r="B45" s="4">
        <v>275</v>
      </c>
      <c r="C45" s="5">
        <v>16.170000000000002</v>
      </c>
      <c r="D45" s="4">
        <v>239</v>
      </c>
      <c r="E45" s="5">
        <v>22.89</v>
      </c>
      <c r="F45" s="4">
        <v>35</v>
      </c>
      <c r="G45" s="5">
        <v>5.49</v>
      </c>
      <c r="H45" s="4">
        <v>0</v>
      </c>
    </row>
    <row r="46" spans="1:8" x14ac:dyDescent="0.2">
      <c r="A46" s="2" t="s">
        <v>37</v>
      </c>
      <c r="B46" s="4">
        <v>279</v>
      </c>
      <c r="C46" s="5">
        <v>16.399999999999999</v>
      </c>
      <c r="D46" s="4">
        <v>236</v>
      </c>
      <c r="E46" s="5">
        <v>22.61</v>
      </c>
      <c r="F46" s="4">
        <v>41</v>
      </c>
      <c r="G46" s="5">
        <v>6.43</v>
      </c>
      <c r="H46" s="4">
        <v>1</v>
      </c>
    </row>
    <row r="47" spans="1:8" x14ac:dyDescent="0.2">
      <c r="A47" s="2" t="s">
        <v>38</v>
      </c>
      <c r="B47" s="4">
        <v>59</v>
      </c>
      <c r="C47" s="5">
        <v>3.47</v>
      </c>
      <c r="D47" s="4">
        <v>43</v>
      </c>
      <c r="E47" s="5">
        <v>4.12</v>
      </c>
      <c r="F47" s="4">
        <v>15</v>
      </c>
      <c r="G47" s="5">
        <v>2.35</v>
      </c>
      <c r="H47" s="4">
        <v>0</v>
      </c>
    </row>
    <row r="48" spans="1:8" x14ac:dyDescent="0.2">
      <c r="A48" s="2" t="s">
        <v>39</v>
      </c>
      <c r="B48" s="4">
        <v>102</v>
      </c>
      <c r="C48" s="5">
        <v>6</v>
      </c>
      <c r="D48" s="4">
        <v>58</v>
      </c>
      <c r="E48" s="5">
        <v>5.56</v>
      </c>
      <c r="F48" s="4">
        <v>40</v>
      </c>
      <c r="G48" s="5">
        <v>6.27</v>
      </c>
      <c r="H48" s="4">
        <v>1</v>
      </c>
    </row>
    <row r="49" spans="1:8" x14ac:dyDescent="0.2">
      <c r="A49" s="2" t="s">
        <v>40</v>
      </c>
      <c r="B49" s="4">
        <v>56</v>
      </c>
      <c r="C49" s="5">
        <v>3.29</v>
      </c>
      <c r="D49" s="4">
        <v>34</v>
      </c>
      <c r="E49" s="5">
        <v>3.26</v>
      </c>
      <c r="F49" s="4">
        <v>17</v>
      </c>
      <c r="G49" s="5">
        <v>2.66</v>
      </c>
      <c r="H49" s="4">
        <v>3</v>
      </c>
    </row>
    <row r="50" spans="1:8" x14ac:dyDescent="0.2">
      <c r="A50" s="1" t="s">
        <v>3</v>
      </c>
      <c r="B50" s="4">
        <v>2545</v>
      </c>
      <c r="C50" s="5">
        <v>100.01</v>
      </c>
      <c r="D50" s="4">
        <v>1661</v>
      </c>
      <c r="E50" s="5">
        <v>100</v>
      </c>
      <c r="F50" s="4">
        <v>809</v>
      </c>
      <c r="G50" s="5">
        <v>99.989999999999966</v>
      </c>
      <c r="H50" s="4">
        <v>5</v>
      </c>
    </row>
    <row r="51" spans="1:8" x14ac:dyDescent="0.2">
      <c r="A51" s="2" t="s">
        <v>26</v>
      </c>
      <c r="B51" s="4">
        <v>1</v>
      </c>
      <c r="C51" s="5">
        <v>0.04</v>
      </c>
      <c r="D51" s="4">
        <v>0</v>
      </c>
      <c r="E51" s="5">
        <v>0</v>
      </c>
      <c r="F51" s="4">
        <v>1</v>
      </c>
      <c r="G51" s="5">
        <v>0.12</v>
      </c>
      <c r="H51" s="4">
        <v>0</v>
      </c>
    </row>
    <row r="52" spans="1:8" x14ac:dyDescent="0.2">
      <c r="A52" s="2" t="s">
        <v>27</v>
      </c>
      <c r="B52" s="4">
        <v>366</v>
      </c>
      <c r="C52" s="5">
        <v>14.38</v>
      </c>
      <c r="D52" s="4">
        <v>220</v>
      </c>
      <c r="E52" s="5">
        <v>13.25</v>
      </c>
      <c r="F52" s="4">
        <v>146</v>
      </c>
      <c r="G52" s="5">
        <v>18.05</v>
      </c>
      <c r="H52" s="4">
        <v>0</v>
      </c>
    </row>
    <row r="53" spans="1:8" x14ac:dyDescent="0.2">
      <c r="A53" s="2" t="s">
        <v>28</v>
      </c>
      <c r="B53" s="4">
        <v>206</v>
      </c>
      <c r="C53" s="5">
        <v>8.09</v>
      </c>
      <c r="D53" s="4">
        <v>101</v>
      </c>
      <c r="E53" s="5">
        <v>6.08</v>
      </c>
      <c r="F53" s="4">
        <v>103</v>
      </c>
      <c r="G53" s="5">
        <v>12.73</v>
      </c>
      <c r="H53" s="4">
        <v>1</v>
      </c>
    </row>
    <row r="54" spans="1:8" x14ac:dyDescent="0.2">
      <c r="A54" s="2" t="s">
        <v>29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2">
      <c r="A55" s="2" t="s">
        <v>30</v>
      </c>
      <c r="B55" s="4">
        <v>17</v>
      </c>
      <c r="C55" s="5">
        <v>0.67</v>
      </c>
      <c r="D55" s="4">
        <v>1</v>
      </c>
      <c r="E55" s="5">
        <v>0.06</v>
      </c>
      <c r="F55" s="4">
        <v>15</v>
      </c>
      <c r="G55" s="5">
        <v>1.85</v>
      </c>
      <c r="H55" s="4">
        <v>1</v>
      </c>
    </row>
    <row r="56" spans="1:8" x14ac:dyDescent="0.2">
      <c r="A56" s="2" t="s">
        <v>31</v>
      </c>
      <c r="B56" s="4">
        <v>20</v>
      </c>
      <c r="C56" s="5">
        <v>0.79</v>
      </c>
      <c r="D56" s="4">
        <v>8</v>
      </c>
      <c r="E56" s="5">
        <v>0.48</v>
      </c>
      <c r="F56" s="4">
        <v>12</v>
      </c>
      <c r="G56" s="5">
        <v>1.48</v>
      </c>
      <c r="H56" s="4">
        <v>0</v>
      </c>
    </row>
    <row r="57" spans="1:8" x14ac:dyDescent="0.2">
      <c r="A57" s="2" t="s">
        <v>32</v>
      </c>
      <c r="B57" s="4">
        <v>665</v>
      </c>
      <c r="C57" s="5">
        <v>26.13</v>
      </c>
      <c r="D57" s="4">
        <v>400</v>
      </c>
      <c r="E57" s="5">
        <v>24.08</v>
      </c>
      <c r="F57" s="4">
        <v>264</v>
      </c>
      <c r="G57" s="5">
        <v>32.630000000000003</v>
      </c>
      <c r="H57" s="4">
        <v>1</v>
      </c>
    </row>
    <row r="58" spans="1:8" x14ac:dyDescent="0.2">
      <c r="A58" s="2" t="s">
        <v>33</v>
      </c>
      <c r="B58" s="4">
        <v>17</v>
      </c>
      <c r="C58" s="5">
        <v>0.67</v>
      </c>
      <c r="D58" s="4">
        <v>2</v>
      </c>
      <c r="E58" s="5">
        <v>0.12</v>
      </c>
      <c r="F58" s="4">
        <v>15</v>
      </c>
      <c r="G58" s="5">
        <v>1.85</v>
      </c>
      <c r="H58" s="4">
        <v>0</v>
      </c>
    </row>
    <row r="59" spans="1:8" x14ac:dyDescent="0.2">
      <c r="A59" s="2" t="s">
        <v>34</v>
      </c>
      <c r="B59" s="4">
        <v>85</v>
      </c>
      <c r="C59" s="5">
        <v>3.34</v>
      </c>
      <c r="D59" s="4">
        <v>31</v>
      </c>
      <c r="E59" s="5">
        <v>1.87</v>
      </c>
      <c r="F59" s="4">
        <v>53</v>
      </c>
      <c r="G59" s="5">
        <v>6.55</v>
      </c>
      <c r="H59" s="4">
        <v>1</v>
      </c>
    </row>
    <row r="60" spans="1:8" x14ac:dyDescent="0.2">
      <c r="A60" s="2" t="s">
        <v>35</v>
      </c>
      <c r="B60" s="4">
        <v>100</v>
      </c>
      <c r="C60" s="5">
        <v>3.93</v>
      </c>
      <c r="D60" s="4">
        <v>58</v>
      </c>
      <c r="E60" s="5">
        <v>3.49</v>
      </c>
      <c r="F60" s="4">
        <v>41</v>
      </c>
      <c r="G60" s="5">
        <v>5.07</v>
      </c>
      <c r="H60" s="4">
        <v>0</v>
      </c>
    </row>
    <row r="61" spans="1:8" x14ac:dyDescent="0.2">
      <c r="A61" s="2" t="s">
        <v>36</v>
      </c>
      <c r="B61" s="4">
        <v>301</v>
      </c>
      <c r="C61" s="5">
        <v>11.83</v>
      </c>
      <c r="D61" s="4">
        <v>257</v>
      </c>
      <c r="E61" s="5">
        <v>15.47</v>
      </c>
      <c r="F61" s="4">
        <v>43</v>
      </c>
      <c r="G61" s="5">
        <v>5.32</v>
      </c>
      <c r="H61" s="4">
        <v>0</v>
      </c>
    </row>
    <row r="62" spans="1:8" x14ac:dyDescent="0.2">
      <c r="A62" s="2" t="s">
        <v>37</v>
      </c>
      <c r="B62" s="4">
        <v>472</v>
      </c>
      <c r="C62" s="5">
        <v>18.55</v>
      </c>
      <c r="D62" s="4">
        <v>421</v>
      </c>
      <c r="E62" s="5">
        <v>25.35</v>
      </c>
      <c r="F62" s="4">
        <v>39</v>
      </c>
      <c r="G62" s="5">
        <v>4.82</v>
      </c>
      <c r="H62" s="4">
        <v>0</v>
      </c>
    </row>
    <row r="63" spans="1:8" x14ac:dyDescent="0.2">
      <c r="A63" s="2" t="s">
        <v>38</v>
      </c>
      <c r="B63" s="4">
        <v>69</v>
      </c>
      <c r="C63" s="5">
        <v>2.71</v>
      </c>
      <c r="D63" s="4">
        <v>31</v>
      </c>
      <c r="E63" s="5">
        <v>1.87</v>
      </c>
      <c r="F63" s="4">
        <v>9</v>
      </c>
      <c r="G63" s="5">
        <v>1.1100000000000001</v>
      </c>
      <c r="H63" s="4">
        <v>0</v>
      </c>
    </row>
    <row r="64" spans="1:8" x14ac:dyDescent="0.2">
      <c r="A64" s="2" t="s">
        <v>39</v>
      </c>
      <c r="B64" s="4">
        <v>114</v>
      </c>
      <c r="C64" s="5">
        <v>4.4800000000000004</v>
      </c>
      <c r="D64" s="4">
        <v>67</v>
      </c>
      <c r="E64" s="5">
        <v>4.03</v>
      </c>
      <c r="F64" s="4">
        <v>35</v>
      </c>
      <c r="G64" s="5">
        <v>4.33</v>
      </c>
      <c r="H64" s="4">
        <v>0</v>
      </c>
    </row>
    <row r="65" spans="1:8" x14ac:dyDescent="0.2">
      <c r="A65" s="2" t="s">
        <v>40</v>
      </c>
      <c r="B65" s="4">
        <v>112</v>
      </c>
      <c r="C65" s="5">
        <v>4.4000000000000004</v>
      </c>
      <c r="D65" s="4">
        <v>64</v>
      </c>
      <c r="E65" s="5">
        <v>3.85</v>
      </c>
      <c r="F65" s="4">
        <v>33</v>
      </c>
      <c r="G65" s="5">
        <v>4.08</v>
      </c>
      <c r="H65" s="4">
        <v>1</v>
      </c>
    </row>
    <row r="66" spans="1:8" x14ac:dyDescent="0.2">
      <c r="A66" s="1" t="s">
        <v>4</v>
      </c>
      <c r="B66" s="4">
        <v>1796</v>
      </c>
      <c r="C66" s="5">
        <v>100</v>
      </c>
      <c r="D66" s="4">
        <v>1018</v>
      </c>
      <c r="E66" s="5">
        <v>99.98</v>
      </c>
      <c r="F66" s="4">
        <v>753</v>
      </c>
      <c r="G66" s="5">
        <v>100.02000000000001</v>
      </c>
      <c r="H66" s="4">
        <v>4</v>
      </c>
    </row>
    <row r="67" spans="1:8" x14ac:dyDescent="0.2">
      <c r="A67" s="2" t="s">
        <v>26</v>
      </c>
      <c r="B67" s="4">
        <v>2</v>
      </c>
      <c r="C67" s="5">
        <v>0.11</v>
      </c>
      <c r="D67" s="4">
        <v>0</v>
      </c>
      <c r="E67" s="5">
        <v>0</v>
      </c>
      <c r="F67" s="4">
        <v>2</v>
      </c>
      <c r="G67" s="5">
        <v>0.27</v>
      </c>
      <c r="H67" s="4">
        <v>0</v>
      </c>
    </row>
    <row r="68" spans="1:8" x14ac:dyDescent="0.2">
      <c r="A68" s="2" t="s">
        <v>27</v>
      </c>
      <c r="B68" s="4">
        <v>227</v>
      </c>
      <c r="C68" s="5">
        <v>12.64</v>
      </c>
      <c r="D68" s="4">
        <v>88</v>
      </c>
      <c r="E68" s="5">
        <v>8.64</v>
      </c>
      <c r="F68" s="4">
        <v>139</v>
      </c>
      <c r="G68" s="5">
        <v>18.46</v>
      </c>
      <c r="H68" s="4">
        <v>0</v>
      </c>
    </row>
    <row r="69" spans="1:8" x14ac:dyDescent="0.2">
      <c r="A69" s="2" t="s">
        <v>28</v>
      </c>
      <c r="B69" s="4">
        <v>114</v>
      </c>
      <c r="C69" s="5">
        <v>6.35</v>
      </c>
      <c r="D69" s="4">
        <v>44</v>
      </c>
      <c r="E69" s="5">
        <v>4.32</v>
      </c>
      <c r="F69" s="4">
        <v>70</v>
      </c>
      <c r="G69" s="5">
        <v>9.3000000000000007</v>
      </c>
      <c r="H69" s="4">
        <v>0</v>
      </c>
    </row>
    <row r="70" spans="1:8" x14ac:dyDescent="0.2">
      <c r="A70" s="2" t="s">
        <v>29</v>
      </c>
      <c r="B70" s="4">
        <v>6</v>
      </c>
      <c r="C70" s="5">
        <v>0.33</v>
      </c>
      <c r="D70" s="4">
        <v>0</v>
      </c>
      <c r="E70" s="5">
        <v>0</v>
      </c>
      <c r="F70" s="4">
        <v>6</v>
      </c>
      <c r="G70" s="5">
        <v>0.8</v>
      </c>
      <c r="H70" s="4">
        <v>0</v>
      </c>
    </row>
    <row r="71" spans="1:8" x14ac:dyDescent="0.2">
      <c r="A71" s="2" t="s">
        <v>30</v>
      </c>
      <c r="B71" s="4">
        <v>15</v>
      </c>
      <c r="C71" s="5">
        <v>0.84</v>
      </c>
      <c r="D71" s="4">
        <v>5</v>
      </c>
      <c r="E71" s="5">
        <v>0.49</v>
      </c>
      <c r="F71" s="4">
        <v>10</v>
      </c>
      <c r="G71" s="5">
        <v>1.33</v>
      </c>
      <c r="H71" s="4">
        <v>0</v>
      </c>
    </row>
    <row r="72" spans="1:8" x14ac:dyDescent="0.2">
      <c r="A72" s="2" t="s">
        <v>31</v>
      </c>
      <c r="B72" s="4">
        <v>9</v>
      </c>
      <c r="C72" s="5">
        <v>0.5</v>
      </c>
      <c r="D72" s="4">
        <v>1</v>
      </c>
      <c r="E72" s="5">
        <v>0.1</v>
      </c>
      <c r="F72" s="4">
        <v>8</v>
      </c>
      <c r="G72" s="5">
        <v>1.06</v>
      </c>
      <c r="H72" s="4">
        <v>0</v>
      </c>
    </row>
    <row r="73" spans="1:8" x14ac:dyDescent="0.2">
      <c r="A73" s="2" t="s">
        <v>32</v>
      </c>
      <c r="B73" s="4">
        <v>463</v>
      </c>
      <c r="C73" s="5">
        <v>25.78</v>
      </c>
      <c r="D73" s="4">
        <v>209</v>
      </c>
      <c r="E73" s="5">
        <v>20.53</v>
      </c>
      <c r="F73" s="4">
        <v>253</v>
      </c>
      <c r="G73" s="5">
        <v>33.6</v>
      </c>
      <c r="H73" s="4">
        <v>1</v>
      </c>
    </row>
    <row r="74" spans="1:8" x14ac:dyDescent="0.2">
      <c r="A74" s="2" t="s">
        <v>33</v>
      </c>
      <c r="B74" s="4">
        <v>25</v>
      </c>
      <c r="C74" s="5">
        <v>1.39</v>
      </c>
      <c r="D74" s="4">
        <v>5</v>
      </c>
      <c r="E74" s="5">
        <v>0.49</v>
      </c>
      <c r="F74" s="4">
        <v>20</v>
      </c>
      <c r="G74" s="5">
        <v>2.66</v>
      </c>
      <c r="H74" s="4">
        <v>0</v>
      </c>
    </row>
    <row r="75" spans="1:8" x14ac:dyDescent="0.2">
      <c r="A75" s="2" t="s">
        <v>34</v>
      </c>
      <c r="B75" s="4">
        <v>137</v>
      </c>
      <c r="C75" s="5">
        <v>7.63</v>
      </c>
      <c r="D75" s="4">
        <v>78</v>
      </c>
      <c r="E75" s="5">
        <v>7.66</v>
      </c>
      <c r="F75" s="4">
        <v>58</v>
      </c>
      <c r="G75" s="5">
        <v>7.7</v>
      </c>
      <c r="H75" s="4">
        <v>1</v>
      </c>
    </row>
    <row r="76" spans="1:8" x14ac:dyDescent="0.2">
      <c r="A76" s="2" t="s">
        <v>35</v>
      </c>
      <c r="B76" s="4">
        <v>66</v>
      </c>
      <c r="C76" s="5">
        <v>3.67</v>
      </c>
      <c r="D76" s="4">
        <v>45</v>
      </c>
      <c r="E76" s="5">
        <v>4.42</v>
      </c>
      <c r="F76" s="4">
        <v>21</v>
      </c>
      <c r="G76" s="5">
        <v>2.79</v>
      </c>
      <c r="H76" s="4">
        <v>0</v>
      </c>
    </row>
    <row r="77" spans="1:8" x14ac:dyDescent="0.2">
      <c r="A77" s="2" t="s">
        <v>36</v>
      </c>
      <c r="B77" s="4">
        <v>243</v>
      </c>
      <c r="C77" s="5">
        <v>13.53</v>
      </c>
      <c r="D77" s="4">
        <v>196</v>
      </c>
      <c r="E77" s="5">
        <v>19.25</v>
      </c>
      <c r="F77" s="4">
        <v>43</v>
      </c>
      <c r="G77" s="5">
        <v>5.71</v>
      </c>
      <c r="H77" s="4">
        <v>0</v>
      </c>
    </row>
    <row r="78" spans="1:8" x14ac:dyDescent="0.2">
      <c r="A78" s="2" t="s">
        <v>37</v>
      </c>
      <c r="B78" s="4">
        <v>275</v>
      </c>
      <c r="C78" s="5">
        <v>15.31</v>
      </c>
      <c r="D78" s="4">
        <v>231</v>
      </c>
      <c r="E78" s="5">
        <v>22.69</v>
      </c>
      <c r="F78" s="4">
        <v>42</v>
      </c>
      <c r="G78" s="5">
        <v>5.58</v>
      </c>
      <c r="H78" s="4">
        <v>2</v>
      </c>
    </row>
    <row r="79" spans="1:8" x14ac:dyDescent="0.2">
      <c r="A79" s="2" t="s">
        <v>38</v>
      </c>
      <c r="B79" s="4">
        <v>63</v>
      </c>
      <c r="C79" s="5">
        <v>3.51</v>
      </c>
      <c r="D79" s="4">
        <v>38</v>
      </c>
      <c r="E79" s="5">
        <v>3.73</v>
      </c>
      <c r="F79" s="4">
        <v>13</v>
      </c>
      <c r="G79" s="5">
        <v>1.73</v>
      </c>
      <c r="H79" s="4">
        <v>0</v>
      </c>
    </row>
    <row r="80" spans="1:8" x14ac:dyDescent="0.2">
      <c r="A80" s="2" t="s">
        <v>39</v>
      </c>
      <c r="B80" s="4">
        <v>76</v>
      </c>
      <c r="C80" s="5">
        <v>4.2300000000000004</v>
      </c>
      <c r="D80" s="4">
        <v>45</v>
      </c>
      <c r="E80" s="5">
        <v>4.42</v>
      </c>
      <c r="F80" s="4">
        <v>29</v>
      </c>
      <c r="G80" s="5">
        <v>3.85</v>
      </c>
      <c r="H80" s="4">
        <v>0</v>
      </c>
    </row>
    <row r="81" spans="1:8" x14ac:dyDescent="0.2">
      <c r="A81" s="2" t="s">
        <v>40</v>
      </c>
      <c r="B81" s="4">
        <v>75</v>
      </c>
      <c r="C81" s="5">
        <v>4.18</v>
      </c>
      <c r="D81" s="4">
        <v>33</v>
      </c>
      <c r="E81" s="5">
        <v>3.24</v>
      </c>
      <c r="F81" s="4">
        <v>39</v>
      </c>
      <c r="G81" s="5">
        <v>5.18</v>
      </c>
      <c r="H81" s="4">
        <v>0</v>
      </c>
    </row>
    <row r="82" spans="1:8" x14ac:dyDescent="0.2">
      <c r="A82" s="1" t="s">
        <v>5</v>
      </c>
      <c r="B82" s="4">
        <v>708</v>
      </c>
      <c r="C82" s="5">
        <v>100</v>
      </c>
      <c r="D82" s="4">
        <v>464</v>
      </c>
      <c r="E82" s="5">
        <v>100.01</v>
      </c>
      <c r="F82" s="4">
        <v>229</v>
      </c>
      <c r="G82" s="5">
        <v>99.990000000000038</v>
      </c>
      <c r="H82" s="4">
        <v>0</v>
      </c>
    </row>
    <row r="83" spans="1:8" x14ac:dyDescent="0.2">
      <c r="A83" s="2" t="s">
        <v>26</v>
      </c>
      <c r="B83" s="4">
        <v>1</v>
      </c>
      <c r="C83" s="5">
        <v>0.14000000000000001</v>
      </c>
      <c r="D83" s="4">
        <v>0</v>
      </c>
      <c r="E83" s="5">
        <v>0</v>
      </c>
      <c r="F83" s="4">
        <v>1</v>
      </c>
      <c r="G83" s="5">
        <v>0.44</v>
      </c>
      <c r="H83" s="4">
        <v>0</v>
      </c>
    </row>
    <row r="84" spans="1:8" x14ac:dyDescent="0.2">
      <c r="A84" s="2" t="s">
        <v>27</v>
      </c>
      <c r="B84" s="4">
        <v>114</v>
      </c>
      <c r="C84" s="5">
        <v>16.100000000000001</v>
      </c>
      <c r="D84" s="4">
        <v>69</v>
      </c>
      <c r="E84" s="5">
        <v>14.87</v>
      </c>
      <c r="F84" s="4">
        <v>45</v>
      </c>
      <c r="G84" s="5">
        <v>19.649999999999999</v>
      </c>
      <c r="H84" s="4">
        <v>0</v>
      </c>
    </row>
    <row r="85" spans="1:8" x14ac:dyDescent="0.2">
      <c r="A85" s="2" t="s">
        <v>28</v>
      </c>
      <c r="B85" s="4">
        <v>30</v>
      </c>
      <c r="C85" s="5">
        <v>4.24</v>
      </c>
      <c r="D85" s="4">
        <v>17</v>
      </c>
      <c r="E85" s="5">
        <v>3.66</v>
      </c>
      <c r="F85" s="4">
        <v>13</v>
      </c>
      <c r="G85" s="5">
        <v>5.68</v>
      </c>
      <c r="H85" s="4">
        <v>0</v>
      </c>
    </row>
    <row r="86" spans="1:8" x14ac:dyDescent="0.2">
      <c r="A86" s="2" t="s">
        <v>29</v>
      </c>
      <c r="B86" s="4">
        <v>11</v>
      </c>
      <c r="C86" s="5">
        <v>1.55</v>
      </c>
      <c r="D86" s="4">
        <v>0</v>
      </c>
      <c r="E86" s="5">
        <v>0</v>
      </c>
      <c r="F86" s="4">
        <v>11</v>
      </c>
      <c r="G86" s="5">
        <v>4.8</v>
      </c>
      <c r="H86" s="4">
        <v>0</v>
      </c>
    </row>
    <row r="87" spans="1:8" x14ac:dyDescent="0.2">
      <c r="A87" s="2" t="s">
        <v>30</v>
      </c>
      <c r="B87" s="4">
        <v>1</v>
      </c>
      <c r="C87" s="5">
        <v>0.14000000000000001</v>
      </c>
      <c r="D87" s="4">
        <v>0</v>
      </c>
      <c r="E87" s="5">
        <v>0</v>
      </c>
      <c r="F87" s="4">
        <v>1</v>
      </c>
      <c r="G87" s="5">
        <v>0.44</v>
      </c>
      <c r="H87" s="4">
        <v>0</v>
      </c>
    </row>
    <row r="88" spans="1:8" x14ac:dyDescent="0.2">
      <c r="A88" s="2" t="s">
        <v>31</v>
      </c>
      <c r="B88" s="4">
        <v>10</v>
      </c>
      <c r="C88" s="5">
        <v>1.41</v>
      </c>
      <c r="D88" s="4">
        <v>1</v>
      </c>
      <c r="E88" s="5">
        <v>0.22</v>
      </c>
      <c r="F88" s="4">
        <v>9</v>
      </c>
      <c r="G88" s="5">
        <v>3.93</v>
      </c>
      <c r="H88" s="4">
        <v>0</v>
      </c>
    </row>
    <row r="89" spans="1:8" x14ac:dyDescent="0.2">
      <c r="A89" s="2" t="s">
        <v>32</v>
      </c>
      <c r="B89" s="4">
        <v>201</v>
      </c>
      <c r="C89" s="5">
        <v>28.39</v>
      </c>
      <c r="D89" s="4">
        <v>117</v>
      </c>
      <c r="E89" s="5">
        <v>25.22</v>
      </c>
      <c r="F89" s="4">
        <v>84</v>
      </c>
      <c r="G89" s="5">
        <v>36.68</v>
      </c>
      <c r="H89" s="4">
        <v>0</v>
      </c>
    </row>
    <row r="90" spans="1:8" x14ac:dyDescent="0.2">
      <c r="A90" s="2" t="s">
        <v>33</v>
      </c>
      <c r="B90" s="4">
        <v>3</v>
      </c>
      <c r="C90" s="5">
        <v>0.42</v>
      </c>
      <c r="D90" s="4">
        <v>1</v>
      </c>
      <c r="E90" s="5">
        <v>0.22</v>
      </c>
      <c r="F90" s="4">
        <v>2</v>
      </c>
      <c r="G90" s="5">
        <v>0.87</v>
      </c>
      <c r="H90" s="4">
        <v>0</v>
      </c>
    </row>
    <row r="91" spans="1:8" x14ac:dyDescent="0.2">
      <c r="A91" s="2" t="s">
        <v>34</v>
      </c>
      <c r="B91" s="4">
        <v>15</v>
      </c>
      <c r="C91" s="5">
        <v>2.12</v>
      </c>
      <c r="D91" s="4">
        <v>6</v>
      </c>
      <c r="E91" s="5">
        <v>1.29</v>
      </c>
      <c r="F91" s="4">
        <v>9</v>
      </c>
      <c r="G91" s="5">
        <v>3.93</v>
      </c>
      <c r="H91" s="4">
        <v>0</v>
      </c>
    </row>
    <row r="92" spans="1:8" x14ac:dyDescent="0.2">
      <c r="A92" s="2" t="s">
        <v>35</v>
      </c>
      <c r="B92" s="4">
        <v>14</v>
      </c>
      <c r="C92" s="5">
        <v>1.98</v>
      </c>
      <c r="D92" s="4">
        <v>12</v>
      </c>
      <c r="E92" s="5">
        <v>2.59</v>
      </c>
      <c r="F92" s="4">
        <v>2</v>
      </c>
      <c r="G92" s="5">
        <v>0.87</v>
      </c>
      <c r="H92" s="4">
        <v>0</v>
      </c>
    </row>
    <row r="93" spans="1:8" x14ac:dyDescent="0.2">
      <c r="A93" s="2" t="s">
        <v>36</v>
      </c>
      <c r="B93" s="4">
        <v>99</v>
      </c>
      <c r="C93" s="5">
        <v>13.98</v>
      </c>
      <c r="D93" s="4">
        <v>79</v>
      </c>
      <c r="E93" s="5">
        <v>17.03</v>
      </c>
      <c r="F93" s="4">
        <v>20</v>
      </c>
      <c r="G93" s="5">
        <v>8.73</v>
      </c>
      <c r="H93" s="4">
        <v>0</v>
      </c>
    </row>
    <row r="94" spans="1:8" x14ac:dyDescent="0.2">
      <c r="A94" s="2" t="s">
        <v>37</v>
      </c>
      <c r="B94" s="4">
        <v>134</v>
      </c>
      <c r="C94" s="5">
        <v>18.93</v>
      </c>
      <c r="D94" s="4">
        <v>119</v>
      </c>
      <c r="E94" s="5">
        <v>25.65</v>
      </c>
      <c r="F94" s="4">
        <v>15</v>
      </c>
      <c r="G94" s="5">
        <v>6.55</v>
      </c>
      <c r="H94" s="4">
        <v>0</v>
      </c>
    </row>
    <row r="95" spans="1:8" x14ac:dyDescent="0.2">
      <c r="A95" s="2" t="s">
        <v>38</v>
      </c>
      <c r="B95" s="4">
        <v>29</v>
      </c>
      <c r="C95" s="5">
        <v>4.0999999999999996</v>
      </c>
      <c r="D95" s="4">
        <v>15</v>
      </c>
      <c r="E95" s="5">
        <v>3.23</v>
      </c>
      <c r="F95" s="4">
        <v>2</v>
      </c>
      <c r="G95" s="5">
        <v>0.87</v>
      </c>
      <c r="H95" s="4">
        <v>0</v>
      </c>
    </row>
    <row r="96" spans="1:8" x14ac:dyDescent="0.2">
      <c r="A96" s="2" t="s">
        <v>39</v>
      </c>
      <c r="B96" s="4">
        <v>24</v>
      </c>
      <c r="C96" s="5">
        <v>3.39</v>
      </c>
      <c r="D96" s="4">
        <v>13</v>
      </c>
      <c r="E96" s="5">
        <v>2.8</v>
      </c>
      <c r="F96" s="4">
        <v>10</v>
      </c>
      <c r="G96" s="5">
        <v>4.37</v>
      </c>
      <c r="H96" s="4">
        <v>0</v>
      </c>
    </row>
    <row r="97" spans="1:8" x14ac:dyDescent="0.2">
      <c r="A97" s="2" t="s">
        <v>40</v>
      </c>
      <c r="B97" s="4">
        <v>22</v>
      </c>
      <c r="C97" s="5">
        <v>3.11</v>
      </c>
      <c r="D97" s="4">
        <v>15</v>
      </c>
      <c r="E97" s="5">
        <v>3.23</v>
      </c>
      <c r="F97" s="4">
        <v>5</v>
      </c>
      <c r="G97" s="5">
        <v>2.1800000000000002</v>
      </c>
      <c r="H97" s="4">
        <v>0</v>
      </c>
    </row>
    <row r="98" spans="1:8" x14ac:dyDescent="0.2">
      <c r="A98" s="1" t="s">
        <v>6</v>
      </c>
      <c r="B98" s="4">
        <v>1455</v>
      </c>
      <c r="C98" s="5">
        <v>100</v>
      </c>
      <c r="D98" s="4">
        <v>1047</v>
      </c>
      <c r="E98" s="5">
        <v>100.01</v>
      </c>
      <c r="F98" s="4">
        <v>378</v>
      </c>
      <c r="G98" s="5">
        <v>99.990000000000023</v>
      </c>
      <c r="H98" s="4">
        <v>6</v>
      </c>
    </row>
    <row r="99" spans="1:8" x14ac:dyDescent="0.2">
      <c r="A99" s="2" t="s">
        <v>26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27</v>
      </c>
      <c r="B100" s="4">
        <v>187</v>
      </c>
      <c r="C100" s="5">
        <v>12.85</v>
      </c>
      <c r="D100" s="4">
        <v>129</v>
      </c>
      <c r="E100" s="5">
        <v>12.32</v>
      </c>
      <c r="F100" s="4">
        <v>58</v>
      </c>
      <c r="G100" s="5">
        <v>15.34</v>
      </c>
      <c r="H100" s="4">
        <v>0</v>
      </c>
    </row>
    <row r="101" spans="1:8" x14ac:dyDescent="0.2">
      <c r="A101" s="2" t="s">
        <v>28</v>
      </c>
      <c r="B101" s="4">
        <v>214</v>
      </c>
      <c r="C101" s="5">
        <v>14.71</v>
      </c>
      <c r="D101" s="4">
        <v>152</v>
      </c>
      <c r="E101" s="5">
        <v>14.52</v>
      </c>
      <c r="F101" s="4">
        <v>60</v>
      </c>
      <c r="G101" s="5">
        <v>15.87</v>
      </c>
      <c r="H101" s="4">
        <v>1</v>
      </c>
    </row>
    <row r="102" spans="1:8" x14ac:dyDescent="0.2">
      <c r="A102" s="2" t="s">
        <v>29</v>
      </c>
      <c r="B102" s="4">
        <v>1</v>
      </c>
      <c r="C102" s="5">
        <v>7.0000000000000007E-2</v>
      </c>
      <c r="D102" s="4">
        <v>0</v>
      </c>
      <c r="E102" s="5">
        <v>0</v>
      </c>
      <c r="F102" s="4">
        <v>1</v>
      </c>
      <c r="G102" s="5">
        <v>0.26</v>
      </c>
      <c r="H102" s="4">
        <v>0</v>
      </c>
    </row>
    <row r="103" spans="1:8" x14ac:dyDescent="0.2">
      <c r="A103" s="2" t="s">
        <v>30</v>
      </c>
      <c r="B103" s="4">
        <v>6</v>
      </c>
      <c r="C103" s="5">
        <v>0.41</v>
      </c>
      <c r="D103" s="4">
        <v>0</v>
      </c>
      <c r="E103" s="5">
        <v>0</v>
      </c>
      <c r="F103" s="4">
        <v>6</v>
      </c>
      <c r="G103" s="5">
        <v>1.59</v>
      </c>
      <c r="H103" s="4">
        <v>0</v>
      </c>
    </row>
    <row r="104" spans="1:8" x14ac:dyDescent="0.2">
      <c r="A104" s="2" t="s">
        <v>31</v>
      </c>
      <c r="B104" s="4">
        <v>10</v>
      </c>
      <c r="C104" s="5">
        <v>0.69</v>
      </c>
      <c r="D104" s="4">
        <v>1</v>
      </c>
      <c r="E104" s="5">
        <v>0.1</v>
      </c>
      <c r="F104" s="4">
        <v>9</v>
      </c>
      <c r="G104" s="5">
        <v>2.38</v>
      </c>
      <c r="H104" s="4">
        <v>0</v>
      </c>
    </row>
    <row r="105" spans="1:8" x14ac:dyDescent="0.2">
      <c r="A105" s="2" t="s">
        <v>32</v>
      </c>
      <c r="B105" s="4">
        <v>352</v>
      </c>
      <c r="C105" s="5">
        <v>24.19</v>
      </c>
      <c r="D105" s="4">
        <v>240</v>
      </c>
      <c r="E105" s="5">
        <v>22.92</v>
      </c>
      <c r="F105" s="4">
        <v>111</v>
      </c>
      <c r="G105" s="5">
        <v>29.37</v>
      </c>
      <c r="H105" s="4">
        <v>1</v>
      </c>
    </row>
    <row r="106" spans="1:8" x14ac:dyDescent="0.2">
      <c r="A106" s="2" t="s">
        <v>33</v>
      </c>
      <c r="B106" s="4">
        <v>7</v>
      </c>
      <c r="C106" s="5">
        <v>0.48</v>
      </c>
      <c r="D106" s="4">
        <v>1</v>
      </c>
      <c r="E106" s="5">
        <v>0.1</v>
      </c>
      <c r="F106" s="4">
        <v>6</v>
      </c>
      <c r="G106" s="5">
        <v>1.59</v>
      </c>
      <c r="H106" s="4">
        <v>0</v>
      </c>
    </row>
    <row r="107" spans="1:8" x14ac:dyDescent="0.2">
      <c r="A107" s="2" t="s">
        <v>34</v>
      </c>
      <c r="B107" s="4">
        <v>85</v>
      </c>
      <c r="C107" s="5">
        <v>5.84</v>
      </c>
      <c r="D107" s="4">
        <v>56</v>
      </c>
      <c r="E107" s="5">
        <v>5.35</v>
      </c>
      <c r="F107" s="4">
        <v>29</v>
      </c>
      <c r="G107" s="5">
        <v>7.67</v>
      </c>
      <c r="H107" s="4">
        <v>0</v>
      </c>
    </row>
    <row r="108" spans="1:8" x14ac:dyDescent="0.2">
      <c r="A108" s="2" t="s">
        <v>35</v>
      </c>
      <c r="B108" s="4">
        <v>47</v>
      </c>
      <c r="C108" s="5">
        <v>3.23</v>
      </c>
      <c r="D108" s="4">
        <v>34</v>
      </c>
      <c r="E108" s="5">
        <v>3.25</v>
      </c>
      <c r="F108" s="4">
        <v>11</v>
      </c>
      <c r="G108" s="5">
        <v>2.91</v>
      </c>
      <c r="H108" s="4">
        <v>0</v>
      </c>
    </row>
    <row r="109" spans="1:8" x14ac:dyDescent="0.2">
      <c r="A109" s="2" t="s">
        <v>36</v>
      </c>
      <c r="B109" s="4">
        <v>165</v>
      </c>
      <c r="C109" s="5">
        <v>11.34</v>
      </c>
      <c r="D109" s="4">
        <v>138</v>
      </c>
      <c r="E109" s="5">
        <v>13.18</v>
      </c>
      <c r="F109" s="4">
        <v>27</v>
      </c>
      <c r="G109" s="5">
        <v>7.14</v>
      </c>
      <c r="H109" s="4">
        <v>0</v>
      </c>
    </row>
    <row r="110" spans="1:8" x14ac:dyDescent="0.2">
      <c r="A110" s="2" t="s">
        <v>37</v>
      </c>
      <c r="B110" s="4">
        <v>247</v>
      </c>
      <c r="C110" s="5">
        <v>16.98</v>
      </c>
      <c r="D110" s="4">
        <v>223</v>
      </c>
      <c r="E110" s="5">
        <v>21.3</v>
      </c>
      <c r="F110" s="4">
        <v>20</v>
      </c>
      <c r="G110" s="5">
        <v>5.29</v>
      </c>
      <c r="H110" s="4">
        <v>2</v>
      </c>
    </row>
    <row r="111" spans="1:8" x14ac:dyDescent="0.2">
      <c r="A111" s="2" t="s">
        <v>38</v>
      </c>
      <c r="B111" s="4">
        <v>37</v>
      </c>
      <c r="C111" s="5">
        <v>2.54</v>
      </c>
      <c r="D111" s="4">
        <v>20</v>
      </c>
      <c r="E111" s="5">
        <v>1.91</v>
      </c>
      <c r="F111" s="4">
        <v>4</v>
      </c>
      <c r="G111" s="5">
        <v>1.06</v>
      </c>
      <c r="H111" s="4">
        <v>0</v>
      </c>
    </row>
    <row r="112" spans="1:8" x14ac:dyDescent="0.2">
      <c r="A112" s="2" t="s">
        <v>39</v>
      </c>
      <c r="B112" s="4">
        <v>46</v>
      </c>
      <c r="C112" s="5">
        <v>3.16</v>
      </c>
      <c r="D112" s="4">
        <v>25</v>
      </c>
      <c r="E112" s="5">
        <v>2.39</v>
      </c>
      <c r="F112" s="4">
        <v>20</v>
      </c>
      <c r="G112" s="5">
        <v>5.29</v>
      </c>
      <c r="H112" s="4">
        <v>1</v>
      </c>
    </row>
    <row r="113" spans="1:8" x14ac:dyDescent="0.2">
      <c r="A113" s="2" t="s">
        <v>40</v>
      </c>
      <c r="B113" s="4">
        <v>51</v>
      </c>
      <c r="C113" s="5">
        <v>3.51</v>
      </c>
      <c r="D113" s="4">
        <v>28</v>
      </c>
      <c r="E113" s="5">
        <v>2.67</v>
      </c>
      <c r="F113" s="4">
        <v>16</v>
      </c>
      <c r="G113" s="5">
        <v>4.2300000000000004</v>
      </c>
      <c r="H113" s="4">
        <v>1</v>
      </c>
    </row>
    <row r="114" spans="1:8" x14ac:dyDescent="0.2">
      <c r="A114" s="1" t="s">
        <v>7</v>
      </c>
      <c r="B114" s="4">
        <v>825</v>
      </c>
      <c r="C114" s="5">
        <v>100.00000000000001</v>
      </c>
      <c r="D114" s="4">
        <v>495</v>
      </c>
      <c r="E114" s="5">
        <v>99.99</v>
      </c>
      <c r="F114" s="4">
        <v>321</v>
      </c>
      <c r="G114" s="5">
        <v>100.00000000000001</v>
      </c>
      <c r="H114" s="4">
        <v>2</v>
      </c>
    </row>
    <row r="115" spans="1:8" x14ac:dyDescent="0.2">
      <c r="A115" s="2" t="s">
        <v>26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27</v>
      </c>
      <c r="B116" s="4">
        <v>102</v>
      </c>
      <c r="C116" s="5">
        <v>12.36</v>
      </c>
      <c r="D116" s="4">
        <v>44</v>
      </c>
      <c r="E116" s="5">
        <v>8.89</v>
      </c>
      <c r="F116" s="4">
        <v>58</v>
      </c>
      <c r="G116" s="5">
        <v>18.07</v>
      </c>
      <c r="H116" s="4">
        <v>0</v>
      </c>
    </row>
    <row r="117" spans="1:8" x14ac:dyDescent="0.2">
      <c r="A117" s="2" t="s">
        <v>28</v>
      </c>
      <c r="B117" s="4">
        <v>66</v>
      </c>
      <c r="C117" s="5">
        <v>8</v>
      </c>
      <c r="D117" s="4">
        <v>29</v>
      </c>
      <c r="E117" s="5">
        <v>5.86</v>
      </c>
      <c r="F117" s="4">
        <v>37</v>
      </c>
      <c r="G117" s="5">
        <v>11.53</v>
      </c>
      <c r="H117" s="4">
        <v>0</v>
      </c>
    </row>
    <row r="118" spans="1:8" x14ac:dyDescent="0.2">
      <c r="A118" s="2" t="s">
        <v>29</v>
      </c>
      <c r="B118" s="4">
        <v>4</v>
      </c>
      <c r="C118" s="5">
        <v>0.48</v>
      </c>
      <c r="D118" s="4">
        <v>0</v>
      </c>
      <c r="E118" s="5">
        <v>0</v>
      </c>
      <c r="F118" s="4">
        <v>3</v>
      </c>
      <c r="G118" s="5">
        <v>0.93</v>
      </c>
      <c r="H118" s="4">
        <v>0</v>
      </c>
    </row>
    <row r="119" spans="1:8" x14ac:dyDescent="0.2">
      <c r="A119" s="2" t="s">
        <v>30</v>
      </c>
      <c r="B119" s="4">
        <v>6</v>
      </c>
      <c r="C119" s="5">
        <v>0.73</v>
      </c>
      <c r="D119" s="4">
        <v>0</v>
      </c>
      <c r="E119" s="5">
        <v>0</v>
      </c>
      <c r="F119" s="4">
        <v>6</v>
      </c>
      <c r="G119" s="5">
        <v>1.87</v>
      </c>
      <c r="H119" s="4">
        <v>0</v>
      </c>
    </row>
    <row r="120" spans="1:8" x14ac:dyDescent="0.2">
      <c r="A120" s="2" t="s">
        <v>31</v>
      </c>
      <c r="B120" s="4">
        <v>7</v>
      </c>
      <c r="C120" s="5">
        <v>0.85</v>
      </c>
      <c r="D120" s="4">
        <v>2</v>
      </c>
      <c r="E120" s="5">
        <v>0.4</v>
      </c>
      <c r="F120" s="4">
        <v>5</v>
      </c>
      <c r="G120" s="5">
        <v>1.56</v>
      </c>
      <c r="H120" s="4">
        <v>0</v>
      </c>
    </row>
    <row r="121" spans="1:8" x14ac:dyDescent="0.2">
      <c r="A121" s="2" t="s">
        <v>32</v>
      </c>
      <c r="B121" s="4">
        <v>221</v>
      </c>
      <c r="C121" s="5">
        <v>26.79</v>
      </c>
      <c r="D121" s="4">
        <v>115</v>
      </c>
      <c r="E121" s="5">
        <v>23.23</v>
      </c>
      <c r="F121" s="4">
        <v>105</v>
      </c>
      <c r="G121" s="5">
        <v>32.71</v>
      </c>
      <c r="H121" s="4">
        <v>1</v>
      </c>
    </row>
    <row r="122" spans="1:8" x14ac:dyDescent="0.2">
      <c r="A122" s="2" t="s">
        <v>33</v>
      </c>
      <c r="B122" s="4">
        <v>7</v>
      </c>
      <c r="C122" s="5">
        <v>0.85</v>
      </c>
      <c r="D122" s="4">
        <v>0</v>
      </c>
      <c r="E122" s="5">
        <v>0</v>
      </c>
      <c r="F122" s="4">
        <v>7</v>
      </c>
      <c r="G122" s="5">
        <v>2.1800000000000002</v>
      </c>
      <c r="H122" s="4">
        <v>0</v>
      </c>
    </row>
    <row r="123" spans="1:8" x14ac:dyDescent="0.2">
      <c r="A123" s="2" t="s">
        <v>34</v>
      </c>
      <c r="B123" s="4">
        <v>58</v>
      </c>
      <c r="C123" s="5">
        <v>7.03</v>
      </c>
      <c r="D123" s="4">
        <v>39</v>
      </c>
      <c r="E123" s="5">
        <v>7.88</v>
      </c>
      <c r="F123" s="4">
        <v>19</v>
      </c>
      <c r="G123" s="5">
        <v>5.92</v>
      </c>
      <c r="H123" s="4">
        <v>0</v>
      </c>
    </row>
    <row r="124" spans="1:8" x14ac:dyDescent="0.2">
      <c r="A124" s="2" t="s">
        <v>35</v>
      </c>
      <c r="B124" s="4">
        <v>22</v>
      </c>
      <c r="C124" s="5">
        <v>2.67</v>
      </c>
      <c r="D124" s="4">
        <v>14</v>
      </c>
      <c r="E124" s="5">
        <v>2.83</v>
      </c>
      <c r="F124" s="4">
        <v>8</v>
      </c>
      <c r="G124" s="5">
        <v>2.4900000000000002</v>
      </c>
      <c r="H124" s="4">
        <v>0</v>
      </c>
    </row>
    <row r="125" spans="1:8" x14ac:dyDescent="0.2">
      <c r="A125" s="2" t="s">
        <v>36</v>
      </c>
      <c r="B125" s="4">
        <v>114</v>
      </c>
      <c r="C125" s="5">
        <v>13.82</v>
      </c>
      <c r="D125" s="4">
        <v>93</v>
      </c>
      <c r="E125" s="5">
        <v>18.79</v>
      </c>
      <c r="F125" s="4">
        <v>21</v>
      </c>
      <c r="G125" s="5">
        <v>6.54</v>
      </c>
      <c r="H125" s="4">
        <v>0</v>
      </c>
    </row>
    <row r="126" spans="1:8" x14ac:dyDescent="0.2">
      <c r="A126" s="2" t="s">
        <v>37</v>
      </c>
      <c r="B126" s="4">
        <v>144</v>
      </c>
      <c r="C126" s="5">
        <v>17.45</v>
      </c>
      <c r="D126" s="4">
        <v>120</v>
      </c>
      <c r="E126" s="5">
        <v>24.24</v>
      </c>
      <c r="F126" s="4">
        <v>23</v>
      </c>
      <c r="G126" s="5">
        <v>7.17</v>
      </c>
      <c r="H126" s="4">
        <v>0</v>
      </c>
    </row>
    <row r="127" spans="1:8" x14ac:dyDescent="0.2">
      <c r="A127" s="2" t="s">
        <v>38</v>
      </c>
      <c r="B127" s="4">
        <v>16</v>
      </c>
      <c r="C127" s="5">
        <v>1.94</v>
      </c>
      <c r="D127" s="4">
        <v>7</v>
      </c>
      <c r="E127" s="5">
        <v>1.41</v>
      </c>
      <c r="F127" s="4">
        <v>6</v>
      </c>
      <c r="G127" s="5">
        <v>1.87</v>
      </c>
      <c r="H127" s="4">
        <v>1</v>
      </c>
    </row>
    <row r="128" spans="1:8" x14ac:dyDescent="0.2">
      <c r="A128" s="2" t="s">
        <v>39</v>
      </c>
      <c r="B128" s="4">
        <v>28</v>
      </c>
      <c r="C128" s="5">
        <v>3.39</v>
      </c>
      <c r="D128" s="4">
        <v>20</v>
      </c>
      <c r="E128" s="5">
        <v>4.04</v>
      </c>
      <c r="F128" s="4">
        <v>8</v>
      </c>
      <c r="G128" s="5">
        <v>2.4900000000000002</v>
      </c>
      <c r="H128" s="4">
        <v>0</v>
      </c>
    </row>
    <row r="129" spans="1:8" x14ac:dyDescent="0.2">
      <c r="A129" s="2" t="s">
        <v>40</v>
      </c>
      <c r="B129" s="4">
        <v>30</v>
      </c>
      <c r="C129" s="5">
        <v>3.64</v>
      </c>
      <c r="D129" s="4">
        <v>12</v>
      </c>
      <c r="E129" s="5">
        <v>2.42</v>
      </c>
      <c r="F129" s="4">
        <v>15</v>
      </c>
      <c r="G129" s="5">
        <v>4.67</v>
      </c>
      <c r="H129" s="4">
        <v>0</v>
      </c>
    </row>
    <row r="130" spans="1:8" x14ac:dyDescent="0.2">
      <c r="A130" s="1" t="s">
        <v>8</v>
      </c>
      <c r="B130" s="4">
        <v>2138</v>
      </c>
      <c r="C130" s="5">
        <v>100.00999999999999</v>
      </c>
      <c r="D130" s="4">
        <v>1415</v>
      </c>
      <c r="E130" s="5">
        <v>99.99</v>
      </c>
      <c r="F130" s="4">
        <v>687</v>
      </c>
      <c r="G130" s="5">
        <v>99.99</v>
      </c>
      <c r="H130" s="4">
        <v>3</v>
      </c>
    </row>
    <row r="131" spans="1:8" x14ac:dyDescent="0.2">
      <c r="A131" s="2" t="s">
        <v>26</v>
      </c>
      <c r="B131" s="4">
        <v>1</v>
      </c>
      <c r="C131" s="5">
        <v>0.05</v>
      </c>
      <c r="D131" s="4">
        <v>0</v>
      </c>
      <c r="E131" s="5">
        <v>0</v>
      </c>
      <c r="F131" s="4">
        <v>1</v>
      </c>
      <c r="G131" s="5">
        <v>0.15</v>
      </c>
      <c r="H131" s="4">
        <v>0</v>
      </c>
    </row>
    <row r="132" spans="1:8" x14ac:dyDescent="0.2">
      <c r="A132" s="2" t="s">
        <v>27</v>
      </c>
      <c r="B132" s="4">
        <v>313</v>
      </c>
      <c r="C132" s="5">
        <v>14.64</v>
      </c>
      <c r="D132" s="4">
        <v>173</v>
      </c>
      <c r="E132" s="5">
        <v>12.23</v>
      </c>
      <c r="F132" s="4">
        <v>140</v>
      </c>
      <c r="G132" s="5">
        <v>20.38</v>
      </c>
      <c r="H132" s="4">
        <v>0</v>
      </c>
    </row>
    <row r="133" spans="1:8" x14ac:dyDescent="0.2">
      <c r="A133" s="2" t="s">
        <v>28</v>
      </c>
      <c r="B133" s="4">
        <v>168</v>
      </c>
      <c r="C133" s="5">
        <v>7.86</v>
      </c>
      <c r="D133" s="4">
        <v>82</v>
      </c>
      <c r="E133" s="5">
        <v>5.8</v>
      </c>
      <c r="F133" s="4">
        <v>85</v>
      </c>
      <c r="G133" s="5">
        <v>12.37</v>
      </c>
      <c r="H133" s="4">
        <v>0</v>
      </c>
    </row>
    <row r="134" spans="1:8" x14ac:dyDescent="0.2">
      <c r="A134" s="2" t="s">
        <v>29</v>
      </c>
      <c r="B134" s="4">
        <v>7</v>
      </c>
      <c r="C134" s="5">
        <v>0.33</v>
      </c>
      <c r="D134" s="4">
        <v>0</v>
      </c>
      <c r="E134" s="5">
        <v>0</v>
      </c>
      <c r="F134" s="4">
        <v>2</v>
      </c>
      <c r="G134" s="5">
        <v>0.28999999999999998</v>
      </c>
      <c r="H134" s="4">
        <v>0</v>
      </c>
    </row>
    <row r="135" spans="1:8" x14ac:dyDescent="0.2">
      <c r="A135" s="2" t="s">
        <v>30</v>
      </c>
      <c r="B135" s="4">
        <v>11</v>
      </c>
      <c r="C135" s="5">
        <v>0.51</v>
      </c>
      <c r="D135" s="4">
        <v>4</v>
      </c>
      <c r="E135" s="5">
        <v>0.28000000000000003</v>
      </c>
      <c r="F135" s="4">
        <v>7</v>
      </c>
      <c r="G135" s="5">
        <v>1.02</v>
      </c>
      <c r="H135" s="4">
        <v>0</v>
      </c>
    </row>
    <row r="136" spans="1:8" x14ac:dyDescent="0.2">
      <c r="A136" s="2" t="s">
        <v>31</v>
      </c>
      <c r="B136" s="4">
        <v>14</v>
      </c>
      <c r="C136" s="5">
        <v>0.65</v>
      </c>
      <c r="D136" s="4">
        <v>6</v>
      </c>
      <c r="E136" s="5">
        <v>0.42</v>
      </c>
      <c r="F136" s="4">
        <v>7</v>
      </c>
      <c r="G136" s="5">
        <v>1.02</v>
      </c>
      <c r="H136" s="4">
        <v>0</v>
      </c>
    </row>
    <row r="137" spans="1:8" x14ac:dyDescent="0.2">
      <c r="A137" s="2" t="s">
        <v>32</v>
      </c>
      <c r="B137" s="4">
        <v>527</v>
      </c>
      <c r="C137" s="5">
        <v>24.65</v>
      </c>
      <c r="D137" s="4">
        <v>324</v>
      </c>
      <c r="E137" s="5">
        <v>22.9</v>
      </c>
      <c r="F137" s="4">
        <v>202</v>
      </c>
      <c r="G137" s="5">
        <v>29.4</v>
      </c>
      <c r="H137" s="4">
        <v>1</v>
      </c>
    </row>
    <row r="138" spans="1:8" x14ac:dyDescent="0.2">
      <c r="A138" s="2" t="s">
        <v>33</v>
      </c>
      <c r="B138" s="4">
        <v>17</v>
      </c>
      <c r="C138" s="5">
        <v>0.8</v>
      </c>
      <c r="D138" s="4">
        <v>4</v>
      </c>
      <c r="E138" s="5">
        <v>0.28000000000000003</v>
      </c>
      <c r="F138" s="4">
        <v>13</v>
      </c>
      <c r="G138" s="5">
        <v>1.89</v>
      </c>
      <c r="H138" s="4">
        <v>0</v>
      </c>
    </row>
    <row r="139" spans="1:8" x14ac:dyDescent="0.2">
      <c r="A139" s="2" t="s">
        <v>34</v>
      </c>
      <c r="B139" s="4">
        <v>80</v>
      </c>
      <c r="C139" s="5">
        <v>3.74</v>
      </c>
      <c r="D139" s="4">
        <v>37</v>
      </c>
      <c r="E139" s="5">
        <v>2.61</v>
      </c>
      <c r="F139" s="4">
        <v>42</v>
      </c>
      <c r="G139" s="5">
        <v>6.11</v>
      </c>
      <c r="H139" s="4">
        <v>1</v>
      </c>
    </row>
    <row r="140" spans="1:8" x14ac:dyDescent="0.2">
      <c r="A140" s="2" t="s">
        <v>35</v>
      </c>
      <c r="B140" s="4">
        <v>70</v>
      </c>
      <c r="C140" s="5">
        <v>3.27</v>
      </c>
      <c r="D140" s="4">
        <v>41</v>
      </c>
      <c r="E140" s="5">
        <v>2.9</v>
      </c>
      <c r="F140" s="4">
        <v>27</v>
      </c>
      <c r="G140" s="5">
        <v>3.93</v>
      </c>
      <c r="H140" s="4">
        <v>0</v>
      </c>
    </row>
    <row r="141" spans="1:8" x14ac:dyDescent="0.2">
      <c r="A141" s="2" t="s">
        <v>36</v>
      </c>
      <c r="B141" s="4">
        <v>308</v>
      </c>
      <c r="C141" s="5">
        <v>14.41</v>
      </c>
      <c r="D141" s="4">
        <v>274</v>
      </c>
      <c r="E141" s="5">
        <v>19.36</v>
      </c>
      <c r="F141" s="4">
        <v>34</v>
      </c>
      <c r="G141" s="5">
        <v>4.95</v>
      </c>
      <c r="H141" s="4">
        <v>0</v>
      </c>
    </row>
    <row r="142" spans="1:8" x14ac:dyDescent="0.2">
      <c r="A142" s="2" t="s">
        <v>37</v>
      </c>
      <c r="B142" s="4">
        <v>373</v>
      </c>
      <c r="C142" s="5">
        <v>17.45</v>
      </c>
      <c r="D142" s="4">
        <v>329</v>
      </c>
      <c r="E142" s="5">
        <v>23.25</v>
      </c>
      <c r="F142" s="4">
        <v>42</v>
      </c>
      <c r="G142" s="5">
        <v>6.11</v>
      </c>
      <c r="H142" s="4">
        <v>0</v>
      </c>
    </row>
    <row r="143" spans="1:8" x14ac:dyDescent="0.2">
      <c r="A143" s="2" t="s">
        <v>38</v>
      </c>
      <c r="B143" s="4">
        <v>74</v>
      </c>
      <c r="C143" s="5">
        <v>3.46</v>
      </c>
      <c r="D143" s="4">
        <v>51</v>
      </c>
      <c r="E143" s="5">
        <v>3.6</v>
      </c>
      <c r="F143" s="4">
        <v>7</v>
      </c>
      <c r="G143" s="5">
        <v>1.02</v>
      </c>
      <c r="H143" s="4">
        <v>0</v>
      </c>
    </row>
    <row r="144" spans="1:8" x14ac:dyDescent="0.2">
      <c r="A144" s="2" t="s">
        <v>39</v>
      </c>
      <c r="B144" s="4">
        <v>90</v>
      </c>
      <c r="C144" s="5">
        <v>4.21</v>
      </c>
      <c r="D144" s="4">
        <v>42</v>
      </c>
      <c r="E144" s="5">
        <v>2.97</v>
      </c>
      <c r="F144" s="4">
        <v>45</v>
      </c>
      <c r="G144" s="5">
        <v>6.55</v>
      </c>
      <c r="H144" s="4">
        <v>0</v>
      </c>
    </row>
    <row r="145" spans="1:8" x14ac:dyDescent="0.2">
      <c r="A145" s="2" t="s">
        <v>40</v>
      </c>
      <c r="B145" s="4">
        <v>85</v>
      </c>
      <c r="C145" s="5">
        <v>3.98</v>
      </c>
      <c r="D145" s="4">
        <v>48</v>
      </c>
      <c r="E145" s="5">
        <v>3.39</v>
      </c>
      <c r="F145" s="4">
        <v>33</v>
      </c>
      <c r="G145" s="5">
        <v>4.8</v>
      </c>
      <c r="H145" s="4">
        <v>1</v>
      </c>
    </row>
    <row r="146" spans="1:8" x14ac:dyDescent="0.2">
      <c r="A146" s="1" t="s">
        <v>9</v>
      </c>
      <c r="B146" s="4">
        <v>627</v>
      </c>
      <c r="C146" s="5">
        <v>99.999999999999986</v>
      </c>
      <c r="D146" s="4">
        <v>389</v>
      </c>
      <c r="E146" s="5">
        <v>100.00999999999999</v>
      </c>
      <c r="F146" s="4">
        <v>224</v>
      </c>
      <c r="G146" s="5">
        <v>100.00000000000003</v>
      </c>
      <c r="H146" s="4">
        <v>0</v>
      </c>
    </row>
    <row r="147" spans="1:8" x14ac:dyDescent="0.2">
      <c r="A147" s="2" t="s">
        <v>26</v>
      </c>
      <c r="B147" s="4">
        <v>1</v>
      </c>
      <c r="C147" s="5">
        <v>0.16</v>
      </c>
      <c r="D147" s="4">
        <v>0</v>
      </c>
      <c r="E147" s="5">
        <v>0</v>
      </c>
      <c r="F147" s="4">
        <v>1</v>
      </c>
      <c r="G147" s="5">
        <v>0.45</v>
      </c>
      <c r="H147" s="4">
        <v>0</v>
      </c>
    </row>
    <row r="148" spans="1:8" x14ac:dyDescent="0.2">
      <c r="A148" s="2" t="s">
        <v>27</v>
      </c>
      <c r="B148" s="4">
        <v>137</v>
      </c>
      <c r="C148" s="5">
        <v>21.85</v>
      </c>
      <c r="D148" s="4">
        <v>59</v>
      </c>
      <c r="E148" s="5">
        <v>15.17</v>
      </c>
      <c r="F148" s="4">
        <v>78</v>
      </c>
      <c r="G148" s="5">
        <v>34.82</v>
      </c>
      <c r="H148" s="4">
        <v>0</v>
      </c>
    </row>
    <row r="149" spans="1:8" x14ac:dyDescent="0.2">
      <c r="A149" s="2" t="s">
        <v>28</v>
      </c>
      <c r="B149" s="4">
        <v>38</v>
      </c>
      <c r="C149" s="5">
        <v>6.06</v>
      </c>
      <c r="D149" s="4">
        <v>11</v>
      </c>
      <c r="E149" s="5">
        <v>2.83</v>
      </c>
      <c r="F149" s="4">
        <v>27</v>
      </c>
      <c r="G149" s="5">
        <v>12.05</v>
      </c>
      <c r="H149" s="4">
        <v>0</v>
      </c>
    </row>
    <row r="150" spans="1:8" x14ac:dyDescent="0.2">
      <c r="A150" s="2" t="s">
        <v>29</v>
      </c>
      <c r="B150" s="4">
        <v>2</v>
      </c>
      <c r="C150" s="5">
        <v>0.32</v>
      </c>
      <c r="D150" s="4">
        <v>0</v>
      </c>
      <c r="E150" s="5">
        <v>0</v>
      </c>
      <c r="F150" s="4">
        <v>2</v>
      </c>
      <c r="G150" s="5">
        <v>0.89</v>
      </c>
      <c r="H150" s="4">
        <v>0</v>
      </c>
    </row>
    <row r="151" spans="1:8" x14ac:dyDescent="0.2">
      <c r="A151" s="2" t="s">
        <v>30</v>
      </c>
      <c r="B151" s="4">
        <v>0</v>
      </c>
      <c r="C151" s="5">
        <v>0</v>
      </c>
      <c r="D151" s="4">
        <v>0</v>
      </c>
      <c r="E151" s="5">
        <v>0</v>
      </c>
      <c r="F151" s="4">
        <v>0</v>
      </c>
      <c r="G151" s="5">
        <v>0</v>
      </c>
      <c r="H151" s="4">
        <v>0</v>
      </c>
    </row>
    <row r="152" spans="1:8" x14ac:dyDescent="0.2">
      <c r="A152" s="2" t="s">
        <v>31</v>
      </c>
      <c r="B152" s="4">
        <v>7</v>
      </c>
      <c r="C152" s="5">
        <v>1.1200000000000001</v>
      </c>
      <c r="D152" s="4">
        <v>4</v>
      </c>
      <c r="E152" s="5">
        <v>1.03</v>
      </c>
      <c r="F152" s="4">
        <v>3</v>
      </c>
      <c r="G152" s="5">
        <v>1.34</v>
      </c>
      <c r="H152" s="4">
        <v>0</v>
      </c>
    </row>
    <row r="153" spans="1:8" x14ac:dyDescent="0.2">
      <c r="A153" s="2" t="s">
        <v>32</v>
      </c>
      <c r="B153" s="4">
        <v>133</v>
      </c>
      <c r="C153" s="5">
        <v>21.21</v>
      </c>
      <c r="D153" s="4">
        <v>85</v>
      </c>
      <c r="E153" s="5">
        <v>21.85</v>
      </c>
      <c r="F153" s="4">
        <v>48</v>
      </c>
      <c r="G153" s="5">
        <v>21.43</v>
      </c>
      <c r="H153" s="4">
        <v>0</v>
      </c>
    </row>
    <row r="154" spans="1:8" x14ac:dyDescent="0.2">
      <c r="A154" s="2" t="s">
        <v>33</v>
      </c>
      <c r="B154" s="4">
        <v>3</v>
      </c>
      <c r="C154" s="5">
        <v>0.48</v>
      </c>
      <c r="D154" s="4">
        <v>1</v>
      </c>
      <c r="E154" s="5">
        <v>0.26</v>
      </c>
      <c r="F154" s="4">
        <v>2</v>
      </c>
      <c r="G154" s="5">
        <v>0.89</v>
      </c>
      <c r="H154" s="4">
        <v>0</v>
      </c>
    </row>
    <row r="155" spans="1:8" x14ac:dyDescent="0.2">
      <c r="A155" s="2" t="s">
        <v>34</v>
      </c>
      <c r="B155" s="4">
        <v>20</v>
      </c>
      <c r="C155" s="5">
        <v>3.19</v>
      </c>
      <c r="D155" s="4">
        <v>13</v>
      </c>
      <c r="E155" s="5">
        <v>3.34</v>
      </c>
      <c r="F155" s="4">
        <v>7</v>
      </c>
      <c r="G155" s="5">
        <v>3.13</v>
      </c>
      <c r="H155" s="4">
        <v>0</v>
      </c>
    </row>
    <row r="156" spans="1:8" x14ac:dyDescent="0.2">
      <c r="A156" s="2" t="s">
        <v>35</v>
      </c>
      <c r="B156" s="4">
        <v>12</v>
      </c>
      <c r="C156" s="5">
        <v>1.91</v>
      </c>
      <c r="D156" s="4">
        <v>8</v>
      </c>
      <c r="E156" s="5">
        <v>2.06</v>
      </c>
      <c r="F156" s="4">
        <v>4</v>
      </c>
      <c r="G156" s="5">
        <v>1.79</v>
      </c>
      <c r="H156" s="4">
        <v>0</v>
      </c>
    </row>
    <row r="157" spans="1:8" x14ac:dyDescent="0.2">
      <c r="A157" s="2" t="s">
        <v>36</v>
      </c>
      <c r="B157" s="4">
        <v>61</v>
      </c>
      <c r="C157" s="5">
        <v>9.73</v>
      </c>
      <c r="D157" s="4">
        <v>41</v>
      </c>
      <c r="E157" s="5">
        <v>10.54</v>
      </c>
      <c r="F157" s="4">
        <v>20</v>
      </c>
      <c r="G157" s="5">
        <v>8.93</v>
      </c>
      <c r="H157" s="4">
        <v>0</v>
      </c>
    </row>
    <row r="158" spans="1:8" x14ac:dyDescent="0.2">
      <c r="A158" s="2" t="s">
        <v>37</v>
      </c>
      <c r="B158" s="4">
        <v>123</v>
      </c>
      <c r="C158" s="5">
        <v>19.62</v>
      </c>
      <c r="D158" s="4">
        <v>114</v>
      </c>
      <c r="E158" s="5">
        <v>29.31</v>
      </c>
      <c r="F158" s="4">
        <v>6</v>
      </c>
      <c r="G158" s="5">
        <v>2.68</v>
      </c>
      <c r="H158" s="4">
        <v>0</v>
      </c>
    </row>
    <row r="159" spans="1:8" x14ac:dyDescent="0.2">
      <c r="A159" s="2" t="s">
        <v>38</v>
      </c>
      <c r="B159" s="4">
        <v>32</v>
      </c>
      <c r="C159" s="5">
        <v>5.0999999999999996</v>
      </c>
      <c r="D159" s="4">
        <v>26</v>
      </c>
      <c r="E159" s="5">
        <v>6.68</v>
      </c>
      <c r="F159" s="4">
        <v>2</v>
      </c>
      <c r="G159" s="5">
        <v>0.89</v>
      </c>
      <c r="H159" s="4">
        <v>0</v>
      </c>
    </row>
    <row r="160" spans="1:8" x14ac:dyDescent="0.2">
      <c r="A160" s="2" t="s">
        <v>39</v>
      </c>
      <c r="B160" s="4">
        <v>42</v>
      </c>
      <c r="C160" s="5">
        <v>6.7</v>
      </c>
      <c r="D160" s="4">
        <v>20</v>
      </c>
      <c r="E160" s="5">
        <v>5.14</v>
      </c>
      <c r="F160" s="4">
        <v>16</v>
      </c>
      <c r="G160" s="5">
        <v>7.14</v>
      </c>
      <c r="H160" s="4">
        <v>0</v>
      </c>
    </row>
    <row r="161" spans="1:8" x14ac:dyDescent="0.2">
      <c r="A161" s="2" t="s">
        <v>40</v>
      </c>
      <c r="B161" s="4">
        <v>16</v>
      </c>
      <c r="C161" s="5">
        <v>2.5499999999999998</v>
      </c>
      <c r="D161" s="4">
        <v>7</v>
      </c>
      <c r="E161" s="5">
        <v>1.8</v>
      </c>
      <c r="F161" s="4">
        <v>8</v>
      </c>
      <c r="G161" s="5">
        <v>3.57</v>
      </c>
      <c r="H161" s="4">
        <v>0</v>
      </c>
    </row>
    <row r="162" spans="1:8" x14ac:dyDescent="0.2">
      <c r="A162" s="1" t="s">
        <v>10</v>
      </c>
      <c r="B162" s="4">
        <v>2332</v>
      </c>
      <c r="C162" s="5">
        <v>99.990000000000009</v>
      </c>
      <c r="D162" s="4">
        <v>1504</v>
      </c>
      <c r="E162" s="5">
        <v>99.99</v>
      </c>
      <c r="F162" s="4">
        <v>778</v>
      </c>
      <c r="G162" s="5">
        <v>99.999999999999986</v>
      </c>
      <c r="H162" s="4">
        <v>8</v>
      </c>
    </row>
    <row r="163" spans="1:8" x14ac:dyDescent="0.2">
      <c r="A163" s="2" t="s">
        <v>26</v>
      </c>
      <c r="B163" s="4">
        <v>3</v>
      </c>
      <c r="C163" s="5">
        <v>0.13</v>
      </c>
      <c r="D163" s="4">
        <v>0</v>
      </c>
      <c r="E163" s="5">
        <v>0</v>
      </c>
      <c r="F163" s="4">
        <v>3</v>
      </c>
      <c r="G163" s="5">
        <v>0.39</v>
      </c>
      <c r="H163" s="4">
        <v>0</v>
      </c>
    </row>
    <row r="164" spans="1:8" x14ac:dyDescent="0.2">
      <c r="A164" s="2" t="s">
        <v>27</v>
      </c>
      <c r="B164" s="4">
        <v>345</v>
      </c>
      <c r="C164" s="5">
        <v>14.79</v>
      </c>
      <c r="D164" s="4">
        <v>177</v>
      </c>
      <c r="E164" s="5">
        <v>11.77</v>
      </c>
      <c r="F164" s="4">
        <v>168</v>
      </c>
      <c r="G164" s="5">
        <v>21.59</v>
      </c>
      <c r="H164" s="4">
        <v>0</v>
      </c>
    </row>
    <row r="165" spans="1:8" x14ac:dyDescent="0.2">
      <c r="A165" s="2" t="s">
        <v>28</v>
      </c>
      <c r="B165" s="4">
        <v>175</v>
      </c>
      <c r="C165" s="5">
        <v>7.5</v>
      </c>
      <c r="D165" s="4">
        <v>91</v>
      </c>
      <c r="E165" s="5">
        <v>6.05</v>
      </c>
      <c r="F165" s="4">
        <v>82</v>
      </c>
      <c r="G165" s="5">
        <v>10.54</v>
      </c>
      <c r="H165" s="4">
        <v>2</v>
      </c>
    </row>
    <row r="166" spans="1:8" x14ac:dyDescent="0.2">
      <c r="A166" s="2" t="s">
        <v>29</v>
      </c>
      <c r="B166" s="4">
        <v>4</v>
      </c>
      <c r="C166" s="5">
        <v>0.17</v>
      </c>
      <c r="D166" s="4">
        <v>0</v>
      </c>
      <c r="E166" s="5">
        <v>0</v>
      </c>
      <c r="F166" s="4">
        <v>1</v>
      </c>
      <c r="G166" s="5">
        <v>0.13</v>
      </c>
      <c r="H166" s="4">
        <v>0</v>
      </c>
    </row>
    <row r="167" spans="1:8" x14ac:dyDescent="0.2">
      <c r="A167" s="2" t="s">
        <v>30</v>
      </c>
      <c r="B167" s="4">
        <v>8</v>
      </c>
      <c r="C167" s="5">
        <v>0.34</v>
      </c>
      <c r="D167" s="4">
        <v>1</v>
      </c>
      <c r="E167" s="5">
        <v>7.0000000000000007E-2</v>
      </c>
      <c r="F167" s="4">
        <v>7</v>
      </c>
      <c r="G167" s="5">
        <v>0.9</v>
      </c>
      <c r="H167" s="4">
        <v>0</v>
      </c>
    </row>
    <row r="168" spans="1:8" x14ac:dyDescent="0.2">
      <c r="A168" s="2" t="s">
        <v>31</v>
      </c>
      <c r="B168" s="4">
        <v>15</v>
      </c>
      <c r="C168" s="5">
        <v>0.64</v>
      </c>
      <c r="D168" s="4">
        <v>7</v>
      </c>
      <c r="E168" s="5">
        <v>0.47</v>
      </c>
      <c r="F168" s="4">
        <v>7</v>
      </c>
      <c r="G168" s="5">
        <v>0.9</v>
      </c>
      <c r="H168" s="4">
        <v>1</v>
      </c>
    </row>
    <row r="169" spans="1:8" x14ac:dyDescent="0.2">
      <c r="A169" s="2" t="s">
        <v>32</v>
      </c>
      <c r="B169" s="4">
        <v>607</v>
      </c>
      <c r="C169" s="5">
        <v>26.03</v>
      </c>
      <c r="D169" s="4">
        <v>361</v>
      </c>
      <c r="E169" s="5">
        <v>24</v>
      </c>
      <c r="F169" s="4">
        <v>245</v>
      </c>
      <c r="G169" s="5">
        <v>31.49</v>
      </c>
      <c r="H169" s="4">
        <v>1</v>
      </c>
    </row>
    <row r="170" spans="1:8" x14ac:dyDescent="0.2">
      <c r="A170" s="2" t="s">
        <v>33</v>
      </c>
      <c r="B170" s="4">
        <v>19</v>
      </c>
      <c r="C170" s="5">
        <v>0.81</v>
      </c>
      <c r="D170" s="4">
        <v>10</v>
      </c>
      <c r="E170" s="5">
        <v>0.66</v>
      </c>
      <c r="F170" s="4">
        <v>9</v>
      </c>
      <c r="G170" s="5">
        <v>1.1599999999999999</v>
      </c>
      <c r="H170" s="4">
        <v>0</v>
      </c>
    </row>
    <row r="171" spans="1:8" x14ac:dyDescent="0.2">
      <c r="A171" s="2" t="s">
        <v>34</v>
      </c>
      <c r="B171" s="4">
        <v>89</v>
      </c>
      <c r="C171" s="5">
        <v>3.82</v>
      </c>
      <c r="D171" s="4">
        <v>22</v>
      </c>
      <c r="E171" s="5">
        <v>1.46</v>
      </c>
      <c r="F171" s="4">
        <v>67</v>
      </c>
      <c r="G171" s="5">
        <v>8.61</v>
      </c>
      <c r="H171" s="4">
        <v>0</v>
      </c>
    </row>
    <row r="172" spans="1:8" x14ac:dyDescent="0.2">
      <c r="A172" s="2" t="s">
        <v>35</v>
      </c>
      <c r="B172" s="4">
        <v>77</v>
      </c>
      <c r="C172" s="5">
        <v>3.3</v>
      </c>
      <c r="D172" s="4">
        <v>40</v>
      </c>
      <c r="E172" s="5">
        <v>2.66</v>
      </c>
      <c r="F172" s="4">
        <v>33</v>
      </c>
      <c r="G172" s="5">
        <v>4.24</v>
      </c>
      <c r="H172" s="4">
        <v>1</v>
      </c>
    </row>
    <row r="173" spans="1:8" x14ac:dyDescent="0.2">
      <c r="A173" s="2" t="s">
        <v>36</v>
      </c>
      <c r="B173" s="4">
        <v>288</v>
      </c>
      <c r="C173" s="5">
        <v>12.35</v>
      </c>
      <c r="D173" s="4">
        <v>239</v>
      </c>
      <c r="E173" s="5">
        <v>15.89</v>
      </c>
      <c r="F173" s="4">
        <v>45</v>
      </c>
      <c r="G173" s="5">
        <v>5.78</v>
      </c>
      <c r="H173" s="4">
        <v>0</v>
      </c>
    </row>
    <row r="174" spans="1:8" x14ac:dyDescent="0.2">
      <c r="A174" s="2" t="s">
        <v>37</v>
      </c>
      <c r="B174" s="4">
        <v>448</v>
      </c>
      <c r="C174" s="5">
        <v>19.21</v>
      </c>
      <c r="D174" s="4">
        <v>393</v>
      </c>
      <c r="E174" s="5">
        <v>26.13</v>
      </c>
      <c r="F174" s="4">
        <v>51</v>
      </c>
      <c r="G174" s="5">
        <v>6.56</v>
      </c>
      <c r="H174" s="4">
        <v>2</v>
      </c>
    </row>
    <row r="175" spans="1:8" x14ac:dyDescent="0.2">
      <c r="A175" s="2" t="s">
        <v>38</v>
      </c>
      <c r="B175" s="4">
        <v>59</v>
      </c>
      <c r="C175" s="5">
        <v>2.5299999999999998</v>
      </c>
      <c r="D175" s="4">
        <v>33</v>
      </c>
      <c r="E175" s="5">
        <v>2.19</v>
      </c>
      <c r="F175" s="4">
        <v>11</v>
      </c>
      <c r="G175" s="5">
        <v>1.41</v>
      </c>
      <c r="H175" s="4">
        <v>1</v>
      </c>
    </row>
    <row r="176" spans="1:8" x14ac:dyDescent="0.2">
      <c r="A176" s="2" t="s">
        <v>39</v>
      </c>
      <c r="B176" s="4">
        <v>103</v>
      </c>
      <c r="C176" s="5">
        <v>4.42</v>
      </c>
      <c r="D176" s="4">
        <v>63</v>
      </c>
      <c r="E176" s="5">
        <v>4.1900000000000004</v>
      </c>
      <c r="F176" s="4">
        <v>26</v>
      </c>
      <c r="G176" s="5">
        <v>3.34</v>
      </c>
      <c r="H176" s="4">
        <v>0</v>
      </c>
    </row>
    <row r="177" spans="1:8" x14ac:dyDescent="0.2">
      <c r="A177" s="2" t="s">
        <v>40</v>
      </c>
      <c r="B177" s="4">
        <v>92</v>
      </c>
      <c r="C177" s="5">
        <v>3.95</v>
      </c>
      <c r="D177" s="4">
        <v>67</v>
      </c>
      <c r="E177" s="5">
        <v>4.45</v>
      </c>
      <c r="F177" s="4">
        <v>23</v>
      </c>
      <c r="G177" s="5">
        <v>2.96</v>
      </c>
      <c r="H177" s="4">
        <v>0</v>
      </c>
    </row>
    <row r="178" spans="1:8" x14ac:dyDescent="0.2">
      <c r="A178" s="1" t="s">
        <v>11</v>
      </c>
      <c r="B178" s="4">
        <v>938</v>
      </c>
      <c r="C178" s="5">
        <v>99.989999999999981</v>
      </c>
      <c r="D178" s="4">
        <v>608</v>
      </c>
      <c r="E178" s="5">
        <v>100</v>
      </c>
      <c r="F178" s="4">
        <v>316</v>
      </c>
      <c r="G178" s="5">
        <v>100.00000000000001</v>
      </c>
      <c r="H178" s="4">
        <v>2</v>
      </c>
    </row>
    <row r="179" spans="1:8" x14ac:dyDescent="0.2">
      <c r="A179" s="2" t="s">
        <v>26</v>
      </c>
      <c r="B179" s="4">
        <v>4</v>
      </c>
      <c r="C179" s="5">
        <v>0.43</v>
      </c>
      <c r="D179" s="4">
        <v>0</v>
      </c>
      <c r="E179" s="5">
        <v>0</v>
      </c>
      <c r="F179" s="4">
        <v>4</v>
      </c>
      <c r="G179" s="5">
        <v>1.27</v>
      </c>
      <c r="H179" s="4">
        <v>0</v>
      </c>
    </row>
    <row r="180" spans="1:8" x14ac:dyDescent="0.2">
      <c r="A180" s="2" t="s">
        <v>27</v>
      </c>
      <c r="B180" s="4">
        <v>120</v>
      </c>
      <c r="C180" s="5">
        <v>12.79</v>
      </c>
      <c r="D180" s="4">
        <v>57</v>
      </c>
      <c r="E180" s="5">
        <v>9.3800000000000008</v>
      </c>
      <c r="F180" s="4">
        <v>63</v>
      </c>
      <c r="G180" s="5">
        <v>19.940000000000001</v>
      </c>
      <c r="H180" s="4">
        <v>0</v>
      </c>
    </row>
    <row r="181" spans="1:8" x14ac:dyDescent="0.2">
      <c r="A181" s="2" t="s">
        <v>28</v>
      </c>
      <c r="B181" s="4">
        <v>81</v>
      </c>
      <c r="C181" s="5">
        <v>8.64</v>
      </c>
      <c r="D181" s="4">
        <v>36</v>
      </c>
      <c r="E181" s="5">
        <v>5.92</v>
      </c>
      <c r="F181" s="4">
        <v>45</v>
      </c>
      <c r="G181" s="5">
        <v>14.24</v>
      </c>
      <c r="H181" s="4">
        <v>0</v>
      </c>
    </row>
    <row r="182" spans="1:8" x14ac:dyDescent="0.2">
      <c r="A182" s="2" t="s">
        <v>29</v>
      </c>
      <c r="B182" s="4">
        <v>1</v>
      </c>
      <c r="C182" s="5">
        <v>0.11</v>
      </c>
      <c r="D182" s="4">
        <v>0</v>
      </c>
      <c r="E182" s="5">
        <v>0</v>
      </c>
      <c r="F182" s="4">
        <v>1</v>
      </c>
      <c r="G182" s="5">
        <v>0.32</v>
      </c>
      <c r="H182" s="4">
        <v>0</v>
      </c>
    </row>
    <row r="183" spans="1:8" x14ac:dyDescent="0.2">
      <c r="A183" s="2" t="s">
        <v>30</v>
      </c>
      <c r="B183" s="4">
        <v>5</v>
      </c>
      <c r="C183" s="5">
        <v>0.53</v>
      </c>
      <c r="D183" s="4">
        <v>2</v>
      </c>
      <c r="E183" s="5">
        <v>0.33</v>
      </c>
      <c r="F183" s="4">
        <v>2</v>
      </c>
      <c r="G183" s="5">
        <v>0.63</v>
      </c>
      <c r="H183" s="4">
        <v>1</v>
      </c>
    </row>
    <row r="184" spans="1:8" x14ac:dyDescent="0.2">
      <c r="A184" s="2" t="s">
        <v>31</v>
      </c>
      <c r="B184" s="4">
        <v>14</v>
      </c>
      <c r="C184" s="5">
        <v>1.49</v>
      </c>
      <c r="D184" s="4">
        <v>3</v>
      </c>
      <c r="E184" s="5">
        <v>0.49</v>
      </c>
      <c r="F184" s="4">
        <v>10</v>
      </c>
      <c r="G184" s="5">
        <v>3.16</v>
      </c>
      <c r="H184" s="4">
        <v>1</v>
      </c>
    </row>
    <row r="185" spans="1:8" x14ac:dyDescent="0.2">
      <c r="A185" s="2" t="s">
        <v>32</v>
      </c>
      <c r="B185" s="4">
        <v>233</v>
      </c>
      <c r="C185" s="5">
        <v>24.84</v>
      </c>
      <c r="D185" s="4">
        <v>141</v>
      </c>
      <c r="E185" s="5">
        <v>23.19</v>
      </c>
      <c r="F185" s="4">
        <v>92</v>
      </c>
      <c r="G185" s="5">
        <v>29.11</v>
      </c>
      <c r="H185" s="4">
        <v>0</v>
      </c>
    </row>
    <row r="186" spans="1:8" x14ac:dyDescent="0.2">
      <c r="A186" s="2" t="s">
        <v>33</v>
      </c>
      <c r="B186" s="4">
        <v>5</v>
      </c>
      <c r="C186" s="5">
        <v>0.53</v>
      </c>
      <c r="D186" s="4">
        <v>2</v>
      </c>
      <c r="E186" s="5">
        <v>0.33</v>
      </c>
      <c r="F186" s="4">
        <v>3</v>
      </c>
      <c r="G186" s="5">
        <v>0.95</v>
      </c>
      <c r="H186" s="4">
        <v>0</v>
      </c>
    </row>
    <row r="187" spans="1:8" x14ac:dyDescent="0.2">
      <c r="A187" s="2" t="s">
        <v>34</v>
      </c>
      <c r="B187" s="4">
        <v>40</v>
      </c>
      <c r="C187" s="5">
        <v>4.26</v>
      </c>
      <c r="D187" s="4">
        <v>21</v>
      </c>
      <c r="E187" s="5">
        <v>3.45</v>
      </c>
      <c r="F187" s="4">
        <v>19</v>
      </c>
      <c r="G187" s="5">
        <v>6.01</v>
      </c>
      <c r="H187" s="4">
        <v>0</v>
      </c>
    </row>
    <row r="188" spans="1:8" x14ac:dyDescent="0.2">
      <c r="A188" s="2" t="s">
        <v>35</v>
      </c>
      <c r="B188" s="4">
        <v>36</v>
      </c>
      <c r="C188" s="5">
        <v>3.84</v>
      </c>
      <c r="D188" s="4">
        <v>19</v>
      </c>
      <c r="E188" s="5">
        <v>3.13</v>
      </c>
      <c r="F188" s="4">
        <v>15</v>
      </c>
      <c r="G188" s="5">
        <v>4.75</v>
      </c>
      <c r="H188" s="4">
        <v>0</v>
      </c>
    </row>
    <row r="189" spans="1:8" x14ac:dyDescent="0.2">
      <c r="A189" s="2" t="s">
        <v>36</v>
      </c>
      <c r="B189" s="4">
        <v>117</v>
      </c>
      <c r="C189" s="5">
        <v>12.47</v>
      </c>
      <c r="D189" s="4">
        <v>104</v>
      </c>
      <c r="E189" s="5">
        <v>17.11</v>
      </c>
      <c r="F189" s="4">
        <v>13</v>
      </c>
      <c r="G189" s="5">
        <v>4.1100000000000003</v>
      </c>
      <c r="H189" s="4">
        <v>0</v>
      </c>
    </row>
    <row r="190" spans="1:8" x14ac:dyDescent="0.2">
      <c r="A190" s="2" t="s">
        <v>37</v>
      </c>
      <c r="B190" s="4">
        <v>180</v>
      </c>
      <c r="C190" s="5">
        <v>19.190000000000001</v>
      </c>
      <c r="D190" s="4">
        <v>162</v>
      </c>
      <c r="E190" s="5">
        <v>26.64</v>
      </c>
      <c r="F190" s="4">
        <v>18</v>
      </c>
      <c r="G190" s="5">
        <v>5.7</v>
      </c>
      <c r="H190" s="4">
        <v>0</v>
      </c>
    </row>
    <row r="191" spans="1:8" x14ac:dyDescent="0.2">
      <c r="A191" s="2" t="s">
        <v>38</v>
      </c>
      <c r="B191" s="4">
        <v>21</v>
      </c>
      <c r="C191" s="5">
        <v>2.2400000000000002</v>
      </c>
      <c r="D191" s="4">
        <v>10</v>
      </c>
      <c r="E191" s="5">
        <v>1.64</v>
      </c>
      <c r="F191" s="4">
        <v>3</v>
      </c>
      <c r="G191" s="5">
        <v>0.95</v>
      </c>
      <c r="H191" s="4">
        <v>0</v>
      </c>
    </row>
    <row r="192" spans="1:8" x14ac:dyDescent="0.2">
      <c r="A192" s="2" t="s">
        <v>39</v>
      </c>
      <c r="B192" s="4">
        <v>50</v>
      </c>
      <c r="C192" s="5">
        <v>5.33</v>
      </c>
      <c r="D192" s="4">
        <v>29</v>
      </c>
      <c r="E192" s="5">
        <v>4.7699999999999996</v>
      </c>
      <c r="F192" s="4">
        <v>20</v>
      </c>
      <c r="G192" s="5">
        <v>6.33</v>
      </c>
      <c r="H192" s="4">
        <v>0</v>
      </c>
    </row>
    <row r="193" spans="1:8" x14ac:dyDescent="0.2">
      <c r="A193" s="2" t="s">
        <v>40</v>
      </c>
      <c r="B193" s="4">
        <v>31</v>
      </c>
      <c r="C193" s="5">
        <v>3.3</v>
      </c>
      <c r="D193" s="4">
        <v>22</v>
      </c>
      <c r="E193" s="5">
        <v>3.62</v>
      </c>
      <c r="F193" s="4">
        <v>8</v>
      </c>
      <c r="G193" s="5">
        <v>2.5299999999999998</v>
      </c>
      <c r="H193" s="4">
        <v>0</v>
      </c>
    </row>
    <row r="194" spans="1:8" x14ac:dyDescent="0.2">
      <c r="A194" s="1" t="s">
        <v>12</v>
      </c>
      <c r="B194" s="4">
        <v>649</v>
      </c>
      <c r="C194" s="5">
        <v>99.990000000000009</v>
      </c>
      <c r="D194" s="4">
        <v>444</v>
      </c>
      <c r="E194" s="5">
        <v>100.00000000000001</v>
      </c>
      <c r="F194" s="4">
        <v>195</v>
      </c>
      <c r="G194" s="5">
        <v>100.00000000000001</v>
      </c>
      <c r="H194" s="4">
        <v>1</v>
      </c>
    </row>
    <row r="195" spans="1:8" x14ac:dyDescent="0.2">
      <c r="A195" s="2" t="s">
        <v>26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27</v>
      </c>
      <c r="B196" s="4">
        <v>83</v>
      </c>
      <c r="C196" s="5">
        <v>12.79</v>
      </c>
      <c r="D196" s="4">
        <v>57</v>
      </c>
      <c r="E196" s="5">
        <v>12.84</v>
      </c>
      <c r="F196" s="4">
        <v>26</v>
      </c>
      <c r="G196" s="5">
        <v>13.33</v>
      </c>
      <c r="H196" s="4">
        <v>0</v>
      </c>
    </row>
    <row r="197" spans="1:8" x14ac:dyDescent="0.2">
      <c r="A197" s="2" t="s">
        <v>28</v>
      </c>
      <c r="B197" s="4">
        <v>85</v>
      </c>
      <c r="C197" s="5">
        <v>13.1</v>
      </c>
      <c r="D197" s="4">
        <v>42</v>
      </c>
      <c r="E197" s="5">
        <v>9.4600000000000009</v>
      </c>
      <c r="F197" s="4">
        <v>43</v>
      </c>
      <c r="G197" s="5">
        <v>22.05</v>
      </c>
      <c r="H197" s="4">
        <v>0</v>
      </c>
    </row>
    <row r="198" spans="1:8" x14ac:dyDescent="0.2">
      <c r="A198" s="2" t="s">
        <v>29</v>
      </c>
      <c r="B198" s="4">
        <v>4</v>
      </c>
      <c r="C198" s="5">
        <v>0.62</v>
      </c>
      <c r="D198" s="4">
        <v>0</v>
      </c>
      <c r="E198" s="5">
        <v>0</v>
      </c>
      <c r="F198" s="4">
        <v>4</v>
      </c>
      <c r="G198" s="5">
        <v>2.0499999999999998</v>
      </c>
      <c r="H198" s="4">
        <v>0</v>
      </c>
    </row>
    <row r="199" spans="1:8" x14ac:dyDescent="0.2">
      <c r="A199" s="2" t="s">
        <v>30</v>
      </c>
      <c r="B199" s="4">
        <v>1</v>
      </c>
      <c r="C199" s="5">
        <v>0.15</v>
      </c>
      <c r="D199" s="4">
        <v>0</v>
      </c>
      <c r="E199" s="5">
        <v>0</v>
      </c>
      <c r="F199" s="4">
        <v>1</v>
      </c>
      <c r="G199" s="5">
        <v>0.51</v>
      </c>
      <c r="H199" s="4">
        <v>0</v>
      </c>
    </row>
    <row r="200" spans="1:8" x14ac:dyDescent="0.2">
      <c r="A200" s="2" t="s">
        <v>31</v>
      </c>
      <c r="B200" s="4">
        <v>3</v>
      </c>
      <c r="C200" s="5">
        <v>0.46</v>
      </c>
      <c r="D200" s="4">
        <v>0</v>
      </c>
      <c r="E200" s="5">
        <v>0</v>
      </c>
      <c r="F200" s="4">
        <v>3</v>
      </c>
      <c r="G200" s="5">
        <v>1.54</v>
      </c>
      <c r="H200" s="4">
        <v>0</v>
      </c>
    </row>
    <row r="201" spans="1:8" x14ac:dyDescent="0.2">
      <c r="A201" s="2" t="s">
        <v>32</v>
      </c>
      <c r="B201" s="4">
        <v>165</v>
      </c>
      <c r="C201" s="5">
        <v>25.42</v>
      </c>
      <c r="D201" s="4">
        <v>105</v>
      </c>
      <c r="E201" s="5">
        <v>23.65</v>
      </c>
      <c r="F201" s="4">
        <v>60</v>
      </c>
      <c r="G201" s="5">
        <v>30.77</v>
      </c>
      <c r="H201" s="4">
        <v>0</v>
      </c>
    </row>
    <row r="202" spans="1:8" x14ac:dyDescent="0.2">
      <c r="A202" s="2" t="s">
        <v>33</v>
      </c>
      <c r="B202" s="4">
        <v>3</v>
      </c>
      <c r="C202" s="5">
        <v>0.46</v>
      </c>
      <c r="D202" s="4">
        <v>0</v>
      </c>
      <c r="E202" s="5">
        <v>0</v>
      </c>
      <c r="F202" s="4">
        <v>3</v>
      </c>
      <c r="G202" s="5">
        <v>1.54</v>
      </c>
      <c r="H202" s="4">
        <v>0</v>
      </c>
    </row>
    <row r="203" spans="1:8" x14ac:dyDescent="0.2">
      <c r="A203" s="2" t="s">
        <v>34</v>
      </c>
      <c r="B203" s="4">
        <v>17</v>
      </c>
      <c r="C203" s="5">
        <v>2.62</v>
      </c>
      <c r="D203" s="4">
        <v>10</v>
      </c>
      <c r="E203" s="5">
        <v>2.25</v>
      </c>
      <c r="F203" s="4">
        <v>7</v>
      </c>
      <c r="G203" s="5">
        <v>3.59</v>
      </c>
      <c r="H203" s="4">
        <v>0</v>
      </c>
    </row>
    <row r="204" spans="1:8" x14ac:dyDescent="0.2">
      <c r="A204" s="2" t="s">
        <v>35</v>
      </c>
      <c r="B204" s="4">
        <v>21</v>
      </c>
      <c r="C204" s="5">
        <v>3.24</v>
      </c>
      <c r="D204" s="4">
        <v>14</v>
      </c>
      <c r="E204" s="5">
        <v>3.15</v>
      </c>
      <c r="F204" s="4">
        <v>7</v>
      </c>
      <c r="G204" s="5">
        <v>3.59</v>
      </c>
      <c r="H204" s="4">
        <v>0</v>
      </c>
    </row>
    <row r="205" spans="1:8" x14ac:dyDescent="0.2">
      <c r="A205" s="2" t="s">
        <v>36</v>
      </c>
      <c r="B205" s="4">
        <v>99</v>
      </c>
      <c r="C205" s="5">
        <v>15.25</v>
      </c>
      <c r="D205" s="4">
        <v>81</v>
      </c>
      <c r="E205" s="5">
        <v>18.239999999999998</v>
      </c>
      <c r="F205" s="4">
        <v>16</v>
      </c>
      <c r="G205" s="5">
        <v>8.2100000000000009</v>
      </c>
      <c r="H205" s="4">
        <v>1</v>
      </c>
    </row>
    <row r="206" spans="1:8" x14ac:dyDescent="0.2">
      <c r="A206" s="2" t="s">
        <v>37</v>
      </c>
      <c r="B206" s="4">
        <v>113</v>
      </c>
      <c r="C206" s="5">
        <v>17.41</v>
      </c>
      <c r="D206" s="4">
        <v>101</v>
      </c>
      <c r="E206" s="5">
        <v>22.75</v>
      </c>
      <c r="F206" s="4">
        <v>7</v>
      </c>
      <c r="G206" s="5">
        <v>3.59</v>
      </c>
      <c r="H206" s="4">
        <v>0</v>
      </c>
    </row>
    <row r="207" spans="1:8" x14ac:dyDescent="0.2">
      <c r="A207" s="2" t="s">
        <v>38</v>
      </c>
      <c r="B207" s="4">
        <v>17</v>
      </c>
      <c r="C207" s="5">
        <v>2.62</v>
      </c>
      <c r="D207" s="4">
        <v>13</v>
      </c>
      <c r="E207" s="5">
        <v>2.93</v>
      </c>
      <c r="F207" s="4">
        <v>1</v>
      </c>
      <c r="G207" s="5">
        <v>0.51</v>
      </c>
      <c r="H207" s="4">
        <v>0</v>
      </c>
    </row>
    <row r="208" spans="1:8" x14ac:dyDescent="0.2">
      <c r="A208" s="2" t="s">
        <v>39</v>
      </c>
      <c r="B208" s="4">
        <v>20</v>
      </c>
      <c r="C208" s="5">
        <v>3.08</v>
      </c>
      <c r="D208" s="4">
        <v>13</v>
      </c>
      <c r="E208" s="5">
        <v>2.93</v>
      </c>
      <c r="F208" s="4">
        <v>7</v>
      </c>
      <c r="G208" s="5">
        <v>3.59</v>
      </c>
      <c r="H208" s="4">
        <v>0</v>
      </c>
    </row>
    <row r="209" spans="1:8" x14ac:dyDescent="0.2">
      <c r="A209" s="2" t="s">
        <v>40</v>
      </c>
      <c r="B209" s="4">
        <v>18</v>
      </c>
      <c r="C209" s="5">
        <v>2.77</v>
      </c>
      <c r="D209" s="4">
        <v>8</v>
      </c>
      <c r="E209" s="5">
        <v>1.8</v>
      </c>
      <c r="F209" s="4">
        <v>10</v>
      </c>
      <c r="G209" s="5">
        <v>5.13</v>
      </c>
      <c r="H209" s="4">
        <v>0</v>
      </c>
    </row>
    <row r="210" spans="1:8" x14ac:dyDescent="0.2">
      <c r="A210" s="1" t="s">
        <v>13</v>
      </c>
      <c r="B210" s="4">
        <v>908</v>
      </c>
      <c r="C210" s="5">
        <v>99.99</v>
      </c>
      <c r="D210" s="4">
        <v>634</v>
      </c>
      <c r="E210" s="5">
        <v>100</v>
      </c>
      <c r="F210" s="4">
        <v>253</v>
      </c>
      <c r="G210" s="5">
        <v>100.01999999999998</v>
      </c>
      <c r="H210" s="4">
        <v>2</v>
      </c>
    </row>
    <row r="211" spans="1:8" x14ac:dyDescent="0.2">
      <c r="A211" s="2" t="s">
        <v>26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27</v>
      </c>
      <c r="B212" s="4">
        <v>100</v>
      </c>
      <c r="C212" s="5">
        <v>11.01</v>
      </c>
      <c r="D212" s="4">
        <v>63</v>
      </c>
      <c r="E212" s="5">
        <v>9.94</v>
      </c>
      <c r="F212" s="4">
        <v>37</v>
      </c>
      <c r="G212" s="5">
        <v>14.62</v>
      </c>
      <c r="H212" s="4">
        <v>0</v>
      </c>
    </row>
    <row r="213" spans="1:8" x14ac:dyDescent="0.2">
      <c r="A213" s="2" t="s">
        <v>28</v>
      </c>
      <c r="B213" s="4">
        <v>65</v>
      </c>
      <c r="C213" s="5">
        <v>7.16</v>
      </c>
      <c r="D213" s="4">
        <v>39</v>
      </c>
      <c r="E213" s="5">
        <v>6.15</v>
      </c>
      <c r="F213" s="4">
        <v>25</v>
      </c>
      <c r="G213" s="5">
        <v>9.8800000000000008</v>
      </c>
      <c r="H213" s="4">
        <v>0</v>
      </c>
    </row>
    <row r="214" spans="1:8" x14ac:dyDescent="0.2">
      <c r="A214" s="2" t="s">
        <v>29</v>
      </c>
      <c r="B214" s="4">
        <v>2</v>
      </c>
      <c r="C214" s="5">
        <v>0.22</v>
      </c>
      <c r="D214" s="4">
        <v>0</v>
      </c>
      <c r="E214" s="5">
        <v>0</v>
      </c>
      <c r="F214" s="4">
        <v>2</v>
      </c>
      <c r="G214" s="5">
        <v>0.79</v>
      </c>
      <c r="H214" s="4">
        <v>0</v>
      </c>
    </row>
    <row r="215" spans="1:8" x14ac:dyDescent="0.2">
      <c r="A215" s="2" t="s">
        <v>30</v>
      </c>
      <c r="B215" s="4">
        <v>3</v>
      </c>
      <c r="C215" s="5">
        <v>0.33</v>
      </c>
      <c r="D215" s="4">
        <v>0</v>
      </c>
      <c r="E215" s="5">
        <v>0</v>
      </c>
      <c r="F215" s="4">
        <v>3</v>
      </c>
      <c r="G215" s="5">
        <v>1.19</v>
      </c>
      <c r="H215" s="4">
        <v>0</v>
      </c>
    </row>
    <row r="216" spans="1:8" x14ac:dyDescent="0.2">
      <c r="A216" s="2" t="s">
        <v>31</v>
      </c>
      <c r="B216" s="4">
        <v>8</v>
      </c>
      <c r="C216" s="5">
        <v>0.88</v>
      </c>
      <c r="D216" s="4">
        <v>3</v>
      </c>
      <c r="E216" s="5">
        <v>0.47</v>
      </c>
      <c r="F216" s="4">
        <v>5</v>
      </c>
      <c r="G216" s="5">
        <v>1.98</v>
      </c>
      <c r="H216" s="4">
        <v>0</v>
      </c>
    </row>
    <row r="217" spans="1:8" x14ac:dyDescent="0.2">
      <c r="A217" s="2" t="s">
        <v>32</v>
      </c>
      <c r="B217" s="4">
        <v>210</v>
      </c>
      <c r="C217" s="5">
        <v>23.13</v>
      </c>
      <c r="D217" s="4">
        <v>131</v>
      </c>
      <c r="E217" s="5">
        <v>20.66</v>
      </c>
      <c r="F217" s="4">
        <v>79</v>
      </c>
      <c r="G217" s="5">
        <v>31.23</v>
      </c>
      <c r="H217" s="4">
        <v>0</v>
      </c>
    </row>
    <row r="218" spans="1:8" x14ac:dyDescent="0.2">
      <c r="A218" s="2" t="s">
        <v>33</v>
      </c>
      <c r="B218" s="4">
        <v>3</v>
      </c>
      <c r="C218" s="5">
        <v>0.33</v>
      </c>
      <c r="D218" s="4">
        <v>2</v>
      </c>
      <c r="E218" s="5">
        <v>0.32</v>
      </c>
      <c r="F218" s="4">
        <v>1</v>
      </c>
      <c r="G218" s="5">
        <v>0.4</v>
      </c>
      <c r="H218" s="4">
        <v>0</v>
      </c>
    </row>
    <row r="219" spans="1:8" x14ac:dyDescent="0.2">
      <c r="A219" s="2" t="s">
        <v>34</v>
      </c>
      <c r="B219" s="4">
        <v>43</v>
      </c>
      <c r="C219" s="5">
        <v>4.74</v>
      </c>
      <c r="D219" s="4">
        <v>18</v>
      </c>
      <c r="E219" s="5">
        <v>2.84</v>
      </c>
      <c r="F219" s="4">
        <v>24</v>
      </c>
      <c r="G219" s="5">
        <v>9.49</v>
      </c>
      <c r="H219" s="4">
        <v>0</v>
      </c>
    </row>
    <row r="220" spans="1:8" x14ac:dyDescent="0.2">
      <c r="A220" s="2" t="s">
        <v>35</v>
      </c>
      <c r="B220" s="4">
        <v>31</v>
      </c>
      <c r="C220" s="5">
        <v>3.41</v>
      </c>
      <c r="D220" s="4">
        <v>18</v>
      </c>
      <c r="E220" s="5">
        <v>2.84</v>
      </c>
      <c r="F220" s="4">
        <v>11</v>
      </c>
      <c r="G220" s="5">
        <v>4.3499999999999996</v>
      </c>
      <c r="H220" s="4">
        <v>1</v>
      </c>
    </row>
    <row r="221" spans="1:8" x14ac:dyDescent="0.2">
      <c r="A221" s="2" t="s">
        <v>36</v>
      </c>
      <c r="B221" s="4">
        <v>171</v>
      </c>
      <c r="C221" s="5">
        <v>18.829999999999998</v>
      </c>
      <c r="D221" s="4">
        <v>146</v>
      </c>
      <c r="E221" s="5">
        <v>23.03</v>
      </c>
      <c r="F221" s="4">
        <v>25</v>
      </c>
      <c r="G221" s="5">
        <v>9.8800000000000008</v>
      </c>
      <c r="H221" s="4">
        <v>0</v>
      </c>
    </row>
    <row r="222" spans="1:8" x14ac:dyDescent="0.2">
      <c r="A222" s="2" t="s">
        <v>37</v>
      </c>
      <c r="B222" s="4">
        <v>179</v>
      </c>
      <c r="C222" s="5">
        <v>19.71</v>
      </c>
      <c r="D222" s="4">
        <v>167</v>
      </c>
      <c r="E222" s="5">
        <v>26.34</v>
      </c>
      <c r="F222" s="4">
        <v>11</v>
      </c>
      <c r="G222" s="5">
        <v>4.3499999999999996</v>
      </c>
      <c r="H222" s="4">
        <v>0</v>
      </c>
    </row>
    <row r="223" spans="1:8" x14ac:dyDescent="0.2">
      <c r="A223" s="2" t="s">
        <v>38</v>
      </c>
      <c r="B223" s="4">
        <v>20</v>
      </c>
      <c r="C223" s="5">
        <v>2.2000000000000002</v>
      </c>
      <c r="D223" s="4">
        <v>7</v>
      </c>
      <c r="E223" s="5">
        <v>1.1000000000000001</v>
      </c>
      <c r="F223" s="4">
        <v>5</v>
      </c>
      <c r="G223" s="5">
        <v>1.98</v>
      </c>
      <c r="H223" s="4">
        <v>0</v>
      </c>
    </row>
    <row r="224" spans="1:8" x14ac:dyDescent="0.2">
      <c r="A224" s="2" t="s">
        <v>39</v>
      </c>
      <c r="B224" s="4">
        <v>33</v>
      </c>
      <c r="C224" s="5">
        <v>3.63</v>
      </c>
      <c r="D224" s="4">
        <v>18</v>
      </c>
      <c r="E224" s="5">
        <v>2.84</v>
      </c>
      <c r="F224" s="4">
        <v>14</v>
      </c>
      <c r="G224" s="5">
        <v>5.53</v>
      </c>
      <c r="H224" s="4">
        <v>0</v>
      </c>
    </row>
    <row r="225" spans="1:8" x14ac:dyDescent="0.2">
      <c r="A225" s="2" t="s">
        <v>40</v>
      </c>
      <c r="B225" s="4">
        <v>40</v>
      </c>
      <c r="C225" s="5">
        <v>4.41</v>
      </c>
      <c r="D225" s="4">
        <v>22</v>
      </c>
      <c r="E225" s="5">
        <v>3.47</v>
      </c>
      <c r="F225" s="4">
        <v>11</v>
      </c>
      <c r="G225" s="5">
        <v>4.3499999999999996</v>
      </c>
      <c r="H225" s="4">
        <v>1</v>
      </c>
    </row>
    <row r="226" spans="1:8" x14ac:dyDescent="0.2">
      <c r="A226" s="1" t="s">
        <v>14</v>
      </c>
      <c r="B226" s="4">
        <v>152</v>
      </c>
      <c r="C226" s="5">
        <v>100.01</v>
      </c>
      <c r="D226" s="4">
        <v>85</v>
      </c>
      <c r="E226" s="5">
        <v>100.02</v>
      </c>
      <c r="F226" s="4">
        <v>61</v>
      </c>
      <c r="G226" s="5">
        <v>100.02000000000001</v>
      </c>
      <c r="H226" s="4">
        <v>1</v>
      </c>
    </row>
    <row r="227" spans="1:8" x14ac:dyDescent="0.2">
      <c r="A227" s="2" t="s">
        <v>26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27</v>
      </c>
      <c r="B228" s="4">
        <v>21</v>
      </c>
      <c r="C228" s="5">
        <v>13.82</v>
      </c>
      <c r="D228" s="4">
        <v>6</v>
      </c>
      <c r="E228" s="5">
        <v>7.06</v>
      </c>
      <c r="F228" s="4">
        <v>15</v>
      </c>
      <c r="G228" s="5">
        <v>24.59</v>
      </c>
      <c r="H228" s="4">
        <v>0</v>
      </c>
    </row>
    <row r="229" spans="1:8" x14ac:dyDescent="0.2">
      <c r="A229" s="2" t="s">
        <v>28</v>
      </c>
      <c r="B229" s="4">
        <v>8</v>
      </c>
      <c r="C229" s="5">
        <v>5.26</v>
      </c>
      <c r="D229" s="4">
        <v>1</v>
      </c>
      <c r="E229" s="5">
        <v>1.18</v>
      </c>
      <c r="F229" s="4">
        <v>7</v>
      </c>
      <c r="G229" s="5">
        <v>11.48</v>
      </c>
      <c r="H229" s="4">
        <v>0</v>
      </c>
    </row>
    <row r="230" spans="1:8" x14ac:dyDescent="0.2">
      <c r="A230" s="2" t="s">
        <v>29</v>
      </c>
      <c r="B230" s="4">
        <v>1</v>
      </c>
      <c r="C230" s="5">
        <v>0.66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30</v>
      </c>
      <c r="B231" s="4">
        <v>1</v>
      </c>
      <c r="C231" s="5">
        <v>0.66</v>
      </c>
      <c r="D231" s="4">
        <v>1</v>
      </c>
      <c r="E231" s="5">
        <v>1.18</v>
      </c>
      <c r="F231" s="4">
        <v>0</v>
      </c>
      <c r="G231" s="5">
        <v>0</v>
      </c>
      <c r="H231" s="4">
        <v>0</v>
      </c>
    </row>
    <row r="232" spans="1:8" x14ac:dyDescent="0.2">
      <c r="A232" s="2" t="s">
        <v>31</v>
      </c>
      <c r="B232" s="4">
        <v>1</v>
      </c>
      <c r="C232" s="5">
        <v>0.66</v>
      </c>
      <c r="D232" s="4">
        <v>1</v>
      </c>
      <c r="E232" s="5">
        <v>1.18</v>
      </c>
      <c r="F232" s="4">
        <v>0</v>
      </c>
      <c r="G232" s="5">
        <v>0</v>
      </c>
      <c r="H232" s="4">
        <v>0</v>
      </c>
    </row>
    <row r="233" spans="1:8" x14ac:dyDescent="0.2">
      <c r="A233" s="2" t="s">
        <v>32</v>
      </c>
      <c r="B233" s="4">
        <v>35</v>
      </c>
      <c r="C233" s="5">
        <v>23.03</v>
      </c>
      <c r="D233" s="4">
        <v>17</v>
      </c>
      <c r="E233" s="5">
        <v>20</v>
      </c>
      <c r="F233" s="4">
        <v>17</v>
      </c>
      <c r="G233" s="5">
        <v>27.87</v>
      </c>
      <c r="H233" s="4">
        <v>1</v>
      </c>
    </row>
    <row r="234" spans="1:8" x14ac:dyDescent="0.2">
      <c r="A234" s="2" t="s">
        <v>33</v>
      </c>
      <c r="B234" s="4">
        <v>2</v>
      </c>
      <c r="C234" s="5">
        <v>1.32</v>
      </c>
      <c r="D234" s="4">
        <v>1</v>
      </c>
      <c r="E234" s="5">
        <v>1.18</v>
      </c>
      <c r="F234" s="4">
        <v>1</v>
      </c>
      <c r="G234" s="5">
        <v>1.64</v>
      </c>
      <c r="H234" s="4">
        <v>0</v>
      </c>
    </row>
    <row r="235" spans="1:8" x14ac:dyDescent="0.2">
      <c r="A235" s="2" t="s">
        <v>34</v>
      </c>
      <c r="B235" s="4">
        <v>10</v>
      </c>
      <c r="C235" s="5">
        <v>6.58</v>
      </c>
      <c r="D235" s="4">
        <v>7</v>
      </c>
      <c r="E235" s="5">
        <v>8.24</v>
      </c>
      <c r="F235" s="4">
        <v>3</v>
      </c>
      <c r="G235" s="5">
        <v>4.92</v>
      </c>
      <c r="H235" s="4">
        <v>0</v>
      </c>
    </row>
    <row r="236" spans="1:8" x14ac:dyDescent="0.2">
      <c r="A236" s="2" t="s">
        <v>35</v>
      </c>
      <c r="B236" s="4">
        <v>3</v>
      </c>
      <c r="C236" s="5">
        <v>1.97</v>
      </c>
      <c r="D236" s="4">
        <v>2</v>
      </c>
      <c r="E236" s="5">
        <v>2.35</v>
      </c>
      <c r="F236" s="4">
        <v>1</v>
      </c>
      <c r="G236" s="5">
        <v>1.64</v>
      </c>
      <c r="H236" s="4">
        <v>0</v>
      </c>
    </row>
    <row r="237" spans="1:8" x14ac:dyDescent="0.2">
      <c r="A237" s="2" t="s">
        <v>36</v>
      </c>
      <c r="B237" s="4">
        <v>22</v>
      </c>
      <c r="C237" s="5">
        <v>14.47</v>
      </c>
      <c r="D237" s="4">
        <v>18</v>
      </c>
      <c r="E237" s="5">
        <v>21.18</v>
      </c>
      <c r="F237" s="4">
        <v>4</v>
      </c>
      <c r="G237" s="5">
        <v>6.56</v>
      </c>
      <c r="H237" s="4">
        <v>0</v>
      </c>
    </row>
    <row r="238" spans="1:8" x14ac:dyDescent="0.2">
      <c r="A238" s="2" t="s">
        <v>37</v>
      </c>
      <c r="B238" s="4">
        <v>26</v>
      </c>
      <c r="C238" s="5">
        <v>17.11</v>
      </c>
      <c r="D238" s="4">
        <v>25</v>
      </c>
      <c r="E238" s="5">
        <v>29.41</v>
      </c>
      <c r="F238" s="4">
        <v>1</v>
      </c>
      <c r="G238" s="5">
        <v>1.64</v>
      </c>
      <c r="H238" s="4">
        <v>0</v>
      </c>
    </row>
    <row r="239" spans="1:8" x14ac:dyDescent="0.2">
      <c r="A239" s="2" t="s">
        <v>38</v>
      </c>
      <c r="B239" s="4">
        <v>13</v>
      </c>
      <c r="C239" s="5">
        <v>8.5500000000000007</v>
      </c>
      <c r="D239" s="4">
        <v>4</v>
      </c>
      <c r="E239" s="5">
        <v>4.71</v>
      </c>
      <c r="F239" s="4">
        <v>5</v>
      </c>
      <c r="G239" s="5">
        <v>8.1999999999999993</v>
      </c>
      <c r="H239" s="4">
        <v>0</v>
      </c>
    </row>
    <row r="240" spans="1:8" x14ac:dyDescent="0.2">
      <c r="A240" s="2" t="s">
        <v>39</v>
      </c>
      <c r="B240" s="4">
        <v>4</v>
      </c>
      <c r="C240" s="5">
        <v>2.63</v>
      </c>
      <c r="D240" s="4">
        <v>2</v>
      </c>
      <c r="E240" s="5">
        <v>2.35</v>
      </c>
      <c r="F240" s="4">
        <v>2</v>
      </c>
      <c r="G240" s="5">
        <v>3.28</v>
      </c>
      <c r="H240" s="4">
        <v>0</v>
      </c>
    </row>
    <row r="241" spans="1:8" x14ac:dyDescent="0.2">
      <c r="A241" s="2" t="s">
        <v>40</v>
      </c>
      <c r="B241" s="4">
        <v>5</v>
      </c>
      <c r="C241" s="5">
        <v>3.29</v>
      </c>
      <c r="D241" s="4">
        <v>0</v>
      </c>
      <c r="E241" s="5">
        <v>0</v>
      </c>
      <c r="F241" s="4">
        <v>5</v>
      </c>
      <c r="G241" s="5">
        <v>8.1999999999999993</v>
      </c>
      <c r="H241" s="4">
        <v>0</v>
      </c>
    </row>
    <row r="242" spans="1:8" x14ac:dyDescent="0.2">
      <c r="A242" s="1" t="s">
        <v>15</v>
      </c>
      <c r="B242" s="4">
        <v>61</v>
      </c>
      <c r="C242" s="5">
        <v>100.01</v>
      </c>
      <c r="D242" s="4">
        <v>42</v>
      </c>
      <c r="E242" s="5">
        <v>99.990000000000009</v>
      </c>
      <c r="F242" s="4">
        <v>14</v>
      </c>
      <c r="G242" s="5">
        <v>100</v>
      </c>
      <c r="H242" s="4">
        <v>1</v>
      </c>
    </row>
    <row r="243" spans="1:8" x14ac:dyDescent="0.2">
      <c r="A243" s="2" t="s">
        <v>26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27</v>
      </c>
      <c r="B244" s="4">
        <v>17</v>
      </c>
      <c r="C244" s="5">
        <v>27.87</v>
      </c>
      <c r="D244" s="4">
        <v>14</v>
      </c>
      <c r="E244" s="5">
        <v>33.33</v>
      </c>
      <c r="F244" s="4">
        <v>3</v>
      </c>
      <c r="G244" s="5">
        <v>21.43</v>
      </c>
      <c r="H244" s="4">
        <v>0</v>
      </c>
    </row>
    <row r="245" spans="1:8" x14ac:dyDescent="0.2">
      <c r="A245" s="2" t="s">
        <v>28</v>
      </c>
      <c r="B245" s="4">
        <v>3</v>
      </c>
      <c r="C245" s="5">
        <v>4.92</v>
      </c>
      <c r="D245" s="4">
        <v>1</v>
      </c>
      <c r="E245" s="5">
        <v>2.38</v>
      </c>
      <c r="F245" s="4">
        <v>2</v>
      </c>
      <c r="G245" s="5">
        <v>14.29</v>
      </c>
      <c r="H245" s="4">
        <v>0</v>
      </c>
    </row>
    <row r="246" spans="1:8" x14ac:dyDescent="0.2">
      <c r="A246" s="2" t="s">
        <v>29</v>
      </c>
      <c r="B246" s="4">
        <v>1</v>
      </c>
      <c r="C246" s="5">
        <v>1.64</v>
      </c>
      <c r="D246" s="4">
        <v>0</v>
      </c>
      <c r="E246" s="5">
        <v>0</v>
      </c>
      <c r="F246" s="4">
        <v>1</v>
      </c>
      <c r="G246" s="5">
        <v>7.14</v>
      </c>
      <c r="H246" s="4">
        <v>0</v>
      </c>
    </row>
    <row r="247" spans="1:8" x14ac:dyDescent="0.2">
      <c r="A247" s="2" t="s">
        <v>30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31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32</v>
      </c>
      <c r="B249" s="4">
        <v>16</v>
      </c>
      <c r="C249" s="5">
        <v>26.23</v>
      </c>
      <c r="D249" s="4">
        <v>9</v>
      </c>
      <c r="E249" s="5">
        <v>21.43</v>
      </c>
      <c r="F249" s="4">
        <v>7</v>
      </c>
      <c r="G249" s="5">
        <v>50</v>
      </c>
      <c r="H249" s="4">
        <v>0</v>
      </c>
    </row>
    <row r="250" spans="1:8" x14ac:dyDescent="0.2">
      <c r="A250" s="2" t="s">
        <v>33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34</v>
      </c>
      <c r="B251" s="4">
        <v>1</v>
      </c>
      <c r="C251" s="5">
        <v>1.64</v>
      </c>
      <c r="D251" s="4">
        <v>0</v>
      </c>
      <c r="E251" s="5">
        <v>0</v>
      </c>
      <c r="F251" s="4">
        <v>0</v>
      </c>
      <c r="G251" s="5">
        <v>0</v>
      </c>
      <c r="H251" s="4">
        <v>0</v>
      </c>
    </row>
    <row r="252" spans="1:8" x14ac:dyDescent="0.2">
      <c r="A252" s="2" t="s">
        <v>35</v>
      </c>
      <c r="B252" s="4">
        <v>1</v>
      </c>
      <c r="C252" s="5">
        <v>1.64</v>
      </c>
      <c r="D252" s="4">
        <v>1</v>
      </c>
      <c r="E252" s="5">
        <v>2.38</v>
      </c>
      <c r="F252" s="4">
        <v>0</v>
      </c>
      <c r="G252" s="5">
        <v>0</v>
      </c>
      <c r="H252" s="4">
        <v>0</v>
      </c>
    </row>
    <row r="253" spans="1:8" x14ac:dyDescent="0.2">
      <c r="A253" s="2" t="s">
        <v>36</v>
      </c>
      <c r="B253" s="4">
        <v>5</v>
      </c>
      <c r="C253" s="5">
        <v>8.1999999999999993</v>
      </c>
      <c r="D253" s="4">
        <v>4</v>
      </c>
      <c r="E253" s="5">
        <v>9.52</v>
      </c>
      <c r="F253" s="4">
        <v>1</v>
      </c>
      <c r="G253" s="5">
        <v>7.14</v>
      </c>
      <c r="H253" s="4">
        <v>0</v>
      </c>
    </row>
    <row r="254" spans="1:8" x14ac:dyDescent="0.2">
      <c r="A254" s="2" t="s">
        <v>37</v>
      </c>
      <c r="B254" s="4">
        <v>10</v>
      </c>
      <c r="C254" s="5">
        <v>16.39</v>
      </c>
      <c r="D254" s="4">
        <v>9</v>
      </c>
      <c r="E254" s="5">
        <v>21.43</v>
      </c>
      <c r="F254" s="4">
        <v>0</v>
      </c>
      <c r="G254" s="5">
        <v>0</v>
      </c>
      <c r="H254" s="4">
        <v>0</v>
      </c>
    </row>
    <row r="255" spans="1:8" x14ac:dyDescent="0.2">
      <c r="A255" s="2" t="s">
        <v>38</v>
      </c>
      <c r="B255" s="4">
        <v>1</v>
      </c>
      <c r="C255" s="5">
        <v>1.64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39</v>
      </c>
      <c r="B256" s="4">
        <v>3</v>
      </c>
      <c r="C256" s="5">
        <v>4.92</v>
      </c>
      <c r="D256" s="4">
        <v>2</v>
      </c>
      <c r="E256" s="5">
        <v>4.76</v>
      </c>
      <c r="F256" s="4">
        <v>0</v>
      </c>
      <c r="G256" s="5">
        <v>0</v>
      </c>
      <c r="H256" s="4">
        <v>0</v>
      </c>
    </row>
    <row r="257" spans="1:8" x14ac:dyDescent="0.2">
      <c r="A257" s="2" t="s">
        <v>40</v>
      </c>
      <c r="B257" s="4">
        <v>3</v>
      </c>
      <c r="C257" s="5">
        <v>4.92</v>
      </c>
      <c r="D257" s="4">
        <v>2</v>
      </c>
      <c r="E257" s="5">
        <v>4.76</v>
      </c>
      <c r="F257" s="4">
        <v>0</v>
      </c>
      <c r="G257" s="5">
        <v>0</v>
      </c>
      <c r="H257" s="4">
        <v>1</v>
      </c>
    </row>
    <row r="258" spans="1:8" x14ac:dyDescent="0.2">
      <c r="A258" s="1" t="s">
        <v>16</v>
      </c>
      <c r="B258" s="4">
        <v>98</v>
      </c>
      <c r="C258" s="5">
        <v>99.999999999999986</v>
      </c>
      <c r="D258" s="4">
        <v>70</v>
      </c>
      <c r="E258" s="5">
        <v>100.01</v>
      </c>
      <c r="F258" s="4">
        <v>22</v>
      </c>
      <c r="G258" s="5">
        <v>100</v>
      </c>
      <c r="H258" s="4">
        <v>2</v>
      </c>
    </row>
    <row r="259" spans="1:8" x14ac:dyDescent="0.2">
      <c r="A259" s="2" t="s">
        <v>26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27</v>
      </c>
      <c r="B260" s="4">
        <v>18</v>
      </c>
      <c r="C260" s="5">
        <v>18.37</v>
      </c>
      <c r="D260" s="4">
        <v>16</v>
      </c>
      <c r="E260" s="5">
        <v>22.86</v>
      </c>
      <c r="F260" s="4">
        <v>2</v>
      </c>
      <c r="G260" s="5">
        <v>9.09</v>
      </c>
      <c r="H260" s="4">
        <v>0</v>
      </c>
    </row>
    <row r="261" spans="1:8" x14ac:dyDescent="0.2">
      <c r="A261" s="2" t="s">
        <v>28</v>
      </c>
      <c r="B261" s="4">
        <v>11</v>
      </c>
      <c r="C261" s="5">
        <v>11.22</v>
      </c>
      <c r="D261" s="4">
        <v>6</v>
      </c>
      <c r="E261" s="5">
        <v>8.57</v>
      </c>
      <c r="F261" s="4">
        <v>5</v>
      </c>
      <c r="G261" s="5">
        <v>22.73</v>
      </c>
      <c r="H261" s="4">
        <v>0</v>
      </c>
    </row>
    <row r="262" spans="1:8" x14ac:dyDescent="0.2">
      <c r="A262" s="2" t="s">
        <v>29</v>
      </c>
      <c r="B262" s="4">
        <v>1</v>
      </c>
      <c r="C262" s="5">
        <v>1.02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30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2">
      <c r="A264" s="2" t="s">
        <v>31</v>
      </c>
      <c r="B264" s="4">
        <v>0</v>
      </c>
      <c r="C264" s="5">
        <v>0</v>
      </c>
      <c r="D264" s="4">
        <v>0</v>
      </c>
      <c r="E264" s="5">
        <v>0</v>
      </c>
      <c r="F264" s="4">
        <v>0</v>
      </c>
      <c r="G264" s="5">
        <v>0</v>
      </c>
      <c r="H264" s="4">
        <v>0</v>
      </c>
    </row>
    <row r="265" spans="1:8" x14ac:dyDescent="0.2">
      <c r="A265" s="2" t="s">
        <v>32</v>
      </c>
      <c r="B265" s="4">
        <v>22</v>
      </c>
      <c r="C265" s="5">
        <v>22.45</v>
      </c>
      <c r="D265" s="4">
        <v>12</v>
      </c>
      <c r="E265" s="5">
        <v>17.14</v>
      </c>
      <c r="F265" s="4">
        <v>9</v>
      </c>
      <c r="G265" s="5">
        <v>40.909999999999997</v>
      </c>
      <c r="H265" s="4">
        <v>1</v>
      </c>
    </row>
    <row r="266" spans="1:8" x14ac:dyDescent="0.2">
      <c r="A266" s="2" t="s">
        <v>33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34</v>
      </c>
      <c r="B267" s="4">
        <v>0</v>
      </c>
      <c r="C267" s="5">
        <v>0</v>
      </c>
      <c r="D267" s="4">
        <v>0</v>
      </c>
      <c r="E267" s="5">
        <v>0</v>
      </c>
      <c r="F267" s="4">
        <v>0</v>
      </c>
      <c r="G267" s="5">
        <v>0</v>
      </c>
      <c r="H267" s="4">
        <v>0</v>
      </c>
    </row>
    <row r="268" spans="1:8" x14ac:dyDescent="0.2">
      <c r="A268" s="2" t="s">
        <v>35</v>
      </c>
      <c r="B268" s="4">
        <v>2</v>
      </c>
      <c r="C268" s="5">
        <v>2.04</v>
      </c>
      <c r="D268" s="4">
        <v>2</v>
      </c>
      <c r="E268" s="5">
        <v>2.86</v>
      </c>
      <c r="F268" s="4">
        <v>0</v>
      </c>
      <c r="G268" s="5">
        <v>0</v>
      </c>
      <c r="H268" s="4">
        <v>0</v>
      </c>
    </row>
    <row r="269" spans="1:8" x14ac:dyDescent="0.2">
      <c r="A269" s="2" t="s">
        <v>36</v>
      </c>
      <c r="B269" s="4">
        <v>15</v>
      </c>
      <c r="C269" s="5">
        <v>15.31</v>
      </c>
      <c r="D269" s="4">
        <v>12</v>
      </c>
      <c r="E269" s="5">
        <v>17.14</v>
      </c>
      <c r="F269" s="4">
        <v>2</v>
      </c>
      <c r="G269" s="5">
        <v>9.09</v>
      </c>
      <c r="H269" s="4">
        <v>1</v>
      </c>
    </row>
    <row r="270" spans="1:8" x14ac:dyDescent="0.2">
      <c r="A270" s="2" t="s">
        <v>37</v>
      </c>
      <c r="B270" s="4">
        <v>17</v>
      </c>
      <c r="C270" s="5">
        <v>17.350000000000001</v>
      </c>
      <c r="D270" s="4">
        <v>15</v>
      </c>
      <c r="E270" s="5">
        <v>21.43</v>
      </c>
      <c r="F270" s="4">
        <v>2</v>
      </c>
      <c r="G270" s="5">
        <v>9.09</v>
      </c>
      <c r="H270" s="4">
        <v>0</v>
      </c>
    </row>
    <row r="271" spans="1:8" x14ac:dyDescent="0.2">
      <c r="A271" s="2" t="s">
        <v>38</v>
      </c>
      <c r="B271" s="4">
        <v>5</v>
      </c>
      <c r="C271" s="5">
        <v>5.0999999999999996</v>
      </c>
      <c r="D271" s="4">
        <v>3</v>
      </c>
      <c r="E271" s="5">
        <v>4.29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39</v>
      </c>
      <c r="B272" s="4">
        <v>3</v>
      </c>
      <c r="C272" s="5">
        <v>3.06</v>
      </c>
      <c r="D272" s="4">
        <v>2</v>
      </c>
      <c r="E272" s="5">
        <v>2.86</v>
      </c>
      <c r="F272" s="4">
        <v>0</v>
      </c>
      <c r="G272" s="5">
        <v>0</v>
      </c>
      <c r="H272" s="4">
        <v>0</v>
      </c>
    </row>
    <row r="273" spans="1:8" x14ac:dyDescent="0.2">
      <c r="A273" s="2" t="s">
        <v>40</v>
      </c>
      <c r="B273" s="4">
        <v>4</v>
      </c>
      <c r="C273" s="5">
        <v>4.08</v>
      </c>
      <c r="D273" s="4">
        <v>2</v>
      </c>
      <c r="E273" s="5">
        <v>2.86</v>
      </c>
      <c r="F273" s="4">
        <v>2</v>
      </c>
      <c r="G273" s="5">
        <v>9.09</v>
      </c>
      <c r="H273" s="4">
        <v>0</v>
      </c>
    </row>
    <row r="274" spans="1:8" x14ac:dyDescent="0.2">
      <c r="A274" s="1" t="s">
        <v>17</v>
      </c>
      <c r="B274" s="4">
        <v>372</v>
      </c>
      <c r="C274" s="5">
        <v>100.02000000000001</v>
      </c>
      <c r="D274" s="4">
        <v>244</v>
      </c>
      <c r="E274" s="5">
        <v>100.00999999999999</v>
      </c>
      <c r="F274" s="4">
        <v>118</v>
      </c>
      <c r="G274" s="5">
        <v>99.98</v>
      </c>
      <c r="H274" s="4">
        <v>0</v>
      </c>
    </row>
    <row r="275" spans="1:8" x14ac:dyDescent="0.2">
      <c r="A275" s="2" t="s">
        <v>26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27</v>
      </c>
      <c r="B276" s="4">
        <v>67</v>
      </c>
      <c r="C276" s="5">
        <v>18.010000000000002</v>
      </c>
      <c r="D276" s="4">
        <v>40</v>
      </c>
      <c r="E276" s="5">
        <v>16.39</v>
      </c>
      <c r="F276" s="4">
        <v>27</v>
      </c>
      <c r="G276" s="5">
        <v>22.88</v>
      </c>
      <c r="H276" s="4">
        <v>0</v>
      </c>
    </row>
    <row r="277" spans="1:8" x14ac:dyDescent="0.2">
      <c r="A277" s="2" t="s">
        <v>28</v>
      </c>
      <c r="B277" s="4">
        <v>36</v>
      </c>
      <c r="C277" s="5">
        <v>9.68</v>
      </c>
      <c r="D277" s="4">
        <v>18</v>
      </c>
      <c r="E277" s="5">
        <v>7.38</v>
      </c>
      <c r="F277" s="4">
        <v>18</v>
      </c>
      <c r="G277" s="5">
        <v>15.25</v>
      </c>
      <c r="H277" s="4">
        <v>0</v>
      </c>
    </row>
    <row r="278" spans="1:8" x14ac:dyDescent="0.2">
      <c r="A278" s="2" t="s">
        <v>29</v>
      </c>
      <c r="B278" s="4">
        <v>3</v>
      </c>
      <c r="C278" s="5">
        <v>0.81</v>
      </c>
      <c r="D278" s="4">
        <v>0</v>
      </c>
      <c r="E278" s="5">
        <v>0</v>
      </c>
      <c r="F278" s="4">
        <v>3</v>
      </c>
      <c r="G278" s="5">
        <v>2.54</v>
      </c>
      <c r="H278" s="4">
        <v>0</v>
      </c>
    </row>
    <row r="279" spans="1:8" x14ac:dyDescent="0.2">
      <c r="A279" s="2" t="s">
        <v>30</v>
      </c>
      <c r="B279" s="4">
        <v>2</v>
      </c>
      <c r="C279" s="5">
        <v>0.54</v>
      </c>
      <c r="D279" s="4">
        <v>0</v>
      </c>
      <c r="E279" s="5">
        <v>0</v>
      </c>
      <c r="F279" s="4">
        <v>2</v>
      </c>
      <c r="G279" s="5">
        <v>1.69</v>
      </c>
      <c r="H279" s="4">
        <v>0</v>
      </c>
    </row>
    <row r="280" spans="1:8" x14ac:dyDescent="0.2">
      <c r="A280" s="2" t="s">
        <v>31</v>
      </c>
      <c r="B280" s="4">
        <v>2</v>
      </c>
      <c r="C280" s="5">
        <v>0.54</v>
      </c>
      <c r="D280" s="4">
        <v>0</v>
      </c>
      <c r="E280" s="5">
        <v>0</v>
      </c>
      <c r="F280" s="4">
        <v>2</v>
      </c>
      <c r="G280" s="5">
        <v>1.69</v>
      </c>
      <c r="H280" s="4">
        <v>0</v>
      </c>
    </row>
    <row r="281" spans="1:8" x14ac:dyDescent="0.2">
      <c r="A281" s="2" t="s">
        <v>32</v>
      </c>
      <c r="B281" s="4">
        <v>92</v>
      </c>
      <c r="C281" s="5">
        <v>24.73</v>
      </c>
      <c r="D281" s="4">
        <v>55</v>
      </c>
      <c r="E281" s="5">
        <v>22.54</v>
      </c>
      <c r="F281" s="4">
        <v>37</v>
      </c>
      <c r="G281" s="5">
        <v>31.36</v>
      </c>
      <c r="H281" s="4">
        <v>0</v>
      </c>
    </row>
    <row r="282" spans="1:8" x14ac:dyDescent="0.2">
      <c r="A282" s="2" t="s">
        <v>33</v>
      </c>
      <c r="B282" s="4">
        <v>1</v>
      </c>
      <c r="C282" s="5">
        <v>0.27</v>
      </c>
      <c r="D282" s="4">
        <v>1</v>
      </c>
      <c r="E282" s="5">
        <v>0.41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34</v>
      </c>
      <c r="B283" s="4">
        <v>14</v>
      </c>
      <c r="C283" s="5">
        <v>3.76</v>
      </c>
      <c r="D283" s="4">
        <v>9</v>
      </c>
      <c r="E283" s="5">
        <v>3.69</v>
      </c>
      <c r="F283" s="4">
        <v>5</v>
      </c>
      <c r="G283" s="5">
        <v>4.24</v>
      </c>
      <c r="H283" s="4">
        <v>0</v>
      </c>
    </row>
    <row r="284" spans="1:8" x14ac:dyDescent="0.2">
      <c r="A284" s="2" t="s">
        <v>35</v>
      </c>
      <c r="B284" s="4">
        <v>8</v>
      </c>
      <c r="C284" s="5">
        <v>2.15</v>
      </c>
      <c r="D284" s="4">
        <v>4</v>
      </c>
      <c r="E284" s="5">
        <v>1.64</v>
      </c>
      <c r="F284" s="4">
        <v>4</v>
      </c>
      <c r="G284" s="5">
        <v>3.39</v>
      </c>
      <c r="H284" s="4">
        <v>0</v>
      </c>
    </row>
    <row r="285" spans="1:8" x14ac:dyDescent="0.2">
      <c r="A285" s="2" t="s">
        <v>36</v>
      </c>
      <c r="B285" s="4">
        <v>29</v>
      </c>
      <c r="C285" s="5">
        <v>7.8</v>
      </c>
      <c r="D285" s="4">
        <v>23</v>
      </c>
      <c r="E285" s="5">
        <v>9.43</v>
      </c>
      <c r="F285" s="4">
        <v>6</v>
      </c>
      <c r="G285" s="5">
        <v>5.08</v>
      </c>
      <c r="H285" s="4">
        <v>0</v>
      </c>
    </row>
    <row r="286" spans="1:8" x14ac:dyDescent="0.2">
      <c r="A286" s="2" t="s">
        <v>37</v>
      </c>
      <c r="B286" s="4">
        <v>69</v>
      </c>
      <c r="C286" s="5">
        <v>18.55</v>
      </c>
      <c r="D286" s="4">
        <v>62</v>
      </c>
      <c r="E286" s="5">
        <v>25.41</v>
      </c>
      <c r="F286" s="4">
        <v>4</v>
      </c>
      <c r="G286" s="5">
        <v>3.39</v>
      </c>
      <c r="H286" s="4">
        <v>0</v>
      </c>
    </row>
    <row r="287" spans="1:8" x14ac:dyDescent="0.2">
      <c r="A287" s="2" t="s">
        <v>38</v>
      </c>
      <c r="B287" s="4">
        <v>8</v>
      </c>
      <c r="C287" s="5">
        <v>2.15</v>
      </c>
      <c r="D287" s="4">
        <v>6</v>
      </c>
      <c r="E287" s="5">
        <v>2.46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39</v>
      </c>
      <c r="B288" s="4">
        <v>21</v>
      </c>
      <c r="C288" s="5">
        <v>5.65</v>
      </c>
      <c r="D288" s="4">
        <v>13</v>
      </c>
      <c r="E288" s="5">
        <v>5.33</v>
      </c>
      <c r="F288" s="4">
        <v>7</v>
      </c>
      <c r="G288" s="5">
        <v>5.93</v>
      </c>
      <c r="H288" s="4">
        <v>0</v>
      </c>
    </row>
    <row r="289" spans="1:8" x14ac:dyDescent="0.2">
      <c r="A289" s="2" t="s">
        <v>40</v>
      </c>
      <c r="B289" s="4">
        <v>20</v>
      </c>
      <c r="C289" s="5">
        <v>5.38</v>
      </c>
      <c r="D289" s="4">
        <v>13</v>
      </c>
      <c r="E289" s="5">
        <v>5.33</v>
      </c>
      <c r="F289" s="4">
        <v>3</v>
      </c>
      <c r="G289" s="5">
        <v>2.54</v>
      </c>
      <c r="H289" s="4">
        <v>0</v>
      </c>
    </row>
    <row r="290" spans="1:8" x14ac:dyDescent="0.2">
      <c r="A290" s="1" t="s">
        <v>18</v>
      </c>
      <c r="B290" s="4">
        <v>187</v>
      </c>
      <c r="C290" s="5">
        <v>99.990000000000009</v>
      </c>
      <c r="D290" s="4">
        <v>140</v>
      </c>
      <c r="E290" s="5">
        <v>99.989999999999981</v>
      </c>
      <c r="F290" s="4">
        <v>45</v>
      </c>
      <c r="G290" s="5">
        <v>99.99</v>
      </c>
      <c r="H290" s="4">
        <v>0</v>
      </c>
    </row>
    <row r="291" spans="1:8" x14ac:dyDescent="0.2">
      <c r="A291" s="2" t="s">
        <v>26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27</v>
      </c>
      <c r="B292" s="4">
        <v>42</v>
      </c>
      <c r="C292" s="5">
        <v>22.46</v>
      </c>
      <c r="D292" s="4">
        <v>31</v>
      </c>
      <c r="E292" s="5">
        <v>22.14</v>
      </c>
      <c r="F292" s="4">
        <v>11</v>
      </c>
      <c r="G292" s="5">
        <v>24.44</v>
      </c>
      <c r="H292" s="4">
        <v>0</v>
      </c>
    </row>
    <row r="293" spans="1:8" x14ac:dyDescent="0.2">
      <c r="A293" s="2" t="s">
        <v>28</v>
      </c>
      <c r="B293" s="4">
        <v>14</v>
      </c>
      <c r="C293" s="5">
        <v>7.49</v>
      </c>
      <c r="D293" s="4">
        <v>7</v>
      </c>
      <c r="E293" s="5">
        <v>5</v>
      </c>
      <c r="F293" s="4">
        <v>7</v>
      </c>
      <c r="G293" s="5">
        <v>15.56</v>
      </c>
      <c r="H293" s="4">
        <v>0</v>
      </c>
    </row>
    <row r="294" spans="1:8" x14ac:dyDescent="0.2">
      <c r="A294" s="2" t="s">
        <v>29</v>
      </c>
      <c r="B294" s="4">
        <v>1</v>
      </c>
      <c r="C294" s="5">
        <v>0.53</v>
      </c>
      <c r="D294" s="4">
        <v>0</v>
      </c>
      <c r="E294" s="5">
        <v>0</v>
      </c>
      <c r="F294" s="4">
        <v>1</v>
      </c>
      <c r="G294" s="5">
        <v>2.2200000000000002</v>
      </c>
      <c r="H294" s="4">
        <v>0</v>
      </c>
    </row>
    <row r="295" spans="1:8" x14ac:dyDescent="0.2">
      <c r="A295" s="2" t="s">
        <v>30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31</v>
      </c>
      <c r="B296" s="4">
        <v>2</v>
      </c>
      <c r="C296" s="5">
        <v>1.07</v>
      </c>
      <c r="D296" s="4">
        <v>1</v>
      </c>
      <c r="E296" s="5">
        <v>0.71</v>
      </c>
      <c r="F296" s="4">
        <v>1</v>
      </c>
      <c r="G296" s="5">
        <v>2.2200000000000002</v>
      </c>
      <c r="H296" s="4">
        <v>0</v>
      </c>
    </row>
    <row r="297" spans="1:8" x14ac:dyDescent="0.2">
      <c r="A297" s="2" t="s">
        <v>32</v>
      </c>
      <c r="B297" s="4">
        <v>50</v>
      </c>
      <c r="C297" s="5">
        <v>26.74</v>
      </c>
      <c r="D297" s="4">
        <v>40</v>
      </c>
      <c r="E297" s="5">
        <v>28.57</v>
      </c>
      <c r="F297" s="4">
        <v>10</v>
      </c>
      <c r="G297" s="5">
        <v>22.22</v>
      </c>
      <c r="H297" s="4">
        <v>0</v>
      </c>
    </row>
    <row r="298" spans="1:8" x14ac:dyDescent="0.2">
      <c r="A298" s="2" t="s">
        <v>33</v>
      </c>
      <c r="B298" s="4">
        <v>2</v>
      </c>
      <c r="C298" s="5">
        <v>1.07</v>
      </c>
      <c r="D298" s="4">
        <v>2</v>
      </c>
      <c r="E298" s="5">
        <v>1.43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34</v>
      </c>
      <c r="B299" s="4">
        <v>5</v>
      </c>
      <c r="C299" s="5">
        <v>2.67</v>
      </c>
      <c r="D299" s="4">
        <v>0</v>
      </c>
      <c r="E299" s="5">
        <v>0</v>
      </c>
      <c r="F299" s="4">
        <v>5</v>
      </c>
      <c r="G299" s="5">
        <v>11.11</v>
      </c>
      <c r="H299" s="4">
        <v>0</v>
      </c>
    </row>
    <row r="300" spans="1:8" x14ac:dyDescent="0.2">
      <c r="A300" s="2" t="s">
        <v>35</v>
      </c>
      <c r="B300" s="4">
        <v>5</v>
      </c>
      <c r="C300" s="5">
        <v>2.67</v>
      </c>
      <c r="D300" s="4">
        <v>4</v>
      </c>
      <c r="E300" s="5">
        <v>2.86</v>
      </c>
      <c r="F300" s="4">
        <v>1</v>
      </c>
      <c r="G300" s="5">
        <v>2.2200000000000002</v>
      </c>
      <c r="H300" s="4">
        <v>0</v>
      </c>
    </row>
    <row r="301" spans="1:8" x14ac:dyDescent="0.2">
      <c r="A301" s="2" t="s">
        <v>36</v>
      </c>
      <c r="B301" s="4">
        <v>20</v>
      </c>
      <c r="C301" s="5">
        <v>10.7</v>
      </c>
      <c r="D301" s="4">
        <v>18</v>
      </c>
      <c r="E301" s="5">
        <v>12.86</v>
      </c>
      <c r="F301" s="4">
        <v>2</v>
      </c>
      <c r="G301" s="5">
        <v>4.4400000000000004</v>
      </c>
      <c r="H301" s="4">
        <v>0</v>
      </c>
    </row>
    <row r="302" spans="1:8" x14ac:dyDescent="0.2">
      <c r="A302" s="2" t="s">
        <v>37</v>
      </c>
      <c r="B302" s="4">
        <v>25</v>
      </c>
      <c r="C302" s="5">
        <v>13.37</v>
      </c>
      <c r="D302" s="4">
        <v>22</v>
      </c>
      <c r="E302" s="5">
        <v>15.71</v>
      </c>
      <c r="F302" s="4">
        <v>3</v>
      </c>
      <c r="G302" s="5">
        <v>6.67</v>
      </c>
      <c r="H302" s="4">
        <v>0</v>
      </c>
    </row>
    <row r="303" spans="1:8" x14ac:dyDescent="0.2">
      <c r="A303" s="2" t="s">
        <v>38</v>
      </c>
      <c r="B303" s="4">
        <v>1</v>
      </c>
      <c r="C303" s="5">
        <v>0.53</v>
      </c>
      <c r="D303" s="4">
        <v>1</v>
      </c>
      <c r="E303" s="5">
        <v>0.71</v>
      </c>
      <c r="F303" s="4">
        <v>0</v>
      </c>
      <c r="G303" s="5">
        <v>0</v>
      </c>
      <c r="H303" s="4">
        <v>0</v>
      </c>
    </row>
    <row r="304" spans="1:8" x14ac:dyDescent="0.2">
      <c r="A304" s="2" t="s">
        <v>39</v>
      </c>
      <c r="B304" s="4">
        <v>9</v>
      </c>
      <c r="C304" s="5">
        <v>4.8099999999999996</v>
      </c>
      <c r="D304" s="4">
        <v>5</v>
      </c>
      <c r="E304" s="5">
        <v>3.57</v>
      </c>
      <c r="F304" s="4">
        <v>3</v>
      </c>
      <c r="G304" s="5">
        <v>6.67</v>
      </c>
      <c r="H304" s="4">
        <v>0</v>
      </c>
    </row>
    <row r="305" spans="1:8" x14ac:dyDescent="0.2">
      <c r="A305" s="2" t="s">
        <v>40</v>
      </c>
      <c r="B305" s="4">
        <v>11</v>
      </c>
      <c r="C305" s="5">
        <v>5.88</v>
      </c>
      <c r="D305" s="4">
        <v>9</v>
      </c>
      <c r="E305" s="5">
        <v>6.43</v>
      </c>
      <c r="F305" s="4">
        <v>1</v>
      </c>
      <c r="G305" s="5">
        <v>2.2200000000000002</v>
      </c>
      <c r="H305" s="4">
        <v>0</v>
      </c>
    </row>
    <row r="306" spans="1:8" x14ac:dyDescent="0.2">
      <c r="A306" s="1" t="s">
        <v>19</v>
      </c>
      <c r="B306" s="4">
        <v>272</v>
      </c>
      <c r="C306" s="5">
        <v>100.01</v>
      </c>
      <c r="D306" s="4">
        <v>171</v>
      </c>
      <c r="E306" s="5">
        <v>99.99</v>
      </c>
      <c r="F306" s="4">
        <v>86</v>
      </c>
      <c r="G306" s="5">
        <v>99.990000000000009</v>
      </c>
      <c r="H306" s="4">
        <v>8</v>
      </c>
    </row>
    <row r="307" spans="1:8" x14ac:dyDescent="0.2">
      <c r="A307" s="2" t="s">
        <v>26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27</v>
      </c>
      <c r="B308" s="4">
        <v>32</v>
      </c>
      <c r="C308" s="5">
        <v>11.76</v>
      </c>
      <c r="D308" s="4">
        <v>16</v>
      </c>
      <c r="E308" s="5">
        <v>9.36</v>
      </c>
      <c r="F308" s="4">
        <v>16</v>
      </c>
      <c r="G308" s="5">
        <v>18.600000000000001</v>
      </c>
      <c r="H308" s="4">
        <v>0</v>
      </c>
    </row>
    <row r="309" spans="1:8" x14ac:dyDescent="0.2">
      <c r="A309" s="2" t="s">
        <v>28</v>
      </c>
      <c r="B309" s="4">
        <v>24</v>
      </c>
      <c r="C309" s="5">
        <v>8.82</v>
      </c>
      <c r="D309" s="4">
        <v>17</v>
      </c>
      <c r="E309" s="5">
        <v>9.94</v>
      </c>
      <c r="F309" s="4">
        <v>7</v>
      </c>
      <c r="G309" s="5">
        <v>8.14</v>
      </c>
      <c r="H309" s="4">
        <v>0</v>
      </c>
    </row>
    <row r="310" spans="1:8" x14ac:dyDescent="0.2">
      <c r="A310" s="2" t="s">
        <v>29</v>
      </c>
      <c r="B310" s="4">
        <v>2</v>
      </c>
      <c r="C310" s="5">
        <v>0.74</v>
      </c>
      <c r="D310" s="4">
        <v>0</v>
      </c>
      <c r="E310" s="5">
        <v>0</v>
      </c>
      <c r="F310" s="4">
        <v>1</v>
      </c>
      <c r="G310" s="5">
        <v>1.1599999999999999</v>
      </c>
      <c r="H310" s="4">
        <v>0</v>
      </c>
    </row>
    <row r="311" spans="1:8" x14ac:dyDescent="0.2">
      <c r="A311" s="2" t="s">
        <v>30</v>
      </c>
      <c r="B311" s="4">
        <v>1</v>
      </c>
      <c r="C311" s="5">
        <v>0.37</v>
      </c>
      <c r="D311" s="4">
        <v>0</v>
      </c>
      <c r="E311" s="5">
        <v>0</v>
      </c>
      <c r="F311" s="4">
        <v>1</v>
      </c>
      <c r="G311" s="5">
        <v>1.1599999999999999</v>
      </c>
      <c r="H311" s="4">
        <v>0</v>
      </c>
    </row>
    <row r="312" spans="1:8" x14ac:dyDescent="0.2">
      <c r="A312" s="2" t="s">
        <v>31</v>
      </c>
      <c r="B312" s="4">
        <v>1</v>
      </c>
      <c r="C312" s="5">
        <v>0.37</v>
      </c>
      <c r="D312" s="4">
        <v>1</v>
      </c>
      <c r="E312" s="5">
        <v>0.57999999999999996</v>
      </c>
      <c r="F312" s="4">
        <v>0</v>
      </c>
      <c r="G312" s="5">
        <v>0</v>
      </c>
      <c r="H312" s="4">
        <v>0</v>
      </c>
    </row>
    <row r="313" spans="1:8" x14ac:dyDescent="0.2">
      <c r="A313" s="2" t="s">
        <v>32</v>
      </c>
      <c r="B313" s="4">
        <v>85</v>
      </c>
      <c r="C313" s="5">
        <v>31.25</v>
      </c>
      <c r="D313" s="4">
        <v>51</v>
      </c>
      <c r="E313" s="5">
        <v>29.82</v>
      </c>
      <c r="F313" s="4">
        <v>33</v>
      </c>
      <c r="G313" s="5">
        <v>38.369999999999997</v>
      </c>
      <c r="H313" s="4">
        <v>1</v>
      </c>
    </row>
    <row r="314" spans="1:8" x14ac:dyDescent="0.2">
      <c r="A314" s="2" t="s">
        <v>33</v>
      </c>
      <c r="B314" s="4">
        <v>2</v>
      </c>
      <c r="C314" s="5">
        <v>0.74</v>
      </c>
      <c r="D314" s="4">
        <v>1</v>
      </c>
      <c r="E314" s="5">
        <v>0.57999999999999996</v>
      </c>
      <c r="F314" s="4">
        <v>1</v>
      </c>
      <c r="G314" s="5">
        <v>1.1599999999999999</v>
      </c>
      <c r="H314" s="4">
        <v>0</v>
      </c>
    </row>
    <row r="315" spans="1:8" x14ac:dyDescent="0.2">
      <c r="A315" s="2" t="s">
        <v>34</v>
      </c>
      <c r="B315" s="4">
        <v>1</v>
      </c>
      <c r="C315" s="5">
        <v>0.37</v>
      </c>
      <c r="D315" s="4">
        <v>0</v>
      </c>
      <c r="E315" s="5">
        <v>0</v>
      </c>
      <c r="F315" s="4">
        <v>1</v>
      </c>
      <c r="G315" s="5">
        <v>1.1599999999999999</v>
      </c>
      <c r="H315" s="4">
        <v>0</v>
      </c>
    </row>
    <row r="316" spans="1:8" x14ac:dyDescent="0.2">
      <c r="A316" s="2" t="s">
        <v>35</v>
      </c>
      <c r="B316" s="4">
        <v>10</v>
      </c>
      <c r="C316" s="5">
        <v>3.68</v>
      </c>
      <c r="D316" s="4">
        <v>5</v>
      </c>
      <c r="E316" s="5">
        <v>2.92</v>
      </c>
      <c r="F316" s="4">
        <v>5</v>
      </c>
      <c r="G316" s="5">
        <v>5.81</v>
      </c>
      <c r="H316" s="4">
        <v>0</v>
      </c>
    </row>
    <row r="317" spans="1:8" x14ac:dyDescent="0.2">
      <c r="A317" s="2" t="s">
        <v>36</v>
      </c>
      <c r="B317" s="4">
        <v>27</v>
      </c>
      <c r="C317" s="5">
        <v>9.93</v>
      </c>
      <c r="D317" s="4">
        <v>22</v>
      </c>
      <c r="E317" s="5">
        <v>12.87</v>
      </c>
      <c r="F317" s="4">
        <v>4</v>
      </c>
      <c r="G317" s="5">
        <v>4.6500000000000004</v>
      </c>
      <c r="H317" s="4">
        <v>1</v>
      </c>
    </row>
    <row r="318" spans="1:8" x14ac:dyDescent="0.2">
      <c r="A318" s="2" t="s">
        <v>37</v>
      </c>
      <c r="B318" s="4">
        <v>50</v>
      </c>
      <c r="C318" s="5">
        <v>18.38</v>
      </c>
      <c r="D318" s="4">
        <v>45</v>
      </c>
      <c r="E318" s="5">
        <v>26.32</v>
      </c>
      <c r="F318" s="4">
        <v>4</v>
      </c>
      <c r="G318" s="5">
        <v>4.6500000000000004</v>
      </c>
      <c r="H318" s="4">
        <v>0</v>
      </c>
    </row>
    <row r="319" spans="1:8" x14ac:dyDescent="0.2">
      <c r="A319" s="2" t="s">
        <v>38</v>
      </c>
      <c r="B319" s="4">
        <v>18</v>
      </c>
      <c r="C319" s="5">
        <v>6.62</v>
      </c>
      <c r="D319" s="4">
        <v>6</v>
      </c>
      <c r="E319" s="5">
        <v>3.51</v>
      </c>
      <c r="F319" s="4">
        <v>2</v>
      </c>
      <c r="G319" s="5">
        <v>2.33</v>
      </c>
      <c r="H319" s="4">
        <v>6</v>
      </c>
    </row>
    <row r="320" spans="1:8" x14ac:dyDescent="0.2">
      <c r="A320" s="2" t="s">
        <v>39</v>
      </c>
      <c r="B320" s="4">
        <v>15</v>
      </c>
      <c r="C320" s="5">
        <v>5.51</v>
      </c>
      <c r="D320" s="4">
        <v>6</v>
      </c>
      <c r="E320" s="5">
        <v>3.51</v>
      </c>
      <c r="F320" s="4">
        <v>9</v>
      </c>
      <c r="G320" s="5">
        <v>10.47</v>
      </c>
      <c r="H320" s="4">
        <v>0</v>
      </c>
    </row>
    <row r="321" spans="1:8" x14ac:dyDescent="0.2">
      <c r="A321" s="2" t="s">
        <v>40</v>
      </c>
      <c r="B321" s="4">
        <v>4</v>
      </c>
      <c r="C321" s="5">
        <v>1.47</v>
      </c>
      <c r="D321" s="4">
        <v>1</v>
      </c>
      <c r="E321" s="5">
        <v>0.57999999999999996</v>
      </c>
      <c r="F321" s="4">
        <v>2</v>
      </c>
      <c r="G321" s="5">
        <v>2.33</v>
      </c>
      <c r="H321" s="4">
        <v>0</v>
      </c>
    </row>
    <row r="322" spans="1:8" x14ac:dyDescent="0.2">
      <c r="A322" s="1" t="s">
        <v>20</v>
      </c>
      <c r="B322" s="4">
        <v>160</v>
      </c>
      <c r="C322" s="5">
        <v>100.03</v>
      </c>
      <c r="D322" s="4">
        <v>112</v>
      </c>
      <c r="E322" s="5">
        <v>100</v>
      </c>
      <c r="F322" s="4">
        <v>34</v>
      </c>
      <c r="G322" s="5">
        <v>99.97999999999999</v>
      </c>
      <c r="H322" s="4">
        <v>1</v>
      </c>
    </row>
    <row r="323" spans="1:8" x14ac:dyDescent="0.2">
      <c r="A323" s="2" t="s">
        <v>26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27</v>
      </c>
      <c r="B324" s="4">
        <v>20</v>
      </c>
      <c r="C324" s="5">
        <v>12.5</v>
      </c>
      <c r="D324" s="4">
        <v>10</v>
      </c>
      <c r="E324" s="5">
        <v>8.93</v>
      </c>
      <c r="F324" s="4">
        <v>10</v>
      </c>
      <c r="G324" s="5">
        <v>29.41</v>
      </c>
      <c r="H324" s="4">
        <v>0</v>
      </c>
    </row>
    <row r="325" spans="1:8" x14ac:dyDescent="0.2">
      <c r="A325" s="2" t="s">
        <v>28</v>
      </c>
      <c r="B325" s="4">
        <v>8</v>
      </c>
      <c r="C325" s="5">
        <v>5</v>
      </c>
      <c r="D325" s="4">
        <v>4</v>
      </c>
      <c r="E325" s="5">
        <v>3.57</v>
      </c>
      <c r="F325" s="4">
        <v>4</v>
      </c>
      <c r="G325" s="5">
        <v>11.76</v>
      </c>
      <c r="H325" s="4">
        <v>0</v>
      </c>
    </row>
    <row r="326" spans="1:8" x14ac:dyDescent="0.2">
      <c r="A326" s="2" t="s">
        <v>29</v>
      </c>
      <c r="B326" s="4">
        <v>2</v>
      </c>
      <c r="C326" s="5">
        <v>1.25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30</v>
      </c>
      <c r="B327" s="4">
        <v>1</v>
      </c>
      <c r="C327" s="5">
        <v>0.63</v>
      </c>
      <c r="D327" s="4">
        <v>1</v>
      </c>
      <c r="E327" s="5">
        <v>0.89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31</v>
      </c>
      <c r="B328" s="4">
        <v>1</v>
      </c>
      <c r="C328" s="5">
        <v>0.63</v>
      </c>
      <c r="D328" s="4">
        <v>0</v>
      </c>
      <c r="E328" s="5">
        <v>0</v>
      </c>
      <c r="F328" s="4">
        <v>1</v>
      </c>
      <c r="G328" s="5">
        <v>2.94</v>
      </c>
      <c r="H328" s="4">
        <v>0</v>
      </c>
    </row>
    <row r="329" spans="1:8" x14ac:dyDescent="0.2">
      <c r="A329" s="2" t="s">
        <v>32</v>
      </c>
      <c r="B329" s="4">
        <v>43</v>
      </c>
      <c r="C329" s="5">
        <v>26.88</v>
      </c>
      <c r="D329" s="4">
        <v>31</v>
      </c>
      <c r="E329" s="5">
        <v>27.68</v>
      </c>
      <c r="F329" s="4">
        <v>12</v>
      </c>
      <c r="G329" s="5">
        <v>35.29</v>
      </c>
      <c r="H329" s="4">
        <v>0</v>
      </c>
    </row>
    <row r="330" spans="1:8" x14ac:dyDescent="0.2">
      <c r="A330" s="2" t="s">
        <v>33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34</v>
      </c>
      <c r="B331" s="4">
        <v>0</v>
      </c>
      <c r="C331" s="5">
        <v>0</v>
      </c>
      <c r="D331" s="4">
        <v>0</v>
      </c>
      <c r="E331" s="5">
        <v>0</v>
      </c>
      <c r="F331" s="4">
        <v>0</v>
      </c>
      <c r="G331" s="5">
        <v>0</v>
      </c>
      <c r="H331" s="4">
        <v>0</v>
      </c>
    </row>
    <row r="332" spans="1:8" x14ac:dyDescent="0.2">
      <c r="A332" s="2" t="s">
        <v>35</v>
      </c>
      <c r="B332" s="4">
        <v>3</v>
      </c>
      <c r="C332" s="5">
        <v>1.88</v>
      </c>
      <c r="D332" s="4">
        <v>2</v>
      </c>
      <c r="E332" s="5">
        <v>1.79</v>
      </c>
      <c r="F332" s="4">
        <v>1</v>
      </c>
      <c r="G332" s="5">
        <v>2.94</v>
      </c>
      <c r="H332" s="4">
        <v>0</v>
      </c>
    </row>
    <row r="333" spans="1:8" x14ac:dyDescent="0.2">
      <c r="A333" s="2" t="s">
        <v>36</v>
      </c>
      <c r="B333" s="4">
        <v>25</v>
      </c>
      <c r="C333" s="5">
        <v>15.63</v>
      </c>
      <c r="D333" s="4">
        <v>23</v>
      </c>
      <c r="E333" s="5">
        <v>20.54</v>
      </c>
      <c r="F333" s="4">
        <v>2</v>
      </c>
      <c r="G333" s="5">
        <v>5.88</v>
      </c>
      <c r="H333" s="4">
        <v>0</v>
      </c>
    </row>
    <row r="334" spans="1:8" x14ac:dyDescent="0.2">
      <c r="A334" s="2" t="s">
        <v>37</v>
      </c>
      <c r="B334" s="4">
        <v>30</v>
      </c>
      <c r="C334" s="5">
        <v>18.75</v>
      </c>
      <c r="D334" s="4">
        <v>26</v>
      </c>
      <c r="E334" s="5">
        <v>23.21</v>
      </c>
      <c r="F334" s="4">
        <v>2</v>
      </c>
      <c r="G334" s="5">
        <v>5.88</v>
      </c>
      <c r="H334" s="4">
        <v>0</v>
      </c>
    </row>
    <row r="335" spans="1:8" x14ac:dyDescent="0.2">
      <c r="A335" s="2" t="s">
        <v>38</v>
      </c>
      <c r="B335" s="4">
        <v>8</v>
      </c>
      <c r="C335" s="5">
        <v>5</v>
      </c>
      <c r="D335" s="4">
        <v>5</v>
      </c>
      <c r="E335" s="5">
        <v>4.46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39</v>
      </c>
      <c r="B336" s="4">
        <v>12</v>
      </c>
      <c r="C336" s="5">
        <v>7.5</v>
      </c>
      <c r="D336" s="4">
        <v>7</v>
      </c>
      <c r="E336" s="5">
        <v>6.25</v>
      </c>
      <c r="F336" s="4">
        <v>1</v>
      </c>
      <c r="G336" s="5">
        <v>2.94</v>
      </c>
      <c r="H336" s="4">
        <v>0</v>
      </c>
    </row>
    <row r="337" spans="1:8" x14ac:dyDescent="0.2">
      <c r="A337" s="2" t="s">
        <v>40</v>
      </c>
      <c r="B337" s="4">
        <v>7</v>
      </c>
      <c r="C337" s="5">
        <v>4.38</v>
      </c>
      <c r="D337" s="4">
        <v>3</v>
      </c>
      <c r="E337" s="5">
        <v>2.68</v>
      </c>
      <c r="F337" s="4">
        <v>1</v>
      </c>
      <c r="G337" s="5">
        <v>2.94</v>
      </c>
      <c r="H337" s="4">
        <v>1</v>
      </c>
    </row>
    <row r="338" spans="1:8" x14ac:dyDescent="0.2">
      <c r="A338" s="1" t="s">
        <v>21</v>
      </c>
      <c r="B338" s="4">
        <v>124</v>
      </c>
      <c r="C338" s="5">
        <v>100.01</v>
      </c>
      <c r="D338" s="4">
        <v>73</v>
      </c>
      <c r="E338" s="5">
        <v>100.01</v>
      </c>
      <c r="F338" s="4">
        <v>39</v>
      </c>
      <c r="G338" s="5">
        <v>100</v>
      </c>
      <c r="H338" s="4">
        <v>0</v>
      </c>
    </row>
    <row r="339" spans="1:8" x14ac:dyDescent="0.2">
      <c r="A339" s="2" t="s">
        <v>26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27</v>
      </c>
      <c r="B340" s="4">
        <v>36</v>
      </c>
      <c r="C340" s="5">
        <v>29.03</v>
      </c>
      <c r="D340" s="4">
        <v>25</v>
      </c>
      <c r="E340" s="5">
        <v>34.25</v>
      </c>
      <c r="F340" s="4">
        <v>11</v>
      </c>
      <c r="G340" s="5">
        <v>28.21</v>
      </c>
      <c r="H340" s="4">
        <v>0</v>
      </c>
    </row>
    <row r="341" spans="1:8" x14ac:dyDescent="0.2">
      <c r="A341" s="2" t="s">
        <v>28</v>
      </c>
      <c r="B341" s="4">
        <v>3</v>
      </c>
      <c r="C341" s="5">
        <v>2.42</v>
      </c>
      <c r="D341" s="4">
        <v>1</v>
      </c>
      <c r="E341" s="5">
        <v>1.37</v>
      </c>
      <c r="F341" s="4">
        <v>2</v>
      </c>
      <c r="G341" s="5">
        <v>5.13</v>
      </c>
      <c r="H341" s="4">
        <v>0</v>
      </c>
    </row>
    <row r="342" spans="1:8" x14ac:dyDescent="0.2">
      <c r="A342" s="2" t="s">
        <v>29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30</v>
      </c>
      <c r="B343" s="4">
        <v>2</v>
      </c>
      <c r="C343" s="5">
        <v>1.61</v>
      </c>
      <c r="D343" s="4">
        <v>0</v>
      </c>
      <c r="E343" s="5">
        <v>0</v>
      </c>
      <c r="F343" s="4">
        <v>1</v>
      </c>
      <c r="G343" s="5">
        <v>2.56</v>
      </c>
      <c r="H343" s="4">
        <v>0</v>
      </c>
    </row>
    <row r="344" spans="1:8" x14ac:dyDescent="0.2">
      <c r="A344" s="2" t="s">
        <v>31</v>
      </c>
      <c r="B344" s="4">
        <v>1</v>
      </c>
      <c r="C344" s="5">
        <v>0.81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2">
      <c r="A345" s="2" t="s">
        <v>32</v>
      </c>
      <c r="B345" s="4">
        <v>23</v>
      </c>
      <c r="C345" s="5">
        <v>18.55</v>
      </c>
      <c r="D345" s="4">
        <v>12</v>
      </c>
      <c r="E345" s="5">
        <v>16.440000000000001</v>
      </c>
      <c r="F345" s="4">
        <v>11</v>
      </c>
      <c r="G345" s="5">
        <v>28.21</v>
      </c>
      <c r="H345" s="4">
        <v>0</v>
      </c>
    </row>
    <row r="346" spans="1:8" x14ac:dyDescent="0.2">
      <c r="A346" s="2" t="s">
        <v>33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34</v>
      </c>
      <c r="B347" s="4">
        <v>2</v>
      </c>
      <c r="C347" s="5">
        <v>1.61</v>
      </c>
      <c r="D347" s="4">
        <v>0</v>
      </c>
      <c r="E347" s="5">
        <v>0</v>
      </c>
      <c r="F347" s="4">
        <v>2</v>
      </c>
      <c r="G347" s="5">
        <v>5.13</v>
      </c>
      <c r="H347" s="4">
        <v>0</v>
      </c>
    </row>
    <row r="348" spans="1:8" x14ac:dyDescent="0.2">
      <c r="A348" s="2" t="s">
        <v>35</v>
      </c>
      <c r="B348" s="4">
        <v>2</v>
      </c>
      <c r="C348" s="5">
        <v>1.61</v>
      </c>
      <c r="D348" s="4">
        <v>1</v>
      </c>
      <c r="E348" s="5">
        <v>1.37</v>
      </c>
      <c r="F348" s="4">
        <v>1</v>
      </c>
      <c r="G348" s="5">
        <v>2.56</v>
      </c>
      <c r="H348" s="4">
        <v>0</v>
      </c>
    </row>
    <row r="349" spans="1:8" x14ac:dyDescent="0.2">
      <c r="A349" s="2" t="s">
        <v>36</v>
      </c>
      <c r="B349" s="4">
        <v>9</v>
      </c>
      <c r="C349" s="5">
        <v>7.26</v>
      </c>
      <c r="D349" s="4">
        <v>8</v>
      </c>
      <c r="E349" s="5">
        <v>10.96</v>
      </c>
      <c r="F349" s="4">
        <v>1</v>
      </c>
      <c r="G349" s="5">
        <v>2.56</v>
      </c>
      <c r="H349" s="4">
        <v>0</v>
      </c>
    </row>
    <row r="350" spans="1:8" x14ac:dyDescent="0.2">
      <c r="A350" s="2" t="s">
        <v>37</v>
      </c>
      <c r="B350" s="4">
        <v>21</v>
      </c>
      <c r="C350" s="5">
        <v>16.940000000000001</v>
      </c>
      <c r="D350" s="4">
        <v>15</v>
      </c>
      <c r="E350" s="5">
        <v>20.55</v>
      </c>
      <c r="F350" s="4">
        <v>5</v>
      </c>
      <c r="G350" s="5">
        <v>12.82</v>
      </c>
      <c r="H350" s="4">
        <v>0</v>
      </c>
    </row>
    <row r="351" spans="1:8" x14ac:dyDescent="0.2">
      <c r="A351" s="2" t="s">
        <v>38</v>
      </c>
      <c r="B351" s="4">
        <v>7</v>
      </c>
      <c r="C351" s="5">
        <v>5.65</v>
      </c>
      <c r="D351" s="4">
        <v>6</v>
      </c>
      <c r="E351" s="5">
        <v>8.2200000000000006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39</v>
      </c>
      <c r="B352" s="4">
        <v>14</v>
      </c>
      <c r="C352" s="5">
        <v>11.29</v>
      </c>
      <c r="D352" s="4">
        <v>4</v>
      </c>
      <c r="E352" s="5">
        <v>5.48</v>
      </c>
      <c r="F352" s="4">
        <v>5</v>
      </c>
      <c r="G352" s="5">
        <v>12.82</v>
      </c>
      <c r="H352" s="4">
        <v>0</v>
      </c>
    </row>
    <row r="353" spans="1:8" x14ac:dyDescent="0.2">
      <c r="A353" s="2" t="s">
        <v>40</v>
      </c>
      <c r="B353" s="4">
        <v>4</v>
      </c>
      <c r="C353" s="5">
        <v>3.23</v>
      </c>
      <c r="D353" s="4">
        <v>1</v>
      </c>
      <c r="E353" s="5">
        <v>1.37</v>
      </c>
      <c r="F353" s="4">
        <v>0</v>
      </c>
      <c r="G353" s="5">
        <v>0</v>
      </c>
      <c r="H353" s="4">
        <v>0</v>
      </c>
    </row>
    <row r="354" spans="1:8" x14ac:dyDescent="0.2">
      <c r="A354" s="1" t="s">
        <v>22</v>
      </c>
      <c r="B354" s="4">
        <v>45</v>
      </c>
      <c r="C354" s="5">
        <v>99.99</v>
      </c>
      <c r="D354" s="4">
        <v>15</v>
      </c>
      <c r="E354" s="5">
        <v>100.02000000000001</v>
      </c>
      <c r="F354" s="4">
        <v>23</v>
      </c>
      <c r="G354" s="5">
        <v>100.01999999999998</v>
      </c>
      <c r="H354" s="4">
        <v>1</v>
      </c>
    </row>
    <row r="355" spans="1:8" x14ac:dyDescent="0.2">
      <c r="A355" s="2" t="s">
        <v>26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27</v>
      </c>
      <c r="B356" s="4">
        <v>2</v>
      </c>
      <c r="C356" s="5">
        <v>4.4400000000000004</v>
      </c>
      <c r="D356" s="4">
        <v>0</v>
      </c>
      <c r="E356" s="5">
        <v>0</v>
      </c>
      <c r="F356" s="4">
        <v>2</v>
      </c>
      <c r="G356" s="5">
        <v>8.6999999999999993</v>
      </c>
      <c r="H356" s="4">
        <v>0</v>
      </c>
    </row>
    <row r="357" spans="1:8" x14ac:dyDescent="0.2">
      <c r="A357" s="2" t="s">
        <v>28</v>
      </c>
      <c r="B357" s="4">
        <v>3</v>
      </c>
      <c r="C357" s="5">
        <v>6.67</v>
      </c>
      <c r="D357" s="4">
        <v>1</v>
      </c>
      <c r="E357" s="5">
        <v>6.67</v>
      </c>
      <c r="F357" s="4">
        <v>1</v>
      </c>
      <c r="G357" s="5">
        <v>4.3499999999999996</v>
      </c>
      <c r="H357" s="4">
        <v>1</v>
      </c>
    </row>
    <row r="358" spans="1:8" x14ac:dyDescent="0.2">
      <c r="A358" s="2" t="s">
        <v>29</v>
      </c>
      <c r="B358" s="4">
        <v>3</v>
      </c>
      <c r="C358" s="5">
        <v>6.67</v>
      </c>
      <c r="D358" s="4">
        <v>0</v>
      </c>
      <c r="E358" s="5">
        <v>0</v>
      </c>
      <c r="F358" s="4">
        <v>1</v>
      </c>
      <c r="G358" s="5">
        <v>4.3499999999999996</v>
      </c>
      <c r="H358" s="4">
        <v>0</v>
      </c>
    </row>
    <row r="359" spans="1:8" x14ac:dyDescent="0.2">
      <c r="A359" s="2" t="s">
        <v>30</v>
      </c>
      <c r="B359" s="4">
        <v>1</v>
      </c>
      <c r="C359" s="5">
        <v>2.2200000000000002</v>
      </c>
      <c r="D359" s="4">
        <v>0</v>
      </c>
      <c r="E359" s="5">
        <v>0</v>
      </c>
      <c r="F359" s="4">
        <v>1</v>
      </c>
      <c r="G359" s="5">
        <v>4.3499999999999996</v>
      </c>
      <c r="H359" s="4">
        <v>0</v>
      </c>
    </row>
    <row r="360" spans="1:8" x14ac:dyDescent="0.2">
      <c r="A360" s="2" t="s">
        <v>31</v>
      </c>
      <c r="B360" s="4">
        <v>0</v>
      </c>
      <c r="C360" s="5">
        <v>0</v>
      </c>
      <c r="D360" s="4">
        <v>0</v>
      </c>
      <c r="E360" s="5">
        <v>0</v>
      </c>
      <c r="F360" s="4">
        <v>0</v>
      </c>
      <c r="G360" s="5">
        <v>0</v>
      </c>
      <c r="H360" s="4">
        <v>0</v>
      </c>
    </row>
    <row r="361" spans="1:8" x14ac:dyDescent="0.2">
      <c r="A361" s="2" t="s">
        <v>32</v>
      </c>
      <c r="B361" s="4">
        <v>13</v>
      </c>
      <c r="C361" s="5">
        <v>28.89</v>
      </c>
      <c r="D361" s="4">
        <v>3</v>
      </c>
      <c r="E361" s="5">
        <v>20</v>
      </c>
      <c r="F361" s="4">
        <v>10</v>
      </c>
      <c r="G361" s="5">
        <v>43.48</v>
      </c>
      <c r="H361" s="4">
        <v>0</v>
      </c>
    </row>
    <row r="362" spans="1:8" x14ac:dyDescent="0.2">
      <c r="A362" s="2" t="s">
        <v>33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34</v>
      </c>
      <c r="B363" s="4">
        <v>1</v>
      </c>
      <c r="C363" s="5">
        <v>2.2200000000000002</v>
      </c>
      <c r="D363" s="4">
        <v>1</v>
      </c>
      <c r="E363" s="5">
        <v>6.67</v>
      </c>
      <c r="F363" s="4">
        <v>0</v>
      </c>
      <c r="G363" s="5">
        <v>0</v>
      </c>
      <c r="H363" s="4">
        <v>0</v>
      </c>
    </row>
    <row r="364" spans="1:8" x14ac:dyDescent="0.2">
      <c r="A364" s="2" t="s">
        <v>35</v>
      </c>
      <c r="B364" s="4">
        <v>2</v>
      </c>
      <c r="C364" s="5">
        <v>4.4400000000000004</v>
      </c>
      <c r="D364" s="4">
        <v>1</v>
      </c>
      <c r="E364" s="5">
        <v>6.67</v>
      </c>
      <c r="F364" s="4">
        <v>1</v>
      </c>
      <c r="G364" s="5">
        <v>4.3499999999999996</v>
      </c>
      <c r="H364" s="4">
        <v>0</v>
      </c>
    </row>
    <row r="365" spans="1:8" x14ac:dyDescent="0.2">
      <c r="A365" s="2" t="s">
        <v>36</v>
      </c>
      <c r="B365" s="4">
        <v>0</v>
      </c>
      <c r="C365" s="5">
        <v>0</v>
      </c>
      <c r="D365" s="4">
        <v>0</v>
      </c>
      <c r="E365" s="5">
        <v>0</v>
      </c>
      <c r="F365" s="4">
        <v>0</v>
      </c>
      <c r="G365" s="5">
        <v>0</v>
      </c>
      <c r="H365" s="4">
        <v>0</v>
      </c>
    </row>
    <row r="366" spans="1:8" x14ac:dyDescent="0.2">
      <c r="A366" s="2" t="s">
        <v>37</v>
      </c>
      <c r="B366" s="4">
        <v>9</v>
      </c>
      <c r="C366" s="5">
        <v>20</v>
      </c>
      <c r="D366" s="4">
        <v>4</v>
      </c>
      <c r="E366" s="5">
        <v>26.67</v>
      </c>
      <c r="F366" s="4">
        <v>4</v>
      </c>
      <c r="G366" s="5">
        <v>17.39</v>
      </c>
      <c r="H366" s="4">
        <v>0</v>
      </c>
    </row>
    <row r="367" spans="1:8" x14ac:dyDescent="0.2">
      <c r="A367" s="2" t="s">
        <v>38</v>
      </c>
      <c r="B367" s="4">
        <v>4</v>
      </c>
      <c r="C367" s="5">
        <v>8.89</v>
      </c>
      <c r="D367" s="4">
        <v>3</v>
      </c>
      <c r="E367" s="5">
        <v>20</v>
      </c>
      <c r="F367" s="4">
        <v>1</v>
      </c>
      <c r="G367" s="5">
        <v>4.3499999999999996</v>
      </c>
      <c r="H367" s="4">
        <v>0</v>
      </c>
    </row>
    <row r="368" spans="1:8" x14ac:dyDescent="0.2">
      <c r="A368" s="2" t="s">
        <v>39</v>
      </c>
      <c r="B368" s="4">
        <v>6</v>
      </c>
      <c r="C368" s="5">
        <v>13.33</v>
      </c>
      <c r="D368" s="4">
        <v>1</v>
      </c>
      <c r="E368" s="5">
        <v>6.67</v>
      </c>
      <c r="F368" s="4">
        <v>2</v>
      </c>
      <c r="G368" s="5">
        <v>8.6999999999999993</v>
      </c>
      <c r="H368" s="4">
        <v>0</v>
      </c>
    </row>
    <row r="369" spans="1:8" x14ac:dyDescent="0.2">
      <c r="A369" s="2" t="s">
        <v>40</v>
      </c>
      <c r="B369" s="4">
        <v>1</v>
      </c>
      <c r="C369" s="5">
        <v>2.2200000000000002</v>
      </c>
      <c r="D369" s="4">
        <v>1</v>
      </c>
      <c r="E369" s="5">
        <v>6.67</v>
      </c>
      <c r="F369" s="4">
        <v>0</v>
      </c>
      <c r="G369" s="5">
        <v>0</v>
      </c>
      <c r="H369" s="4">
        <v>0</v>
      </c>
    </row>
    <row r="370" spans="1:8" x14ac:dyDescent="0.2">
      <c r="A370" s="1" t="s">
        <v>23</v>
      </c>
      <c r="B370" s="4">
        <v>507</v>
      </c>
      <c r="C370" s="5">
        <v>100</v>
      </c>
      <c r="D370" s="4">
        <v>361</v>
      </c>
      <c r="E370" s="5">
        <v>99.999999999999986</v>
      </c>
      <c r="F370" s="4">
        <v>141</v>
      </c>
      <c r="G370" s="5">
        <v>100.02000000000001</v>
      </c>
      <c r="H370" s="4">
        <v>1</v>
      </c>
    </row>
    <row r="371" spans="1:8" x14ac:dyDescent="0.2">
      <c r="A371" s="2" t="s">
        <v>26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27</v>
      </c>
      <c r="B372" s="4">
        <v>125</v>
      </c>
      <c r="C372" s="5">
        <v>24.65</v>
      </c>
      <c r="D372" s="4">
        <v>87</v>
      </c>
      <c r="E372" s="5">
        <v>24.1</v>
      </c>
      <c r="F372" s="4">
        <v>38</v>
      </c>
      <c r="G372" s="5">
        <v>26.95</v>
      </c>
      <c r="H372" s="4">
        <v>0</v>
      </c>
    </row>
    <row r="373" spans="1:8" x14ac:dyDescent="0.2">
      <c r="A373" s="2" t="s">
        <v>28</v>
      </c>
      <c r="B373" s="4">
        <v>53</v>
      </c>
      <c r="C373" s="5">
        <v>10.45</v>
      </c>
      <c r="D373" s="4">
        <v>30</v>
      </c>
      <c r="E373" s="5">
        <v>8.31</v>
      </c>
      <c r="F373" s="4">
        <v>23</v>
      </c>
      <c r="G373" s="5">
        <v>16.309999999999999</v>
      </c>
      <c r="H373" s="4">
        <v>0</v>
      </c>
    </row>
    <row r="374" spans="1:8" x14ac:dyDescent="0.2">
      <c r="A374" s="2" t="s">
        <v>29</v>
      </c>
      <c r="B374" s="4">
        <v>2</v>
      </c>
      <c r="C374" s="5">
        <v>0.39</v>
      </c>
      <c r="D374" s="4">
        <v>0</v>
      </c>
      <c r="E374" s="5">
        <v>0</v>
      </c>
      <c r="F374" s="4">
        <v>1</v>
      </c>
      <c r="G374" s="5">
        <v>0.71</v>
      </c>
      <c r="H374" s="4">
        <v>0</v>
      </c>
    </row>
    <row r="375" spans="1:8" x14ac:dyDescent="0.2">
      <c r="A375" s="2" t="s">
        <v>30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2">
      <c r="A376" s="2" t="s">
        <v>31</v>
      </c>
      <c r="B376" s="4">
        <v>3</v>
      </c>
      <c r="C376" s="5">
        <v>0.59</v>
      </c>
      <c r="D376" s="4">
        <v>0</v>
      </c>
      <c r="E376" s="5">
        <v>0</v>
      </c>
      <c r="F376" s="4">
        <v>3</v>
      </c>
      <c r="G376" s="5">
        <v>2.13</v>
      </c>
      <c r="H376" s="4">
        <v>0</v>
      </c>
    </row>
    <row r="377" spans="1:8" x14ac:dyDescent="0.2">
      <c r="A377" s="2" t="s">
        <v>32</v>
      </c>
      <c r="B377" s="4">
        <v>136</v>
      </c>
      <c r="C377" s="5">
        <v>26.82</v>
      </c>
      <c r="D377" s="4">
        <v>95</v>
      </c>
      <c r="E377" s="5">
        <v>26.32</v>
      </c>
      <c r="F377" s="4">
        <v>40</v>
      </c>
      <c r="G377" s="5">
        <v>28.37</v>
      </c>
      <c r="H377" s="4">
        <v>1</v>
      </c>
    </row>
    <row r="378" spans="1:8" x14ac:dyDescent="0.2">
      <c r="A378" s="2" t="s">
        <v>33</v>
      </c>
      <c r="B378" s="4">
        <v>1</v>
      </c>
      <c r="C378" s="5">
        <v>0.2</v>
      </c>
      <c r="D378" s="4">
        <v>1</v>
      </c>
      <c r="E378" s="5">
        <v>0.28000000000000003</v>
      </c>
      <c r="F378" s="4">
        <v>0</v>
      </c>
      <c r="G378" s="5">
        <v>0</v>
      </c>
      <c r="H378" s="4">
        <v>0</v>
      </c>
    </row>
    <row r="379" spans="1:8" x14ac:dyDescent="0.2">
      <c r="A379" s="2" t="s">
        <v>34</v>
      </c>
      <c r="B379" s="4">
        <v>8</v>
      </c>
      <c r="C379" s="5">
        <v>1.58</v>
      </c>
      <c r="D379" s="4">
        <v>2</v>
      </c>
      <c r="E379" s="5">
        <v>0.55000000000000004</v>
      </c>
      <c r="F379" s="4">
        <v>6</v>
      </c>
      <c r="G379" s="5">
        <v>4.26</v>
      </c>
      <c r="H379" s="4">
        <v>0</v>
      </c>
    </row>
    <row r="380" spans="1:8" x14ac:dyDescent="0.2">
      <c r="A380" s="2" t="s">
        <v>35</v>
      </c>
      <c r="B380" s="4">
        <v>16</v>
      </c>
      <c r="C380" s="5">
        <v>3.16</v>
      </c>
      <c r="D380" s="4">
        <v>12</v>
      </c>
      <c r="E380" s="5">
        <v>3.32</v>
      </c>
      <c r="F380" s="4">
        <v>4</v>
      </c>
      <c r="G380" s="5">
        <v>2.84</v>
      </c>
      <c r="H380" s="4">
        <v>0</v>
      </c>
    </row>
    <row r="381" spans="1:8" x14ac:dyDescent="0.2">
      <c r="A381" s="2" t="s">
        <v>36</v>
      </c>
      <c r="B381" s="4">
        <v>34</v>
      </c>
      <c r="C381" s="5">
        <v>6.71</v>
      </c>
      <c r="D381" s="4">
        <v>29</v>
      </c>
      <c r="E381" s="5">
        <v>8.0299999999999994</v>
      </c>
      <c r="F381" s="4">
        <v>5</v>
      </c>
      <c r="G381" s="5">
        <v>3.55</v>
      </c>
      <c r="H381" s="4">
        <v>0</v>
      </c>
    </row>
    <row r="382" spans="1:8" x14ac:dyDescent="0.2">
      <c r="A382" s="2" t="s">
        <v>37</v>
      </c>
      <c r="B382" s="4">
        <v>87</v>
      </c>
      <c r="C382" s="5">
        <v>17.16</v>
      </c>
      <c r="D382" s="4">
        <v>78</v>
      </c>
      <c r="E382" s="5">
        <v>21.61</v>
      </c>
      <c r="F382" s="4">
        <v>8</v>
      </c>
      <c r="G382" s="5">
        <v>5.67</v>
      </c>
      <c r="H382" s="4">
        <v>0</v>
      </c>
    </row>
    <row r="383" spans="1:8" x14ac:dyDescent="0.2">
      <c r="A383" s="2" t="s">
        <v>38</v>
      </c>
      <c r="B383" s="4">
        <v>12</v>
      </c>
      <c r="C383" s="5">
        <v>2.37</v>
      </c>
      <c r="D383" s="4">
        <v>7</v>
      </c>
      <c r="E383" s="5">
        <v>1.94</v>
      </c>
      <c r="F383" s="4">
        <v>4</v>
      </c>
      <c r="G383" s="5">
        <v>2.84</v>
      </c>
      <c r="H383" s="4">
        <v>0</v>
      </c>
    </row>
    <row r="384" spans="1:8" x14ac:dyDescent="0.2">
      <c r="A384" s="2" t="s">
        <v>39</v>
      </c>
      <c r="B384" s="4">
        <v>16</v>
      </c>
      <c r="C384" s="5">
        <v>3.16</v>
      </c>
      <c r="D384" s="4">
        <v>11</v>
      </c>
      <c r="E384" s="5">
        <v>3.05</v>
      </c>
      <c r="F384" s="4">
        <v>4</v>
      </c>
      <c r="G384" s="5">
        <v>2.84</v>
      </c>
      <c r="H384" s="4">
        <v>0</v>
      </c>
    </row>
    <row r="385" spans="1:8" x14ac:dyDescent="0.2">
      <c r="A385" s="2" t="s">
        <v>40</v>
      </c>
      <c r="B385" s="4">
        <v>14</v>
      </c>
      <c r="C385" s="5">
        <v>2.76</v>
      </c>
      <c r="D385" s="4">
        <v>9</v>
      </c>
      <c r="E385" s="5">
        <v>2.4900000000000002</v>
      </c>
      <c r="F385" s="4">
        <v>5</v>
      </c>
      <c r="G385" s="5">
        <v>3.55</v>
      </c>
      <c r="H385" s="4">
        <v>0</v>
      </c>
    </row>
    <row r="386" spans="1:8" x14ac:dyDescent="0.2">
      <c r="A386" s="1" t="s">
        <v>24</v>
      </c>
      <c r="B386" s="4">
        <v>335</v>
      </c>
      <c r="C386" s="5">
        <v>100.00999999999999</v>
      </c>
      <c r="D386" s="4">
        <v>255</v>
      </c>
      <c r="E386" s="5">
        <v>100</v>
      </c>
      <c r="F386" s="4">
        <v>68</v>
      </c>
      <c r="G386" s="5">
        <v>99.989999999999981</v>
      </c>
      <c r="H386" s="4">
        <v>3</v>
      </c>
    </row>
    <row r="387" spans="1:8" x14ac:dyDescent="0.2">
      <c r="A387" s="2" t="s">
        <v>26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27</v>
      </c>
      <c r="B388" s="4">
        <v>50</v>
      </c>
      <c r="C388" s="5">
        <v>14.93</v>
      </c>
      <c r="D388" s="4">
        <v>39</v>
      </c>
      <c r="E388" s="5">
        <v>15.29</v>
      </c>
      <c r="F388" s="4">
        <v>11</v>
      </c>
      <c r="G388" s="5">
        <v>16.18</v>
      </c>
      <c r="H388" s="4">
        <v>0</v>
      </c>
    </row>
    <row r="389" spans="1:8" x14ac:dyDescent="0.2">
      <c r="A389" s="2" t="s">
        <v>28</v>
      </c>
      <c r="B389" s="4">
        <v>42</v>
      </c>
      <c r="C389" s="5">
        <v>12.54</v>
      </c>
      <c r="D389" s="4">
        <v>24</v>
      </c>
      <c r="E389" s="5">
        <v>9.41</v>
      </c>
      <c r="F389" s="4">
        <v>18</v>
      </c>
      <c r="G389" s="5">
        <v>26.47</v>
      </c>
      <c r="H389" s="4">
        <v>0</v>
      </c>
    </row>
    <row r="390" spans="1:8" x14ac:dyDescent="0.2">
      <c r="A390" s="2" t="s">
        <v>29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30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31</v>
      </c>
      <c r="B392" s="4">
        <v>3</v>
      </c>
      <c r="C392" s="5">
        <v>0.9</v>
      </c>
      <c r="D392" s="4">
        <v>3</v>
      </c>
      <c r="E392" s="5">
        <v>1.18</v>
      </c>
      <c r="F392" s="4">
        <v>0</v>
      </c>
      <c r="G392" s="5">
        <v>0</v>
      </c>
      <c r="H392" s="4">
        <v>0</v>
      </c>
    </row>
    <row r="393" spans="1:8" x14ac:dyDescent="0.2">
      <c r="A393" s="2" t="s">
        <v>32</v>
      </c>
      <c r="B393" s="4">
        <v>87</v>
      </c>
      <c r="C393" s="5">
        <v>25.97</v>
      </c>
      <c r="D393" s="4">
        <v>69</v>
      </c>
      <c r="E393" s="5">
        <v>27.06</v>
      </c>
      <c r="F393" s="4">
        <v>16</v>
      </c>
      <c r="G393" s="5">
        <v>23.53</v>
      </c>
      <c r="H393" s="4">
        <v>2</v>
      </c>
    </row>
    <row r="394" spans="1:8" x14ac:dyDescent="0.2">
      <c r="A394" s="2" t="s">
        <v>33</v>
      </c>
      <c r="B394" s="4">
        <v>1</v>
      </c>
      <c r="C394" s="5">
        <v>0.3</v>
      </c>
      <c r="D394" s="4">
        <v>0</v>
      </c>
      <c r="E394" s="5">
        <v>0</v>
      </c>
      <c r="F394" s="4">
        <v>1</v>
      </c>
      <c r="G394" s="5">
        <v>1.47</v>
      </c>
      <c r="H394" s="4">
        <v>0</v>
      </c>
    </row>
    <row r="395" spans="1:8" x14ac:dyDescent="0.2">
      <c r="A395" s="2" t="s">
        <v>34</v>
      </c>
      <c r="B395" s="4">
        <v>6</v>
      </c>
      <c r="C395" s="5">
        <v>1.79</v>
      </c>
      <c r="D395" s="4">
        <v>0</v>
      </c>
      <c r="E395" s="5">
        <v>0</v>
      </c>
      <c r="F395" s="4">
        <v>6</v>
      </c>
      <c r="G395" s="5">
        <v>8.82</v>
      </c>
      <c r="H395" s="4">
        <v>0</v>
      </c>
    </row>
    <row r="396" spans="1:8" x14ac:dyDescent="0.2">
      <c r="A396" s="2" t="s">
        <v>35</v>
      </c>
      <c r="B396" s="4">
        <v>8</v>
      </c>
      <c r="C396" s="5">
        <v>2.39</v>
      </c>
      <c r="D396" s="4">
        <v>5</v>
      </c>
      <c r="E396" s="5">
        <v>1.96</v>
      </c>
      <c r="F396" s="4">
        <v>3</v>
      </c>
      <c r="G396" s="5">
        <v>4.41</v>
      </c>
      <c r="H396" s="4">
        <v>0</v>
      </c>
    </row>
    <row r="397" spans="1:8" x14ac:dyDescent="0.2">
      <c r="A397" s="2" t="s">
        <v>36</v>
      </c>
      <c r="B397" s="4">
        <v>39</v>
      </c>
      <c r="C397" s="5">
        <v>11.64</v>
      </c>
      <c r="D397" s="4">
        <v>33</v>
      </c>
      <c r="E397" s="5">
        <v>12.94</v>
      </c>
      <c r="F397" s="4">
        <v>5</v>
      </c>
      <c r="G397" s="5">
        <v>7.35</v>
      </c>
      <c r="H397" s="4">
        <v>0</v>
      </c>
    </row>
    <row r="398" spans="1:8" x14ac:dyDescent="0.2">
      <c r="A398" s="2" t="s">
        <v>37</v>
      </c>
      <c r="B398" s="4">
        <v>70</v>
      </c>
      <c r="C398" s="5">
        <v>20.9</v>
      </c>
      <c r="D398" s="4">
        <v>67</v>
      </c>
      <c r="E398" s="5">
        <v>26.27</v>
      </c>
      <c r="F398" s="4">
        <v>2</v>
      </c>
      <c r="G398" s="5">
        <v>2.94</v>
      </c>
      <c r="H398" s="4">
        <v>0</v>
      </c>
    </row>
    <row r="399" spans="1:8" x14ac:dyDescent="0.2">
      <c r="A399" s="2" t="s">
        <v>38</v>
      </c>
      <c r="B399" s="4">
        <v>7</v>
      </c>
      <c r="C399" s="5">
        <v>2.09</v>
      </c>
      <c r="D399" s="4">
        <v>1</v>
      </c>
      <c r="E399" s="5">
        <v>0.39</v>
      </c>
      <c r="F399" s="4">
        <v>1</v>
      </c>
      <c r="G399" s="5">
        <v>1.47</v>
      </c>
      <c r="H399" s="4">
        <v>0</v>
      </c>
    </row>
    <row r="400" spans="1:8" x14ac:dyDescent="0.2">
      <c r="A400" s="2" t="s">
        <v>39</v>
      </c>
      <c r="B400" s="4">
        <v>11</v>
      </c>
      <c r="C400" s="5">
        <v>3.28</v>
      </c>
      <c r="D400" s="4">
        <v>7</v>
      </c>
      <c r="E400" s="5">
        <v>2.75</v>
      </c>
      <c r="F400" s="4">
        <v>3</v>
      </c>
      <c r="G400" s="5">
        <v>4.41</v>
      </c>
      <c r="H400" s="4">
        <v>0</v>
      </c>
    </row>
    <row r="401" spans="1:8" x14ac:dyDescent="0.2">
      <c r="A401" s="2" t="s">
        <v>40</v>
      </c>
      <c r="B401" s="4">
        <v>11</v>
      </c>
      <c r="C401" s="5">
        <v>3.28</v>
      </c>
      <c r="D401" s="4">
        <v>7</v>
      </c>
      <c r="E401" s="5">
        <v>2.75</v>
      </c>
      <c r="F401" s="4">
        <v>2</v>
      </c>
      <c r="G401" s="5">
        <v>2.94</v>
      </c>
      <c r="H401" s="4">
        <v>1</v>
      </c>
    </row>
    <row r="402" spans="1:8" x14ac:dyDescent="0.2">
      <c r="A402" s="1" t="s">
        <v>25</v>
      </c>
      <c r="B402" s="4">
        <v>74</v>
      </c>
      <c r="C402" s="5">
        <v>99.999999999999986</v>
      </c>
      <c r="D402" s="4">
        <v>48</v>
      </c>
      <c r="E402" s="5">
        <v>100</v>
      </c>
      <c r="F402" s="4">
        <v>24</v>
      </c>
      <c r="G402" s="5">
        <v>100.01</v>
      </c>
      <c r="H402" s="4">
        <v>1</v>
      </c>
    </row>
    <row r="403" spans="1:8" x14ac:dyDescent="0.2">
      <c r="A403" s="2" t="s">
        <v>26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27</v>
      </c>
      <c r="B404" s="4">
        <v>13</v>
      </c>
      <c r="C404" s="5">
        <v>17.57</v>
      </c>
      <c r="D404" s="4">
        <v>7</v>
      </c>
      <c r="E404" s="5">
        <v>14.58</v>
      </c>
      <c r="F404" s="4">
        <v>6</v>
      </c>
      <c r="G404" s="5">
        <v>25</v>
      </c>
      <c r="H404" s="4">
        <v>0</v>
      </c>
    </row>
    <row r="405" spans="1:8" x14ac:dyDescent="0.2">
      <c r="A405" s="2" t="s">
        <v>28</v>
      </c>
      <c r="B405" s="4">
        <v>11</v>
      </c>
      <c r="C405" s="5">
        <v>14.86</v>
      </c>
      <c r="D405" s="4">
        <v>6</v>
      </c>
      <c r="E405" s="5">
        <v>12.5</v>
      </c>
      <c r="F405" s="4">
        <v>4</v>
      </c>
      <c r="G405" s="5">
        <v>16.670000000000002</v>
      </c>
      <c r="H405" s="4">
        <v>1</v>
      </c>
    </row>
    <row r="406" spans="1:8" x14ac:dyDescent="0.2">
      <c r="A406" s="2" t="s">
        <v>29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30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31</v>
      </c>
      <c r="B408" s="4">
        <v>2</v>
      </c>
      <c r="C408" s="5">
        <v>2.7</v>
      </c>
      <c r="D408" s="4">
        <v>0</v>
      </c>
      <c r="E408" s="5">
        <v>0</v>
      </c>
      <c r="F408" s="4">
        <v>2</v>
      </c>
      <c r="G408" s="5">
        <v>8.33</v>
      </c>
      <c r="H408" s="4">
        <v>0</v>
      </c>
    </row>
    <row r="409" spans="1:8" x14ac:dyDescent="0.2">
      <c r="A409" s="2" t="s">
        <v>32</v>
      </c>
      <c r="B409" s="4">
        <v>15</v>
      </c>
      <c r="C409" s="5">
        <v>20.27</v>
      </c>
      <c r="D409" s="4">
        <v>12</v>
      </c>
      <c r="E409" s="5">
        <v>25</v>
      </c>
      <c r="F409" s="4">
        <v>3</v>
      </c>
      <c r="G409" s="5">
        <v>12.5</v>
      </c>
      <c r="H409" s="4">
        <v>0</v>
      </c>
    </row>
    <row r="410" spans="1:8" x14ac:dyDescent="0.2">
      <c r="A410" s="2" t="s">
        <v>33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2">
      <c r="A411" s="2" t="s">
        <v>34</v>
      </c>
      <c r="B411" s="4">
        <v>4</v>
      </c>
      <c r="C411" s="5">
        <v>5.41</v>
      </c>
      <c r="D411" s="4">
        <v>0</v>
      </c>
      <c r="E411" s="5">
        <v>0</v>
      </c>
      <c r="F411" s="4">
        <v>4</v>
      </c>
      <c r="G411" s="5">
        <v>16.670000000000002</v>
      </c>
      <c r="H411" s="4">
        <v>0</v>
      </c>
    </row>
    <row r="412" spans="1:8" x14ac:dyDescent="0.2">
      <c r="A412" s="2" t="s">
        <v>35</v>
      </c>
      <c r="B412" s="4">
        <v>1</v>
      </c>
      <c r="C412" s="5">
        <v>1.35</v>
      </c>
      <c r="D412" s="4">
        <v>0</v>
      </c>
      <c r="E412" s="5">
        <v>0</v>
      </c>
      <c r="F412" s="4">
        <v>1</v>
      </c>
      <c r="G412" s="5">
        <v>4.17</v>
      </c>
      <c r="H412" s="4">
        <v>0</v>
      </c>
    </row>
    <row r="413" spans="1:8" x14ac:dyDescent="0.2">
      <c r="A413" s="2" t="s">
        <v>36</v>
      </c>
      <c r="B413" s="4">
        <v>12</v>
      </c>
      <c r="C413" s="5">
        <v>16.22</v>
      </c>
      <c r="D413" s="4">
        <v>9</v>
      </c>
      <c r="E413" s="5">
        <v>18.75</v>
      </c>
      <c r="F413" s="4">
        <v>2</v>
      </c>
      <c r="G413" s="5">
        <v>8.33</v>
      </c>
      <c r="H413" s="4">
        <v>0</v>
      </c>
    </row>
    <row r="414" spans="1:8" x14ac:dyDescent="0.2">
      <c r="A414" s="2" t="s">
        <v>37</v>
      </c>
      <c r="B414" s="4">
        <v>13</v>
      </c>
      <c r="C414" s="5">
        <v>17.57</v>
      </c>
      <c r="D414" s="4">
        <v>12</v>
      </c>
      <c r="E414" s="5">
        <v>25</v>
      </c>
      <c r="F414" s="4">
        <v>1</v>
      </c>
      <c r="G414" s="5">
        <v>4.17</v>
      </c>
      <c r="H414" s="4">
        <v>0</v>
      </c>
    </row>
    <row r="415" spans="1:8" x14ac:dyDescent="0.2">
      <c r="A415" s="2" t="s">
        <v>38</v>
      </c>
      <c r="B415" s="4">
        <v>0</v>
      </c>
      <c r="C415" s="5">
        <v>0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</row>
    <row r="416" spans="1:8" x14ac:dyDescent="0.2">
      <c r="A416" s="2" t="s">
        <v>39</v>
      </c>
      <c r="B416" s="4">
        <v>2</v>
      </c>
      <c r="C416" s="5">
        <v>2.7</v>
      </c>
      <c r="D416" s="4">
        <v>2</v>
      </c>
      <c r="E416" s="5">
        <v>4.17</v>
      </c>
      <c r="F416" s="4">
        <v>0</v>
      </c>
      <c r="G416" s="5">
        <v>0</v>
      </c>
      <c r="H416" s="4">
        <v>0</v>
      </c>
    </row>
    <row r="417" spans="1:8" x14ac:dyDescent="0.2">
      <c r="A417" s="2" t="s">
        <v>40</v>
      </c>
      <c r="B417" s="4">
        <v>1</v>
      </c>
      <c r="C417" s="5">
        <v>1.35</v>
      </c>
      <c r="D417" s="4">
        <v>0</v>
      </c>
      <c r="E417" s="5">
        <v>0</v>
      </c>
      <c r="F417" s="4">
        <v>1</v>
      </c>
      <c r="G417" s="5">
        <v>4.17</v>
      </c>
      <c r="H41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1281-2504-4B21-BA4B-80CBFE89AC34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226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17</v>
      </c>
      <c r="D6" s="8">
        <v>27.87</v>
      </c>
      <c r="E6" s="12">
        <v>14</v>
      </c>
      <c r="F6" s="8">
        <v>33.33</v>
      </c>
      <c r="G6" s="12">
        <v>3</v>
      </c>
      <c r="H6" s="8">
        <v>21.43</v>
      </c>
      <c r="I6" s="12">
        <v>0</v>
      </c>
    </row>
    <row r="7" spans="2:9" ht="15" customHeight="1" x14ac:dyDescent="0.2">
      <c r="B7" t="s">
        <v>28</v>
      </c>
      <c r="C7" s="12">
        <v>3</v>
      </c>
      <c r="D7" s="8">
        <v>4.92</v>
      </c>
      <c r="E7" s="12">
        <v>1</v>
      </c>
      <c r="F7" s="8">
        <v>2.38</v>
      </c>
      <c r="G7" s="12">
        <v>2</v>
      </c>
      <c r="H7" s="8">
        <v>14.29</v>
      </c>
      <c r="I7" s="12">
        <v>0</v>
      </c>
    </row>
    <row r="8" spans="2:9" ht="15" customHeight="1" x14ac:dyDescent="0.2">
      <c r="B8" t="s">
        <v>29</v>
      </c>
      <c r="C8" s="12">
        <v>1</v>
      </c>
      <c r="D8" s="8">
        <v>1.64</v>
      </c>
      <c r="E8" s="12">
        <v>0</v>
      </c>
      <c r="F8" s="8">
        <v>0</v>
      </c>
      <c r="G8" s="12">
        <v>1</v>
      </c>
      <c r="H8" s="8">
        <v>7.14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16</v>
      </c>
      <c r="D11" s="8">
        <v>26.23</v>
      </c>
      <c r="E11" s="12">
        <v>9</v>
      </c>
      <c r="F11" s="8">
        <v>21.43</v>
      </c>
      <c r="G11" s="12">
        <v>7</v>
      </c>
      <c r="H11" s="8">
        <v>50</v>
      </c>
      <c r="I11" s="12">
        <v>0</v>
      </c>
    </row>
    <row r="12" spans="2:9" ht="15" customHeight="1" x14ac:dyDescent="0.2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1</v>
      </c>
      <c r="D13" s="8">
        <v>1.64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35</v>
      </c>
      <c r="C14" s="12">
        <v>1</v>
      </c>
      <c r="D14" s="8">
        <v>1.64</v>
      </c>
      <c r="E14" s="12">
        <v>1</v>
      </c>
      <c r="F14" s="8">
        <v>2.38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36</v>
      </c>
      <c r="C15" s="12">
        <v>5</v>
      </c>
      <c r="D15" s="8">
        <v>8.1999999999999993</v>
      </c>
      <c r="E15" s="12">
        <v>4</v>
      </c>
      <c r="F15" s="8">
        <v>9.52</v>
      </c>
      <c r="G15" s="12">
        <v>1</v>
      </c>
      <c r="H15" s="8">
        <v>7.14</v>
      </c>
      <c r="I15" s="12">
        <v>0</v>
      </c>
    </row>
    <row r="16" spans="2:9" ht="15" customHeight="1" x14ac:dyDescent="0.2">
      <c r="B16" t="s">
        <v>37</v>
      </c>
      <c r="C16" s="12">
        <v>10</v>
      </c>
      <c r="D16" s="8">
        <v>16.39</v>
      </c>
      <c r="E16" s="12">
        <v>9</v>
      </c>
      <c r="F16" s="8">
        <v>21.43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38</v>
      </c>
      <c r="C17" s="12">
        <v>1</v>
      </c>
      <c r="D17" s="8">
        <v>1.64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3</v>
      </c>
      <c r="D18" s="8">
        <v>4.92</v>
      </c>
      <c r="E18" s="12">
        <v>2</v>
      </c>
      <c r="F18" s="8">
        <v>4.76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40</v>
      </c>
      <c r="C19" s="12">
        <v>3</v>
      </c>
      <c r="D19" s="8">
        <v>4.92</v>
      </c>
      <c r="E19" s="12">
        <v>2</v>
      </c>
      <c r="F19" s="8">
        <v>4.76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208</v>
      </c>
      <c r="C20" s="12">
        <f>SUM(LTBL_05327[総数／事業所数])</f>
        <v>61</v>
      </c>
      <c r="E20" s="12">
        <f>SUBTOTAL(109,LTBL_05327[個人／事業所数])</f>
        <v>42</v>
      </c>
      <c r="G20" s="12">
        <f>SUBTOTAL(109,LTBL_05327[法人／事業所数])</f>
        <v>14</v>
      </c>
      <c r="I20" s="12">
        <f>SUBTOTAL(109,LTBL_05327[法人以外の団体／事業所数])</f>
        <v>1</v>
      </c>
    </row>
    <row r="21" spans="2:9" ht="15" customHeight="1" x14ac:dyDescent="0.2">
      <c r="E21" s="11">
        <f>LTBL_05327[[#Totals],[個人／事業所数]]/LTBL_05327[[#Totals],[総数／事業所数]]</f>
        <v>0.68852459016393441</v>
      </c>
      <c r="G21" s="11">
        <f>LTBL_05327[[#Totals],[法人／事業所数]]/LTBL_05327[[#Totals],[総数／事業所数]]</f>
        <v>0.22950819672131148</v>
      </c>
      <c r="I21" s="11">
        <f>LTBL_05327[[#Totals],[法人以外の団体／事業所数]]/LTBL_05327[[#Totals],[総数／事業所数]]</f>
        <v>1.6393442622950821E-2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50</v>
      </c>
      <c r="C24" s="12">
        <v>11</v>
      </c>
      <c r="D24" s="8">
        <v>18.03</v>
      </c>
      <c r="E24" s="12">
        <v>10</v>
      </c>
      <c r="F24" s="8">
        <v>23.81</v>
      </c>
      <c r="G24" s="12">
        <v>1</v>
      </c>
      <c r="H24" s="8">
        <v>7.14</v>
      </c>
      <c r="I24" s="12">
        <v>0</v>
      </c>
    </row>
    <row r="25" spans="2:9" ht="15" customHeight="1" x14ac:dyDescent="0.2">
      <c r="B25" t="s">
        <v>63</v>
      </c>
      <c r="C25" s="12">
        <v>9</v>
      </c>
      <c r="D25" s="8">
        <v>14.75</v>
      </c>
      <c r="E25" s="12">
        <v>9</v>
      </c>
      <c r="F25" s="8">
        <v>21.43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58</v>
      </c>
      <c r="C26" s="12">
        <v>8</v>
      </c>
      <c r="D26" s="8">
        <v>13.11</v>
      </c>
      <c r="E26" s="12">
        <v>2</v>
      </c>
      <c r="F26" s="8">
        <v>4.76</v>
      </c>
      <c r="G26" s="12">
        <v>6</v>
      </c>
      <c r="H26" s="8">
        <v>42.86</v>
      </c>
      <c r="I26" s="12">
        <v>0</v>
      </c>
    </row>
    <row r="27" spans="2:9" ht="15" customHeight="1" x14ac:dyDescent="0.2">
      <c r="B27" t="s">
        <v>56</v>
      </c>
      <c r="C27" s="12">
        <v>6</v>
      </c>
      <c r="D27" s="8">
        <v>9.84</v>
      </c>
      <c r="E27" s="12">
        <v>6</v>
      </c>
      <c r="F27" s="8">
        <v>14.29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49</v>
      </c>
      <c r="C28" s="12">
        <v>5</v>
      </c>
      <c r="D28" s="8">
        <v>8.1999999999999993</v>
      </c>
      <c r="E28" s="12">
        <v>3</v>
      </c>
      <c r="F28" s="8">
        <v>7.14</v>
      </c>
      <c r="G28" s="12">
        <v>2</v>
      </c>
      <c r="H28" s="8">
        <v>14.29</v>
      </c>
      <c r="I28" s="12">
        <v>0</v>
      </c>
    </row>
    <row r="29" spans="2:9" ht="15" customHeight="1" x14ac:dyDescent="0.2">
      <c r="B29" t="s">
        <v>62</v>
      </c>
      <c r="C29" s="12">
        <v>4</v>
      </c>
      <c r="D29" s="8">
        <v>6.56</v>
      </c>
      <c r="E29" s="12">
        <v>4</v>
      </c>
      <c r="F29" s="8">
        <v>9.52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66</v>
      </c>
      <c r="C30" s="12">
        <v>3</v>
      </c>
      <c r="D30" s="8">
        <v>4.92</v>
      </c>
      <c r="E30" s="12">
        <v>2</v>
      </c>
      <c r="F30" s="8">
        <v>4.76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57</v>
      </c>
      <c r="C31" s="12">
        <v>2</v>
      </c>
      <c r="D31" s="8">
        <v>3.28</v>
      </c>
      <c r="E31" s="12">
        <v>1</v>
      </c>
      <c r="F31" s="8">
        <v>2.38</v>
      </c>
      <c r="G31" s="12">
        <v>1</v>
      </c>
      <c r="H31" s="8">
        <v>7.14</v>
      </c>
      <c r="I31" s="12">
        <v>0</v>
      </c>
    </row>
    <row r="32" spans="2:9" ht="15" customHeight="1" x14ac:dyDescent="0.2">
      <c r="B32" t="s">
        <v>51</v>
      </c>
      <c r="C32" s="12">
        <v>1</v>
      </c>
      <c r="D32" s="8">
        <v>1.64</v>
      </c>
      <c r="E32" s="12">
        <v>1</v>
      </c>
      <c r="F32" s="8">
        <v>2.38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52</v>
      </c>
      <c r="C33" s="12">
        <v>1</v>
      </c>
      <c r="D33" s="8">
        <v>1.64</v>
      </c>
      <c r="E33" s="12">
        <v>0</v>
      </c>
      <c r="F33" s="8">
        <v>0</v>
      </c>
      <c r="G33" s="12">
        <v>1</v>
      </c>
      <c r="H33" s="8">
        <v>7.14</v>
      </c>
      <c r="I33" s="12">
        <v>0</v>
      </c>
    </row>
    <row r="34" spans="2:9" ht="15" customHeight="1" x14ac:dyDescent="0.2">
      <c r="B34" t="s">
        <v>88</v>
      </c>
      <c r="C34" s="12">
        <v>1</v>
      </c>
      <c r="D34" s="8">
        <v>1.64</v>
      </c>
      <c r="E34" s="12">
        <v>0</v>
      </c>
      <c r="F34" s="8">
        <v>0</v>
      </c>
      <c r="G34" s="12">
        <v>1</v>
      </c>
      <c r="H34" s="8">
        <v>7.14</v>
      </c>
      <c r="I34" s="12">
        <v>0</v>
      </c>
    </row>
    <row r="35" spans="2:9" ht="15" customHeight="1" x14ac:dyDescent="0.2">
      <c r="B35" t="s">
        <v>85</v>
      </c>
      <c r="C35" s="12">
        <v>1</v>
      </c>
      <c r="D35" s="8">
        <v>1.64</v>
      </c>
      <c r="E35" s="12">
        <v>1</v>
      </c>
      <c r="F35" s="8">
        <v>2.38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75</v>
      </c>
      <c r="C36" s="12">
        <v>1</v>
      </c>
      <c r="D36" s="8">
        <v>1.64</v>
      </c>
      <c r="E36" s="12">
        <v>0</v>
      </c>
      <c r="F36" s="8">
        <v>0</v>
      </c>
      <c r="G36" s="12">
        <v>1</v>
      </c>
      <c r="H36" s="8">
        <v>7.14</v>
      </c>
      <c r="I36" s="12">
        <v>0</v>
      </c>
    </row>
    <row r="37" spans="2:9" ht="15" customHeight="1" x14ac:dyDescent="0.2">
      <c r="B37" t="s">
        <v>59</v>
      </c>
      <c r="C37" s="12">
        <v>1</v>
      </c>
      <c r="D37" s="8">
        <v>1.64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61</v>
      </c>
      <c r="C38" s="12">
        <v>1</v>
      </c>
      <c r="D38" s="8">
        <v>1.64</v>
      </c>
      <c r="E38" s="12">
        <v>1</v>
      </c>
      <c r="F38" s="8">
        <v>2.38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77</v>
      </c>
      <c r="C39" s="12">
        <v>1</v>
      </c>
      <c r="D39" s="8">
        <v>1.64</v>
      </c>
      <c r="E39" s="12">
        <v>0</v>
      </c>
      <c r="F39" s="8">
        <v>0</v>
      </c>
      <c r="G39" s="12">
        <v>1</v>
      </c>
      <c r="H39" s="8">
        <v>7.14</v>
      </c>
      <c r="I39" s="12">
        <v>0</v>
      </c>
    </row>
    <row r="40" spans="2:9" ht="15" customHeight="1" x14ac:dyDescent="0.2">
      <c r="B40" t="s">
        <v>78</v>
      </c>
      <c r="C40" s="12">
        <v>1</v>
      </c>
      <c r="D40" s="8">
        <v>1.64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65</v>
      </c>
      <c r="C41" s="12">
        <v>1</v>
      </c>
      <c r="D41" s="8">
        <v>1.64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68</v>
      </c>
      <c r="C42" s="12">
        <v>1</v>
      </c>
      <c r="D42" s="8">
        <v>1.64</v>
      </c>
      <c r="E42" s="12">
        <v>1</v>
      </c>
      <c r="F42" s="8">
        <v>2.38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84</v>
      </c>
      <c r="C43" s="12">
        <v>1</v>
      </c>
      <c r="D43" s="8">
        <v>1.64</v>
      </c>
      <c r="E43" s="12">
        <v>1</v>
      </c>
      <c r="F43" s="8">
        <v>2.38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89</v>
      </c>
      <c r="C44" s="12">
        <v>1</v>
      </c>
      <c r="D44" s="8">
        <v>1.64</v>
      </c>
      <c r="E44" s="12">
        <v>0</v>
      </c>
      <c r="F44" s="8">
        <v>0</v>
      </c>
      <c r="G44" s="12">
        <v>0</v>
      </c>
      <c r="H44" s="8">
        <v>0</v>
      </c>
      <c r="I44" s="12">
        <v>1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118</v>
      </c>
      <c r="C48" s="12">
        <v>5</v>
      </c>
      <c r="D48" s="8">
        <v>8.1999999999999993</v>
      </c>
      <c r="E48" s="12">
        <v>5</v>
      </c>
      <c r="F48" s="8">
        <v>11.9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161</v>
      </c>
      <c r="C49" s="12">
        <v>4</v>
      </c>
      <c r="D49" s="8">
        <v>6.56</v>
      </c>
      <c r="E49" s="12">
        <v>4</v>
      </c>
      <c r="F49" s="8">
        <v>9.52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130</v>
      </c>
      <c r="C50" s="12">
        <v>4</v>
      </c>
      <c r="D50" s="8">
        <v>6.56</v>
      </c>
      <c r="E50" s="12">
        <v>0</v>
      </c>
      <c r="F50" s="8">
        <v>0</v>
      </c>
      <c r="G50" s="12">
        <v>4</v>
      </c>
      <c r="H50" s="8">
        <v>28.57</v>
      </c>
      <c r="I50" s="12">
        <v>0</v>
      </c>
    </row>
    <row r="51" spans="2:9" ht="15" customHeight="1" x14ac:dyDescent="0.2">
      <c r="B51" t="s">
        <v>119</v>
      </c>
      <c r="C51" s="12">
        <v>4</v>
      </c>
      <c r="D51" s="8">
        <v>6.56</v>
      </c>
      <c r="E51" s="12">
        <v>4</v>
      </c>
      <c r="F51" s="8">
        <v>9.52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142</v>
      </c>
      <c r="C52" s="12">
        <v>3</v>
      </c>
      <c r="D52" s="8">
        <v>4.92</v>
      </c>
      <c r="E52" s="12">
        <v>3</v>
      </c>
      <c r="F52" s="8">
        <v>7.14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114</v>
      </c>
      <c r="C53" s="12">
        <v>3</v>
      </c>
      <c r="D53" s="8">
        <v>4.92</v>
      </c>
      <c r="E53" s="12">
        <v>3</v>
      </c>
      <c r="F53" s="8">
        <v>7.14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134</v>
      </c>
      <c r="C54" s="12">
        <v>2</v>
      </c>
      <c r="D54" s="8">
        <v>3.28</v>
      </c>
      <c r="E54" s="12">
        <v>2</v>
      </c>
      <c r="F54" s="8">
        <v>4.76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104</v>
      </c>
      <c r="C55" s="12">
        <v>2</v>
      </c>
      <c r="D55" s="8">
        <v>3.28</v>
      </c>
      <c r="E55" s="12">
        <v>1</v>
      </c>
      <c r="F55" s="8">
        <v>2.38</v>
      </c>
      <c r="G55" s="12">
        <v>1</v>
      </c>
      <c r="H55" s="8">
        <v>7.14</v>
      </c>
      <c r="I55" s="12">
        <v>0</v>
      </c>
    </row>
    <row r="56" spans="2:9" ht="15" customHeight="1" x14ac:dyDescent="0.2">
      <c r="B56" t="s">
        <v>136</v>
      </c>
      <c r="C56" s="12">
        <v>2</v>
      </c>
      <c r="D56" s="8">
        <v>3.28</v>
      </c>
      <c r="E56" s="12">
        <v>1</v>
      </c>
      <c r="F56" s="8">
        <v>2.38</v>
      </c>
      <c r="G56" s="12">
        <v>1</v>
      </c>
      <c r="H56" s="8">
        <v>7.14</v>
      </c>
      <c r="I56" s="12">
        <v>0</v>
      </c>
    </row>
    <row r="57" spans="2:9" ht="15" customHeight="1" x14ac:dyDescent="0.2">
      <c r="B57" t="s">
        <v>107</v>
      </c>
      <c r="C57" s="12">
        <v>2</v>
      </c>
      <c r="D57" s="8">
        <v>3.28</v>
      </c>
      <c r="E57" s="12">
        <v>2</v>
      </c>
      <c r="F57" s="8">
        <v>4.76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121</v>
      </c>
      <c r="C58" s="12">
        <v>2</v>
      </c>
      <c r="D58" s="8">
        <v>3.28</v>
      </c>
      <c r="E58" s="12">
        <v>2</v>
      </c>
      <c r="F58" s="8">
        <v>4.76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159</v>
      </c>
      <c r="C59" s="12">
        <v>1</v>
      </c>
      <c r="D59" s="8">
        <v>1.64</v>
      </c>
      <c r="E59" s="12">
        <v>0</v>
      </c>
      <c r="F59" s="8">
        <v>0</v>
      </c>
      <c r="G59" s="12">
        <v>1</v>
      </c>
      <c r="H59" s="8">
        <v>7.14</v>
      </c>
      <c r="I59" s="12">
        <v>0</v>
      </c>
    </row>
    <row r="60" spans="2:9" ht="15" customHeight="1" x14ac:dyDescent="0.2">
      <c r="B60" t="s">
        <v>160</v>
      </c>
      <c r="C60" s="12">
        <v>1</v>
      </c>
      <c r="D60" s="8">
        <v>1.64</v>
      </c>
      <c r="E60" s="12">
        <v>1</v>
      </c>
      <c r="F60" s="8">
        <v>2.38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133</v>
      </c>
      <c r="C61" s="12">
        <v>1</v>
      </c>
      <c r="D61" s="8">
        <v>1.64</v>
      </c>
      <c r="E61" s="12">
        <v>1</v>
      </c>
      <c r="F61" s="8">
        <v>2.38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105</v>
      </c>
      <c r="C62" s="12">
        <v>1</v>
      </c>
      <c r="D62" s="8">
        <v>1.64</v>
      </c>
      <c r="E62" s="12">
        <v>1</v>
      </c>
      <c r="F62" s="8">
        <v>2.38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162</v>
      </c>
      <c r="C63" s="12">
        <v>1</v>
      </c>
      <c r="D63" s="8">
        <v>1.64</v>
      </c>
      <c r="E63" s="12">
        <v>0</v>
      </c>
      <c r="F63" s="8">
        <v>0</v>
      </c>
      <c r="G63" s="12">
        <v>1</v>
      </c>
      <c r="H63" s="8">
        <v>7.14</v>
      </c>
      <c r="I63" s="12">
        <v>0</v>
      </c>
    </row>
    <row r="64" spans="2:9" ht="15" customHeight="1" x14ac:dyDescent="0.2">
      <c r="B64" t="s">
        <v>156</v>
      </c>
      <c r="C64" s="12">
        <v>1</v>
      </c>
      <c r="D64" s="8">
        <v>1.64</v>
      </c>
      <c r="E64" s="12">
        <v>0</v>
      </c>
      <c r="F64" s="8">
        <v>0</v>
      </c>
      <c r="G64" s="12">
        <v>1</v>
      </c>
      <c r="H64" s="8">
        <v>7.14</v>
      </c>
      <c r="I64" s="12">
        <v>0</v>
      </c>
    </row>
    <row r="65" spans="2:9" ht="15" customHeight="1" x14ac:dyDescent="0.2">
      <c r="B65" t="s">
        <v>163</v>
      </c>
      <c r="C65" s="12">
        <v>1</v>
      </c>
      <c r="D65" s="8">
        <v>1.64</v>
      </c>
      <c r="E65" s="12">
        <v>1</v>
      </c>
      <c r="F65" s="8">
        <v>2.38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164</v>
      </c>
      <c r="C66" s="12">
        <v>1</v>
      </c>
      <c r="D66" s="8">
        <v>1.64</v>
      </c>
      <c r="E66" s="12">
        <v>0</v>
      </c>
      <c r="F66" s="8">
        <v>0</v>
      </c>
      <c r="G66" s="12">
        <v>1</v>
      </c>
      <c r="H66" s="8">
        <v>7.14</v>
      </c>
      <c r="I66" s="12">
        <v>0</v>
      </c>
    </row>
    <row r="67" spans="2:9" ht="15" customHeight="1" x14ac:dyDescent="0.2">
      <c r="B67" t="s">
        <v>158</v>
      </c>
      <c r="C67" s="12">
        <v>1</v>
      </c>
      <c r="D67" s="8">
        <v>1.64</v>
      </c>
      <c r="E67" s="12">
        <v>1</v>
      </c>
      <c r="F67" s="8">
        <v>2.38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149</v>
      </c>
      <c r="C68" s="12">
        <v>1</v>
      </c>
      <c r="D68" s="8">
        <v>1.64</v>
      </c>
      <c r="E68" s="12">
        <v>1</v>
      </c>
      <c r="F68" s="8">
        <v>2.38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108</v>
      </c>
      <c r="C69" s="12">
        <v>1</v>
      </c>
      <c r="D69" s="8">
        <v>1.64</v>
      </c>
      <c r="E69" s="12">
        <v>1</v>
      </c>
      <c r="F69" s="8">
        <v>2.38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109</v>
      </c>
      <c r="C70" s="12">
        <v>1</v>
      </c>
      <c r="D70" s="8">
        <v>1.64</v>
      </c>
      <c r="E70" s="12">
        <v>1</v>
      </c>
      <c r="F70" s="8">
        <v>2.38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110</v>
      </c>
      <c r="C71" s="12">
        <v>1</v>
      </c>
      <c r="D71" s="8">
        <v>1.64</v>
      </c>
      <c r="E71" s="12">
        <v>0</v>
      </c>
      <c r="F71" s="8">
        <v>0</v>
      </c>
      <c r="G71" s="12">
        <v>1</v>
      </c>
      <c r="H71" s="8">
        <v>7.14</v>
      </c>
      <c r="I71" s="12">
        <v>0</v>
      </c>
    </row>
    <row r="72" spans="2:9" ht="15" customHeight="1" x14ac:dyDescent="0.2">
      <c r="B72" t="s">
        <v>129</v>
      </c>
      <c r="C72" s="12">
        <v>1</v>
      </c>
      <c r="D72" s="8">
        <v>1.64</v>
      </c>
      <c r="E72" s="12">
        <v>1</v>
      </c>
      <c r="F72" s="8">
        <v>2.38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165</v>
      </c>
      <c r="C73" s="12">
        <v>1</v>
      </c>
      <c r="D73" s="8">
        <v>1.64</v>
      </c>
      <c r="E73" s="12">
        <v>0</v>
      </c>
      <c r="F73" s="8">
        <v>0</v>
      </c>
      <c r="G73" s="12">
        <v>1</v>
      </c>
      <c r="H73" s="8">
        <v>7.14</v>
      </c>
      <c r="I73" s="12">
        <v>0</v>
      </c>
    </row>
    <row r="74" spans="2:9" ht="15" customHeight="1" x14ac:dyDescent="0.2">
      <c r="B74" t="s">
        <v>111</v>
      </c>
      <c r="C74" s="12">
        <v>1</v>
      </c>
      <c r="D74" s="8">
        <v>1.64</v>
      </c>
      <c r="E74" s="12">
        <v>0</v>
      </c>
      <c r="F74" s="8">
        <v>0</v>
      </c>
      <c r="G74" s="12">
        <v>1</v>
      </c>
      <c r="H74" s="8">
        <v>7.14</v>
      </c>
      <c r="I74" s="12">
        <v>0</v>
      </c>
    </row>
    <row r="75" spans="2:9" ht="15" customHeight="1" x14ac:dyDescent="0.2">
      <c r="B75" t="s">
        <v>166</v>
      </c>
      <c r="C75" s="12">
        <v>1</v>
      </c>
      <c r="D75" s="8">
        <v>1.64</v>
      </c>
      <c r="E75" s="12">
        <v>1</v>
      </c>
      <c r="F75" s="8">
        <v>2.38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167</v>
      </c>
      <c r="C76" s="12">
        <v>1</v>
      </c>
      <c r="D76" s="8">
        <v>1.64</v>
      </c>
      <c r="E76" s="12">
        <v>1</v>
      </c>
      <c r="F76" s="8">
        <v>2.38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113</v>
      </c>
      <c r="C77" s="12">
        <v>1</v>
      </c>
      <c r="D77" s="8">
        <v>1.64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125</v>
      </c>
      <c r="C78" s="12">
        <v>1</v>
      </c>
      <c r="D78" s="8">
        <v>1.64</v>
      </c>
      <c r="E78" s="12">
        <v>1</v>
      </c>
      <c r="F78" s="8">
        <v>2.38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115</v>
      </c>
      <c r="C79" s="12">
        <v>1</v>
      </c>
      <c r="D79" s="8">
        <v>1.64</v>
      </c>
      <c r="E79" s="12">
        <v>1</v>
      </c>
      <c r="F79" s="8">
        <v>2.38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138</v>
      </c>
      <c r="C80" s="12">
        <v>1</v>
      </c>
      <c r="D80" s="8">
        <v>1.64</v>
      </c>
      <c r="E80" s="12">
        <v>0</v>
      </c>
      <c r="F80" s="8">
        <v>0</v>
      </c>
      <c r="G80" s="12">
        <v>1</v>
      </c>
      <c r="H80" s="8">
        <v>7.14</v>
      </c>
      <c r="I80" s="12">
        <v>0</v>
      </c>
    </row>
    <row r="81" spans="2:9" ht="15" customHeight="1" x14ac:dyDescent="0.2">
      <c r="B81" t="s">
        <v>168</v>
      </c>
      <c r="C81" s="12">
        <v>1</v>
      </c>
      <c r="D81" s="8">
        <v>1.64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139</v>
      </c>
      <c r="C82" s="12">
        <v>1</v>
      </c>
      <c r="D82" s="8">
        <v>1.64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169</v>
      </c>
      <c r="C83" s="12">
        <v>1</v>
      </c>
      <c r="D83" s="8">
        <v>1.64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122</v>
      </c>
      <c r="C84" s="12">
        <v>1</v>
      </c>
      <c r="D84" s="8">
        <v>1.64</v>
      </c>
      <c r="E84" s="12">
        <v>1</v>
      </c>
      <c r="F84" s="8">
        <v>2.38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170</v>
      </c>
      <c r="C85" s="12">
        <v>1</v>
      </c>
      <c r="D85" s="8">
        <v>1.64</v>
      </c>
      <c r="E85" s="12">
        <v>1</v>
      </c>
      <c r="F85" s="8">
        <v>2.38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171</v>
      </c>
      <c r="C86" s="12">
        <v>1</v>
      </c>
      <c r="D86" s="8">
        <v>1.64</v>
      </c>
      <c r="E86" s="12">
        <v>0</v>
      </c>
      <c r="F86" s="8">
        <v>0</v>
      </c>
      <c r="G86" s="12">
        <v>0</v>
      </c>
      <c r="H86" s="8">
        <v>0</v>
      </c>
      <c r="I86" s="12">
        <v>1</v>
      </c>
    </row>
    <row r="88" spans="2:9" ht="15" customHeight="1" x14ac:dyDescent="0.2">
      <c r="B8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E20D-CD33-401E-B320-DF9053D88E7F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227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18</v>
      </c>
      <c r="D6" s="8">
        <v>18.37</v>
      </c>
      <c r="E6" s="12">
        <v>16</v>
      </c>
      <c r="F6" s="8">
        <v>22.86</v>
      </c>
      <c r="G6" s="12">
        <v>2</v>
      </c>
      <c r="H6" s="8">
        <v>9.09</v>
      </c>
      <c r="I6" s="12">
        <v>0</v>
      </c>
    </row>
    <row r="7" spans="2:9" ht="15" customHeight="1" x14ac:dyDescent="0.2">
      <c r="B7" t="s">
        <v>28</v>
      </c>
      <c r="C7" s="12">
        <v>11</v>
      </c>
      <c r="D7" s="8">
        <v>11.22</v>
      </c>
      <c r="E7" s="12">
        <v>6</v>
      </c>
      <c r="F7" s="8">
        <v>8.57</v>
      </c>
      <c r="G7" s="12">
        <v>5</v>
      </c>
      <c r="H7" s="8">
        <v>22.73</v>
      </c>
      <c r="I7" s="12">
        <v>0</v>
      </c>
    </row>
    <row r="8" spans="2:9" ht="15" customHeight="1" x14ac:dyDescent="0.2">
      <c r="B8" t="s">
        <v>29</v>
      </c>
      <c r="C8" s="12">
        <v>1</v>
      </c>
      <c r="D8" s="8">
        <v>1.02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22</v>
      </c>
      <c r="D11" s="8">
        <v>22.45</v>
      </c>
      <c r="E11" s="12">
        <v>12</v>
      </c>
      <c r="F11" s="8">
        <v>17.14</v>
      </c>
      <c r="G11" s="12">
        <v>9</v>
      </c>
      <c r="H11" s="8">
        <v>40.909999999999997</v>
      </c>
      <c r="I11" s="12">
        <v>1</v>
      </c>
    </row>
    <row r="12" spans="2:9" ht="15" customHeight="1" x14ac:dyDescent="0.2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35</v>
      </c>
      <c r="C14" s="12">
        <v>2</v>
      </c>
      <c r="D14" s="8">
        <v>2.04</v>
      </c>
      <c r="E14" s="12">
        <v>2</v>
      </c>
      <c r="F14" s="8">
        <v>2.86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36</v>
      </c>
      <c r="C15" s="12">
        <v>15</v>
      </c>
      <c r="D15" s="8">
        <v>15.31</v>
      </c>
      <c r="E15" s="12">
        <v>12</v>
      </c>
      <c r="F15" s="8">
        <v>17.14</v>
      </c>
      <c r="G15" s="12">
        <v>2</v>
      </c>
      <c r="H15" s="8">
        <v>9.09</v>
      </c>
      <c r="I15" s="12">
        <v>1</v>
      </c>
    </row>
    <row r="16" spans="2:9" ht="15" customHeight="1" x14ac:dyDescent="0.2">
      <c r="B16" t="s">
        <v>37</v>
      </c>
      <c r="C16" s="12">
        <v>17</v>
      </c>
      <c r="D16" s="8">
        <v>17.350000000000001</v>
      </c>
      <c r="E16" s="12">
        <v>15</v>
      </c>
      <c r="F16" s="8">
        <v>21.43</v>
      </c>
      <c r="G16" s="12">
        <v>2</v>
      </c>
      <c r="H16" s="8">
        <v>9.09</v>
      </c>
      <c r="I16" s="12">
        <v>0</v>
      </c>
    </row>
    <row r="17" spans="2:9" ht="15" customHeight="1" x14ac:dyDescent="0.2">
      <c r="B17" t="s">
        <v>38</v>
      </c>
      <c r="C17" s="12">
        <v>5</v>
      </c>
      <c r="D17" s="8">
        <v>5.0999999999999996</v>
      </c>
      <c r="E17" s="12">
        <v>3</v>
      </c>
      <c r="F17" s="8">
        <v>4.29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3</v>
      </c>
      <c r="D18" s="8">
        <v>3.06</v>
      </c>
      <c r="E18" s="12">
        <v>2</v>
      </c>
      <c r="F18" s="8">
        <v>2.86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40</v>
      </c>
      <c r="C19" s="12">
        <v>4</v>
      </c>
      <c r="D19" s="8">
        <v>4.08</v>
      </c>
      <c r="E19" s="12">
        <v>2</v>
      </c>
      <c r="F19" s="8">
        <v>2.86</v>
      </c>
      <c r="G19" s="12">
        <v>2</v>
      </c>
      <c r="H19" s="8">
        <v>9.09</v>
      </c>
      <c r="I19" s="12">
        <v>0</v>
      </c>
    </row>
    <row r="20" spans="2:9" ht="15" customHeight="1" x14ac:dyDescent="0.2">
      <c r="B20" s="9" t="s">
        <v>208</v>
      </c>
      <c r="C20" s="12">
        <f>SUM(LTBL_05346[総数／事業所数])</f>
        <v>98</v>
      </c>
      <c r="E20" s="12">
        <f>SUBTOTAL(109,LTBL_05346[個人／事業所数])</f>
        <v>70</v>
      </c>
      <c r="G20" s="12">
        <f>SUBTOTAL(109,LTBL_05346[法人／事業所数])</f>
        <v>22</v>
      </c>
      <c r="I20" s="12">
        <f>SUBTOTAL(109,LTBL_05346[法人以外の団体／事業所数])</f>
        <v>2</v>
      </c>
    </row>
    <row r="21" spans="2:9" ht="15" customHeight="1" x14ac:dyDescent="0.2">
      <c r="E21" s="11">
        <f>LTBL_05346[[#Totals],[個人／事業所数]]/LTBL_05346[[#Totals],[総数／事業所数]]</f>
        <v>0.7142857142857143</v>
      </c>
      <c r="G21" s="11">
        <f>LTBL_05346[[#Totals],[法人／事業所数]]/LTBL_05346[[#Totals],[総数／事業所数]]</f>
        <v>0.22448979591836735</v>
      </c>
      <c r="I21" s="11">
        <f>LTBL_05346[[#Totals],[法人以外の団体／事業所数]]/LTBL_05346[[#Totals],[総数／事業所数]]</f>
        <v>2.0408163265306121E-2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15</v>
      </c>
      <c r="D24" s="8">
        <v>15.31</v>
      </c>
      <c r="E24" s="12">
        <v>14</v>
      </c>
      <c r="F24" s="8">
        <v>20</v>
      </c>
      <c r="G24" s="12">
        <v>1</v>
      </c>
      <c r="H24" s="8">
        <v>4.55</v>
      </c>
      <c r="I24" s="12">
        <v>0</v>
      </c>
    </row>
    <row r="25" spans="2:9" ht="15" customHeight="1" x14ac:dyDescent="0.2">
      <c r="B25" t="s">
        <v>50</v>
      </c>
      <c r="C25" s="12">
        <v>13</v>
      </c>
      <c r="D25" s="8">
        <v>13.27</v>
      </c>
      <c r="E25" s="12">
        <v>12</v>
      </c>
      <c r="F25" s="8">
        <v>17.14</v>
      </c>
      <c r="G25" s="12">
        <v>1</v>
      </c>
      <c r="H25" s="8">
        <v>4.55</v>
      </c>
      <c r="I25" s="12">
        <v>0</v>
      </c>
    </row>
    <row r="26" spans="2:9" ht="15" customHeight="1" x14ac:dyDescent="0.2">
      <c r="B26" t="s">
        <v>62</v>
      </c>
      <c r="C26" s="12">
        <v>10</v>
      </c>
      <c r="D26" s="8">
        <v>10.199999999999999</v>
      </c>
      <c r="E26" s="12">
        <v>9</v>
      </c>
      <c r="F26" s="8">
        <v>12.86</v>
      </c>
      <c r="G26" s="12">
        <v>0</v>
      </c>
      <c r="H26" s="8">
        <v>0</v>
      </c>
      <c r="I26" s="12">
        <v>1</v>
      </c>
    </row>
    <row r="27" spans="2:9" ht="15" customHeight="1" x14ac:dyDescent="0.2">
      <c r="B27" t="s">
        <v>56</v>
      </c>
      <c r="C27" s="12">
        <v>8</v>
      </c>
      <c r="D27" s="8">
        <v>8.16</v>
      </c>
      <c r="E27" s="12">
        <v>7</v>
      </c>
      <c r="F27" s="8">
        <v>10</v>
      </c>
      <c r="G27" s="12">
        <v>0</v>
      </c>
      <c r="H27" s="8">
        <v>0</v>
      </c>
      <c r="I27" s="12">
        <v>1</v>
      </c>
    </row>
    <row r="28" spans="2:9" ht="15" customHeight="1" x14ac:dyDescent="0.2">
      <c r="B28" t="s">
        <v>58</v>
      </c>
      <c r="C28" s="12">
        <v>7</v>
      </c>
      <c r="D28" s="8">
        <v>7.14</v>
      </c>
      <c r="E28" s="12">
        <v>2</v>
      </c>
      <c r="F28" s="8">
        <v>2.86</v>
      </c>
      <c r="G28" s="12">
        <v>5</v>
      </c>
      <c r="H28" s="8">
        <v>22.73</v>
      </c>
      <c r="I28" s="12">
        <v>0</v>
      </c>
    </row>
    <row r="29" spans="2:9" ht="15" customHeight="1" x14ac:dyDescent="0.2">
      <c r="B29" t="s">
        <v>52</v>
      </c>
      <c r="C29" s="12">
        <v>5</v>
      </c>
      <c r="D29" s="8">
        <v>5.0999999999999996</v>
      </c>
      <c r="E29" s="12">
        <v>3</v>
      </c>
      <c r="F29" s="8">
        <v>4.29</v>
      </c>
      <c r="G29" s="12">
        <v>2</v>
      </c>
      <c r="H29" s="8">
        <v>9.09</v>
      </c>
      <c r="I29" s="12">
        <v>0</v>
      </c>
    </row>
    <row r="30" spans="2:9" ht="15" customHeight="1" x14ac:dyDescent="0.2">
      <c r="B30" t="s">
        <v>65</v>
      </c>
      <c r="C30" s="12">
        <v>5</v>
      </c>
      <c r="D30" s="8">
        <v>5.0999999999999996</v>
      </c>
      <c r="E30" s="12">
        <v>3</v>
      </c>
      <c r="F30" s="8">
        <v>4.29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49</v>
      </c>
      <c r="C31" s="12">
        <v>4</v>
      </c>
      <c r="D31" s="8">
        <v>4.08</v>
      </c>
      <c r="E31" s="12">
        <v>3</v>
      </c>
      <c r="F31" s="8">
        <v>4.29</v>
      </c>
      <c r="G31" s="12">
        <v>1</v>
      </c>
      <c r="H31" s="8">
        <v>4.55</v>
      </c>
      <c r="I31" s="12">
        <v>0</v>
      </c>
    </row>
    <row r="32" spans="2:9" ht="15" customHeight="1" x14ac:dyDescent="0.2">
      <c r="B32" t="s">
        <v>55</v>
      </c>
      <c r="C32" s="12">
        <v>3</v>
      </c>
      <c r="D32" s="8">
        <v>3.06</v>
      </c>
      <c r="E32" s="12">
        <v>1</v>
      </c>
      <c r="F32" s="8">
        <v>1.43</v>
      </c>
      <c r="G32" s="12">
        <v>2</v>
      </c>
      <c r="H32" s="8">
        <v>9.09</v>
      </c>
      <c r="I32" s="12">
        <v>0</v>
      </c>
    </row>
    <row r="33" spans="2:9" ht="15" customHeight="1" x14ac:dyDescent="0.2">
      <c r="B33" t="s">
        <v>57</v>
      </c>
      <c r="C33" s="12">
        <v>3</v>
      </c>
      <c r="D33" s="8">
        <v>3.06</v>
      </c>
      <c r="E33" s="12">
        <v>2</v>
      </c>
      <c r="F33" s="8">
        <v>2.86</v>
      </c>
      <c r="G33" s="12">
        <v>1</v>
      </c>
      <c r="H33" s="8">
        <v>4.55</v>
      </c>
      <c r="I33" s="12">
        <v>0</v>
      </c>
    </row>
    <row r="34" spans="2:9" ht="15" customHeight="1" x14ac:dyDescent="0.2">
      <c r="B34" t="s">
        <v>76</v>
      </c>
      <c r="C34" s="12">
        <v>3</v>
      </c>
      <c r="D34" s="8">
        <v>3.06</v>
      </c>
      <c r="E34" s="12">
        <v>3</v>
      </c>
      <c r="F34" s="8">
        <v>4.29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73</v>
      </c>
      <c r="C35" s="12">
        <v>2</v>
      </c>
      <c r="D35" s="8">
        <v>2.04</v>
      </c>
      <c r="E35" s="12">
        <v>1</v>
      </c>
      <c r="F35" s="8">
        <v>1.43</v>
      </c>
      <c r="G35" s="12">
        <v>1</v>
      </c>
      <c r="H35" s="8">
        <v>4.55</v>
      </c>
      <c r="I35" s="12">
        <v>0</v>
      </c>
    </row>
    <row r="36" spans="2:9" ht="15" customHeight="1" x14ac:dyDescent="0.2">
      <c r="B36" t="s">
        <v>77</v>
      </c>
      <c r="C36" s="12">
        <v>2</v>
      </c>
      <c r="D36" s="8">
        <v>2.04</v>
      </c>
      <c r="E36" s="12">
        <v>0</v>
      </c>
      <c r="F36" s="8">
        <v>0</v>
      </c>
      <c r="G36" s="12">
        <v>2</v>
      </c>
      <c r="H36" s="8">
        <v>9.09</v>
      </c>
      <c r="I36" s="12">
        <v>0</v>
      </c>
    </row>
    <row r="37" spans="2:9" ht="15" customHeight="1" x14ac:dyDescent="0.2">
      <c r="B37" t="s">
        <v>66</v>
      </c>
      <c r="C37" s="12">
        <v>2</v>
      </c>
      <c r="D37" s="8">
        <v>2.04</v>
      </c>
      <c r="E37" s="12">
        <v>2</v>
      </c>
      <c r="F37" s="8">
        <v>2.86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68</v>
      </c>
      <c r="C38" s="12">
        <v>2</v>
      </c>
      <c r="D38" s="8">
        <v>2.04</v>
      </c>
      <c r="E38" s="12">
        <v>1</v>
      </c>
      <c r="F38" s="8">
        <v>1.43</v>
      </c>
      <c r="G38" s="12">
        <v>1</v>
      </c>
      <c r="H38" s="8">
        <v>4.55</v>
      </c>
      <c r="I38" s="12">
        <v>0</v>
      </c>
    </row>
    <row r="39" spans="2:9" ht="15" customHeight="1" x14ac:dyDescent="0.2">
      <c r="B39" t="s">
        <v>51</v>
      </c>
      <c r="C39" s="12">
        <v>1</v>
      </c>
      <c r="D39" s="8">
        <v>1.02</v>
      </c>
      <c r="E39" s="12">
        <v>1</v>
      </c>
      <c r="F39" s="8">
        <v>1.43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71</v>
      </c>
      <c r="C40" s="12">
        <v>1</v>
      </c>
      <c r="D40" s="8">
        <v>1.02</v>
      </c>
      <c r="E40" s="12">
        <v>1</v>
      </c>
      <c r="F40" s="8">
        <v>1.43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90</v>
      </c>
      <c r="C41" s="12">
        <v>1</v>
      </c>
      <c r="D41" s="8">
        <v>1.02</v>
      </c>
      <c r="E41" s="12">
        <v>0</v>
      </c>
      <c r="F41" s="8">
        <v>0</v>
      </c>
      <c r="G41" s="12">
        <v>1</v>
      </c>
      <c r="H41" s="8">
        <v>4.55</v>
      </c>
      <c r="I41" s="12">
        <v>0</v>
      </c>
    </row>
    <row r="42" spans="2:9" ht="15" customHeight="1" x14ac:dyDescent="0.2">
      <c r="B42" t="s">
        <v>91</v>
      </c>
      <c r="C42" s="12">
        <v>1</v>
      </c>
      <c r="D42" s="8">
        <v>1.02</v>
      </c>
      <c r="E42" s="12">
        <v>0</v>
      </c>
      <c r="F42" s="8">
        <v>0</v>
      </c>
      <c r="G42" s="12">
        <v>1</v>
      </c>
      <c r="H42" s="8">
        <v>4.55</v>
      </c>
      <c r="I42" s="12">
        <v>0</v>
      </c>
    </row>
    <row r="43" spans="2:9" ht="15" customHeight="1" x14ac:dyDescent="0.2">
      <c r="B43" t="s">
        <v>92</v>
      </c>
      <c r="C43" s="12">
        <v>1</v>
      </c>
      <c r="D43" s="8">
        <v>1.02</v>
      </c>
      <c r="E43" s="12">
        <v>1</v>
      </c>
      <c r="F43" s="8">
        <v>1.43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93</v>
      </c>
      <c r="C44" s="12">
        <v>1</v>
      </c>
      <c r="D44" s="8">
        <v>1.02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53</v>
      </c>
      <c r="C45" s="12">
        <v>1</v>
      </c>
      <c r="D45" s="8">
        <v>1.02</v>
      </c>
      <c r="E45" s="12">
        <v>0</v>
      </c>
      <c r="F45" s="8">
        <v>0</v>
      </c>
      <c r="G45" s="12">
        <v>1</v>
      </c>
      <c r="H45" s="8">
        <v>4.55</v>
      </c>
      <c r="I45" s="12">
        <v>0</v>
      </c>
    </row>
    <row r="46" spans="2:9" ht="15" customHeight="1" x14ac:dyDescent="0.2">
      <c r="B46" t="s">
        <v>60</v>
      </c>
      <c r="C46" s="12">
        <v>1</v>
      </c>
      <c r="D46" s="8">
        <v>1.02</v>
      </c>
      <c r="E46" s="12">
        <v>1</v>
      </c>
      <c r="F46" s="8">
        <v>1.43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61</v>
      </c>
      <c r="C47" s="12">
        <v>1</v>
      </c>
      <c r="D47" s="8">
        <v>1.02</v>
      </c>
      <c r="E47" s="12">
        <v>1</v>
      </c>
      <c r="F47" s="8">
        <v>1.43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64</v>
      </c>
      <c r="C48" s="12">
        <v>1</v>
      </c>
      <c r="D48" s="8">
        <v>1.02</v>
      </c>
      <c r="E48" s="12">
        <v>1</v>
      </c>
      <c r="F48" s="8">
        <v>1.43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78</v>
      </c>
      <c r="C49" s="12">
        <v>1</v>
      </c>
      <c r="D49" s="8">
        <v>1.02</v>
      </c>
      <c r="E49" s="12">
        <v>0</v>
      </c>
      <c r="F49" s="8">
        <v>0</v>
      </c>
      <c r="G49" s="12">
        <v>1</v>
      </c>
      <c r="H49" s="8">
        <v>4.55</v>
      </c>
      <c r="I49" s="12">
        <v>0</v>
      </c>
    </row>
    <row r="50" spans="2:9" ht="15" customHeight="1" x14ac:dyDescent="0.2">
      <c r="B50" t="s">
        <v>67</v>
      </c>
      <c r="C50" s="12">
        <v>1</v>
      </c>
      <c r="D50" s="8">
        <v>1.02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94</v>
      </c>
      <c r="C51" s="12">
        <v>1</v>
      </c>
      <c r="D51" s="8">
        <v>1.02</v>
      </c>
      <c r="E51" s="12">
        <v>1</v>
      </c>
      <c r="F51" s="8">
        <v>1.43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84</v>
      </c>
      <c r="C52" s="12">
        <v>1</v>
      </c>
      <c r="D52" s="8">
        <v>1.02</v>
      </c>
      <c r="E52" s="12">
        <v>0</v>
      </c>
      <c r="F52" s="8">
        <v>0</v>
      </c>
      <c r="G52" s="12">
        <v>1</v>
      </c>
      <c r="H52" s="8">
        <v>4.55</v>
      </c>
      <c r="I52" s="12">
        <v>0</v>
      </c>
    </row>
    <row r="55" spans="2:9" ht="33" customHeight="1" x14ac:dyDescent="0.2">
      <c r="B55" t="s">
        <v>210</v>
      </c>
      <c r="C55" s="10" t="s">
        <v>42</v>
      </c>
      <c r="D55" s="10" t="s">
        <v>43</v>
      </c>
      <c r="E55" s="10" t="s">
        <v>44</v>
      </c>
      <c r="F55" s="10" t="s">
        <v>45</v>
      </c>
      <c r="G55" s="10" t="s">
        <v>46</v>
      </c>
      <c r="H55" s="10" t="s">
        <v>47</v>
      </c>
      <c r="I55" s="10" t="s">
        <v>48</v>
      </c>
    </row>
    <row r="56" spans="2:9" ht="15" customHeight="1" x14ac:dyDescent="0.2">
      <c r="B56" t="s">
        <v>119</v>
      </c>
      <c r="C56" s="12">
        <v>7</v>
      </c>
      <c r="D56" s="8">
        <v>7.14</v>
      </c>
      <c r="E56" s="12">
        <v>7</v>
      </c>
      <c r="F56" s="8">
        <v>10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118</v>
      </c>
      <c r="C57" s="12">
        <v>6</v>
      </c>
      <c r="D57" s="8">
        <v>6.12</v>
      </c>
      <c r="E57" s="12">
        <v>6</v>
      </c>
      <c r="F57" s="8">
        <v>8.57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104</v>
      </c>
      <c r="C58" s="12">
        <v>4</v>
      </c>
      <c r="D58" s="8">
        <v>4.08</v>
      </c>
      <c r="E58" s="12">
        <v>3</v>
      </c>
      <c r="F58" s="8">
        <v>4.29</v>
      </c>
      <c r="G58" s="12">
        <v>1</v>
      </c>
      <c r="H58" s="8">
        <v>4.55</v>
      </c>
      <c r="I58" s="12">
        <v>0</v>
      </c>
    </row>
    <row r="59" spans="2:9" ht="15" customHeight="1" x14ac:dyDescent="0.2">
      <c r="B59" t="s">
        <v>136</v>
      </c>
      <c r="C59" s="12">
        <v>4</v>
      </c>
      <c r="D59" s="8">
        <v>4.08</v>
      </c>
      <c r="E59" s="12">
        <v>4</v>
      </c>
      <c r="F59" s="8">
        <v>5.71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142</v>
      </c>
      <c r="C60" s="12">
        <v>3</v>
      </c>
      <c r="D60" s="8">
        <v>3.06</v>
      </c>
      <c r="E60" s="12">
        <v>2</v>
      </c>
      <c r="F60" s="8">
        <v>2.86</v>
      </c>
      <c r="G60" s="12">
        <v>1</v>
      </c>
      <c r="H60" s="8">
        <v>4.55</v>
      </c>
      <c r="I60" s="12">
        <v>0</v>
      </c>
    </row>
    <row r="61" spans="2:9" ht="15" customHeight="1" x14ac:dyDescent="0.2">
      <c r="B61" t="s">
        <v>133</v>
      </c>
      <c r="C61" s="12">
        <v>3</v>
      </c>
      <c r="D61" s="8">
        <v>3.06</v>
      </c>
      <c r="E61" s="12">
        <v>3</v>
      </c>
      <c r="F61" s="8">
        <v>4.29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107</v>
      </c>
      <c r="C62" s="12">
        <v>3</v>
      </c>
      <c r="D62" s="8">
        <v>3.06</v>
      </c>
      <c r="E62" s="12">
        <v>3</v>
      </c>
      <c r="F62" s="8">
        <v>4.29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110</v>
      </c>
      <c r="C63" s="12">
        <v>3</v>
      </c>
      <c r="D63" s="8">
        <v>3.06</v>
      </c>
      <c r="E63" s="12">
        <v>2</v>
      </c>
      <c r="F63" s="8">
        <v>2.86</v>
      </c>
      <c r="G63" s="12">
        <v>1</v>
      </c>
      <c r="H63" s="8">
        <v>4.55</v>
      </c>
      <c r="I63" s="12">
        <v>0</v>
      </c>
    </row>
    <row r="64" spans="2:9" ht="15" customHeight="1" x14ac:dyDescent="0.2">
      <c r="B64" t="s">
        <v>130</v>
      </c>
      <c r="C64" s="12">
        <v>3</v>
      </c>
      <c r="D64" s="8">
        <v>3.06</v>
      </c>
      <c r="E64" s="12">
        <v>0</v>
      </c>
      <c r="F64" s="8">
        <v>0</v>
      </c>
      <c r="G64" s="12">
        <v>3</v>
      </c>
      <c r="H64" s="8">
        <v>13.64</v>
      </c>
      <c r="I64" s="12">
        <v>0</v>
      </c>
    </row>
    <row r="65" spans="2:9" ht="15" customHeight="1" x14ac:dyDescent="0.2">
      <c r="B65" t="s">
        <v>150</v>
      </c>
      <c r="C65" s="12">
        <v>3</v>
      </c>
      <c r="D65" s="8">
        <v>3.06</v>
      </c>
      <c r="E65" s="12">
        <v>3</v>
      </c>
      <c r="F65" s="8">
        <v>4.29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116</v>
      </c>
      <c r="C66" s="12">
        <v>3</v>
      </c>
      <c r="D66" s="8">
        <v>3.06</v>
      </c>
      <c r="E66" s="12">
        <v>3</v>
      </c>
      <c r="F66" s="8">
        <v>4.29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120</v>
      </c>
      <c r="C67" s="12">
        <v>3</v>
      </c>
      <c r="D67" s="8">
        <v>3.06</v>
      </c>
      <c r="E67" s="12">
        <v>3</v>
      </c>
      <c r="F67" s="8">
        <v>4.29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172</v>
      </c>
      <c r="C68" s="12">
        <v>2</v>
      </c>
      <c r="D68" s="8">
        <v>2.04</v>
      </c>
      <c r="E68" s="12">
        <v>2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140</v>
      </c>
      <c r="C69" s="12">
        <v>2</v>
      </c>
      <c r="D69" s="8">
        <v>2.04</v>
      </c>
      <c r="E69" s="12">
        <v>2</v>
      </c>
      <c r="F69" s="8">
        <v>2.86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106</v>
      </c>
      <c r="C70" s="12">
        <v>2</v>
      </c>
      <c r="D70" s="8">
        <v>2.04</v>
      </c>
      <c r="E70" s="12">
        <v>1</v>
      </c>
      <c r="F70" s="8">
        <v>1.43</v>
      </c>
      <c r="G70" s="12">
        <v>1</v>
      </c>
      <c r="H70" s="8">
        <v>4.55</v>
      </c>
      <c r="I70" s="12">
        <v>0</v>
      </c>
    </row>
    <row r="71" spans="2:9" ht="15" customHeight="1" x14ac:dyDescent="0.2">
      <c r="B71" t="s">
        <v>108</v>
      </c>
      <c r="C71" s="12">
        <v>2</v>
      </c>
      <c r="D71" s="8">
        <v>2.04</v>
      </c>
      <c r="E71" s="12">
        <v>2</v>
      </c>
      <c r="F71" s="8">
        <v>2.86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112</v>
      </c>
      <c r="C72" s="12">
        <v>2</v>
      </c>
      <c r="D72" s="8">
        <v>2.04</v>
      </c>
      <c r="E72" s="12">
        <v>1</v>
      </c>
      <c r="F72" s="8">
        <v>1.43</v>
      </c>
      <c r="G72" s="12">
        <v>1</v>
      </c>
      <c r="H72" s="8">
        <v>4.55</v>
      </c>
      <c r="I72" s="12">
        <v>0</v>
      </c>
    </row>
    <row r="73" spans="2:9" ht="15" customHeight="1" x14ac:dyDescent="0.2">
      <c r="B73" t="s">
        <v>115</v>
      </c>
      <c r="C73" s="12">
        <v>2</v>
      </c>
      <c r="D73" s="8">
        <v>2.04</v>
      </c>
      <c r="E73" s="12">
        <v>1</v>
      </c>
      <c r="F73" s="8">
        <v>1.43</v>
      </c>
      <c r="G73" s="12">
        <v>0</v>
      </c>
      <c r="H73" s="8">
        <v>0</v>
      </c>
      <c r="I73" s="12">
        <v>1</v>
      </c>
    </row>
    <row r="74" spans="2:9" ht="15" customHeight="1" x14ac:dyDescent="0.2">
      <c r="B74" t="s">
        <v>173</v>
      </c>
      <c r="C74" s="12">
        <v>2</v>
      </c>
      <c r="D74" s="8">
        <v>2.04</v>
      </c>
      <c r="E74" s="12">
        <v>2</v>
      </c>
      <c r="F74" s="8">
        <v>2.86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138</v>
      </c>
      <c r="C75" s="12">
        <v>2</v>
      </c>
      <c r="D75" s="8">
        <v>2.04</v>
      </c>
      <c r="E75" s="12">
        <v>0</v>
      </c>
      <c r="F75" s="8">
        <v>0</v>
      </c>
      <c r="G75" s="12">
        <v>2</v>
      </c>
      <c r="H75" s="8">
        <v>9.09</v>
      </c>
      <c r="I75" s="12">
        <v>0</v>
      </c>
    </row>
    <row r="76" spans="2:9" ht="15" customHeight="1" x14ac:dyDescent="0.2">
      <c r="B76" t="s">
        <v>139</v>
      </c>
      <c r="C76" s="12">
        <v>2</v>
      </c>
      <c r="D76" s="8">
        <v>2.04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122</v>
      </c>
      <c r="C77" s="12">
        <v>2</v>
      </c>
      <c r="D77" s="8">
        <v>2.04</v>
      </c>
      <c r="E77" s="12">
        <v>1</v>
      </c>
      <c r="F77" s="8">
        <v>1.43</v>
      </c>
      <c r="G77" s="12">
        <v>1</v>
      </c>
      <c r="H77" s="8">
        <v>4.55</v>
      </c>
      <c r="I77" s="12">
        <v>0</v>
      </c>
    </row>
    <row r="79" spans="2:9" ht="15" customHeight="1" x14ac:dyDescent="0.2">
      <c r="B79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C871-D045-4B2F-B724-04A5DAFD7569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228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67</v>
      </c>
      <c r="D6" s="8">
        <v>18.010000000000002</v>
      </c>
      <c r="E6" s="12">
        <v>40</v>
      </c>
      <c r="F6" s="8">
        <v>16.39</v>
      </c>
      <c r="G6" s="12">
        <v>27</v>
      </c>
      <c r="H6" s="8">
        <v>22.88</v>
      </c>
      <c r="I6" s="12">
        <v>0</v>
      </c>
    </row>
    <row r="7" spans="2:9" ht="15" customHeight="1" x14ac:dyDescent="0.2">
      <c r="B7" t="s">
        <v>28</v>
      </c>
      <c r="C7" s="12">
        <v>36</v>
      </c>
      <c r="D7" s="8">
        <v>9.68</v>
      </c>
      <c r="E7" s="12">
        <v>18</v>
      </c>
      <c r="F7" s="8">
        <v>7.38</v>
      </c>
      <c r="G7" s="12">
        <v>18</v>
      </c>
      <c r="H7" s="8">
        <v>15.25</v>
      </c>
      <c r="I7" s="12">
        <v>0</v>
      </c>
    </row>
    <row r="8" spans="2:9" ht="15" customHeight="1" x14ac:dyDescent="0.2">
      <c r="B8" t="s">
        <v>29</v>
      </c>
      <c r="C8" s="12">
        <v>3</v>
      </c>
      <c r="D8" s="8">
        <v>0.81</v>
      </c>
      <c r="E8" s="12">
        <v>0</v>
      </c>
      <c r="F8" s="8">
        <v>0</v>
      </c>
      <c r="G8" s="12">
        <v>3</v>
      </c>
      <c r="H8" s="8">
        <v>2.54</v>
      </c>
      <c r="I8" s="12">
        <v>0</v>
      </c>
    </row>
    <row r="9" spans="2:9" ht="15" customHeight="1" x14ac:dyDescent="0.2">
      <c r="B9" t="s">
        <v>30</v>
      </c>
      <c r="C9" s="12">
        <v>2</v>
      </c>
      <c r="D9" s="8">
        <v>0.54</v>
      </c>
      <c r="E9" s="12">
        <v>0</v>
      </c>
      <c r="F9" s="8">
        <v>0</v>
      </c>
      <c r="G9" s="12">
        <v>2</v>
      </c>
      <c r="H9" s="8">
        <v>1.69</v>
      </c>
      <c r="I9" s="12">
        <v>0</v>
      </c>
    </row>
    <row r="10" spans="2:9" ht="15" customHeight="1" x14ac:dyDescent="0.2">
      <c r="B10" t="s">
        <v>31</v>
      </c>
      <c r="C10" s="12">
        <v>2</v>
      </c>
      <c r="D10" s="8">
        <v>0.54</v>
      </c>
      <c r="E10" s="12">
        <v>0</v>
      </c>
      <c r="F10" s="8">
        <v>0</v>
      </c>
      <c r="G10" s="12">
        <v>2</v>
      </c>
      <c r="H10" s="8">
        <v>1.69</v>
      </c>
      <c r="I10" s="12">
        <v>0</v>
      </c>
    </row>
    <row r="11" spans="2:9" ht="15" customHeight="1" x14ac:dyDescent="0.2">
      <c r="B11" t="s">
        <v>32</v>
      </c>
      <c r="C11" s="12">
        <v>92</v>
      </c>
      <c r="D11" s="8">
        <v>24.73</v>
      </c>
      <c r="E11" s="12">
        <v>55</v>
      </c>
      <c r="F11" s="8">
        <v>22.54</v>
      </c>
      <c r="G11" s="12">
        <v>37</v>
      </c>
      <c r="H11" s="8">
        <v>31.36</v>
      </c>
      <c r="I11" s="12">
        <v>0</v>
      </c>
    </row>
    <row r="12" spans="2:9" ht="15" customHeight="1" x14ac:dyDescent="0.2">
      <c r="B12" t="s">
        <v>33</v>
      </c>
      <c r="C12" s="12">
        <v>1</v>
      </c>
      <c r="D12" s="8">
        <v>0.27</v>
      </c>
      <c r="E12" s="12">
        <v>1</v>
      </c>
      <c r="F12" s="8">
        <v>0.41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14</v>
      </c>
      <c r="D13" s="8">
        <v>3.76</v>
      </c>
      <c r="E13" s="12">
        <v>9</v>
      </c>
      <c r="F13" s="8">
        <v>3.69</v>
      </c>
      <c r="G13" s="12">
        <v>5</v>
      </c>
      <c r="H13" s="8">
        <v>4.24</v>
      </c>
      <c r="I13" s="12">
        <v>0</v>
      </c>
    </row>
    <row r="14" spans="2:9" ht="15" customHeight="1" x14ac:dyDescent="0.2">
      <c r="B14" t="s">
        <v>35</v>
      </c>
      <c r="C14" s="12">
        <v>8</v>
      </c>
      <c r="D14" s="8">
        <v>2.15</v>
      </c>
      <c r="E14" s="12">
        <v>4</v>
      </c>
      <c r="F14" s="8">
        <v>1.64</v>
      </c>
      <c r="G14" s="12">
        <v>4</v>
      </c>
      <c r="H14" s="8">
        <v>3.39</v>
      </c>
      <c r="I14" s="12">
        <v>0</v>
      </c>
    </row>
    <row r="15" spans="2:9" ht="15" customHeight="1" x14ac:dyDescent="0.2">
      <c r="B15" t="s">
        <v>36</v>
      </c>
      <c r="C15" s="12">
        <v>29</v>
      </c>
      <c r="D15" s="8">
        <v>7.8</v>
      </c>
      <c r="E15" s="12">
        <v>23</v>
      </c>
      <c r="F15" s="8">
        <v>9.43</v>
      </c>
      <c r="G15" s="12">
        <v>6</v>
      </c>
      <c r="H15" s="8">
        <v>5.08</v>
      </c>
      <c r="I15" s="12">
        <v>0</v>
      </c>
    </row>
    <row r="16" spans="2:9" ht="15" customHeight="1" x14ac:dyDescent="0.2">
      <c r="B16" t="s">
        <v>37</v>
      </c>
      <c r="C16" s="12">
        <v>69</v>
      </c>
      <c r="D16" s="8">
        <v>18.55</v>
      </c>
      <c r="E16" s="12">
        <v>62</v>
      </c>
      <c r="F16" s="8">
        <v>25.41</v>
      </c>
      <c r="G16" s="12">
        <v>4</v>
      </c>
      <c r="H16" s="8">
        <v>3.39</v>
      </c>
      <c r="I16" s="12">
        <v>0</v>
      </c>
    </row>
    <row r="17" spans="2:9" ht="15" customHeight="1" x14ac:dyDescent="0.2">
      <c r="B17" t="s">
        <v>38</v>
      </c>
      <c r="C17" s="12">
        <v>8</v>
      </c>
      <c r="D17" s="8">
        <v>2.15</v>
      </c>
      <c r="E17" s="12">
        <v>6</v>
      </c>
      <c r="F17" s="8">
        <v>2.46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21</v>
      </c>
      <c r="D18" s="8">
        <v>5.65</v>
      </c>
      <c r="E18" s="12">
        <v>13</v>
      </c>
      <c r="F18" s="8">
        <v>5.33</v>
      </c>
      <c r="G18" s="12">
        <v>7</v>
      </c>
      <c r="H18" s="8">
        <v>5.93</v>
      </c>
      <c r="I18" s="12">
        <v>0</v>
      </c>
    </row>
    <row r="19" spans="2:9" ht="15" customHeight="1" x14ac:dyDescent="0.2">
      <c r="B19" t="s">
        <v>40</v>
      </c>
      <c r="C19" s="12">
        <v>20</v>
      </c>
      <c r="D19" s="8">
        <v>5.38</v>
      </c>
      <c r="E19" s="12">
        <v>13</v>
      </c>
      <c r="F19" s="8">
        <v>5.33</v>
      </c>
      <c r="G19" s="12">
        <v>3</v>
      </c>
      <c r="H19" s="8">
        <v>2.54</v>
      </c>
      <c r="I19" s="12">
        <v>0</v>
      </c>
    </row>
    <row r="20" spans="2:9" ht="15" customHeight="1" x14ac:dyDescent="0.2">
      <c r="B20" s="9" t="s">
        <v>208</v>
      </c>
      <c r="C20" s="12">
        <f>SUM(LTBL_05348[総数／事業所数])</f>
        <v>372</v>
      </c>
      <c r="E20" s="12">
        <f>SUBTOTAL(109,LTBL_05348[個人／事業所数])</f>
        <v>244</v>
      </c>
      <c r="G20" s="12">
        <f>SUBTOTAL(109,LTBL_05348[法人／事業所数])</f>
        <v>118</v>
      </c>
      <c r="I20" s="12">
        <f>SUBTOTAL(109,LTBL_05348[法人以外の団体／事業所数])</f>
        <v>0</v>
      </c>
    </row>
    <row r="21" spans="2:9" ht="15" customHeight="1" x14ac:dyDescent="0.2">
      <c r="E21" s="11">
        <f>LTBL_05348[[#Totals],[個人／事業所数]]/LTBL_05348[[#Totals],[総数／事業所数]]</f>
        <v>0.65591397849462363</v>
      </c>
      <c r="G21" s="11">
        <f>LTBL_05348[[#Totals],[法人／事業所数]]/LTBL_05348[[#Totals],[総数／事業所数]]</f>
        <v>0.31720430107526881</v>
      </c>
      <c r="I21" s="11">
        <f>LTBL_05348[[#Totals],[法人以外の団体／事業所数]]/LTBL_05348[[#Totals],[総数／事業所数]]</f>
        <v>0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61</v>
      </c>
      <c r="D24" s="8">
        <v>16.399999999999999</v>
      </c>
      <c r="E24" s="12">
        <v>59</v>
      </c>
      <c r="F24" s="8">
        <v>24.18</v>
      </c>
      <c r="G24" s="12">
        <v>2</v>
      </c>
      <c r="H24" s="8">
        <v>1.69</v>
      </c>
      <c r="I24" s="12">
        <v>0</v>
      </c>
    </row>
    <row r="25" spans="2:9" ht="15" customHeight="1" x14ac:dyDescent="0.2">
      <c r="B25" t="s">
        <v>56</v>
      </c>
      <c r="C25" s="12">
        <v>30</v>
      </c>
      <c r="D25" s="8">
        <v>8.06</v>
      </c>
      <c r="E25" s="12">
        <v>22</v>
      </c>
      <c r="F25" s="8">
        <v>9.02</v>
      </c>
      <c r="G25" s="12">
        <v>8</v>
      </c>
      <c r="H25" s="8">
        <v>6.78</v>
      </c>
      <c r="I25" s="12">
        <v>0</v>
      </c>
    </row>
    <row r="26" spans="2:9" ht="15" customHeight="1" x14ac:dyDescent="0.2">
      <c r="B26" t="s">
        <v>49</v>
      </c>
      <c r="C26" s="12">
        <v>28</v>
      </c>
      <c r="D26" s="8">
        <v>7.53</v>
      </c>
      <c r="E26" s="12">
        <v>15</v>
      </c>
      <c r="F26" s="8">
        <v>6.15</v>
      </c>
      <c r="G26" s="12">
        <v>13</v>
      </c>
      <c r="H26" s="8">
        <v>11.02</v>
      </c>
      <c r="I26" s="12">
        <v>0</v>
      </c>
    </row>
    <row r="27" spans="2:9" ht="15" customHeight="1" x14ac:dyDescent="0.2">
      <c r="B27" t="s">
        <v>50</v>
      </c>
      <c r="C27" s="12">
        <v>27</v>
      </c>
      <c r="D27" s="8">
        <v>7.26</v>
      </c>
      <c r="E27" s="12">
        <v>17</v>
      </c>
      <c r="F27" s="8">
        <v>6.97</v>
      </c>
      <c r="G27" s="12">
        <v>10</v>
      </c>
      <c r="H27" s="8">
        <v>8.4700000000000006</v>
      </c>
      <c r="I27" s="12">
        <v>0</v>
      </c>
    </row>
    <row r="28" spans="2:9" ht="15" customHeight="1" x14ac:dyDescent="0.2">
      <c r="B28" t="s">
        <v>58</v>
      </c>
      <c r="C28" s="12">
        <v>24</v>
      </c>
      <c r="D28" s="8">
        <v>6.45</v>
      </c>
      <c r="E28" s="12">
        <v>14</v>
      </c>
      <c r="F28" s="8">
        <v>5.74</v>
      </c>
      <c r="G28" s="12">
        <v>10</v>
      </c>
      <c r="H28" s="8">
        <v>8.4700000000000006</v>
      </c>
      <c r="I28" s="12">
        <v>0</v>
      </c>
    </row>
    <row r="29" spans="2:9" ht="15" customHeight="1" x14ac:dyDescent="0.2">
      <c r="B29" t="s">
        <v>62</v>
      </c>
      <c r="C29" s="12">
        <v>24</v>
      </c>
      <c r="D29" s="8">
        <v>6.45</v>
      </c>
      <c r="E29" s="12">
        <v>20</v>
      </c>
      <c r="F29" s="8">
        <v>8.1999999999999993</v>
      </c>
      <c r="G29" s="12">
        <v>4</v>
      </c>
      <c r="H29" s="8">
        <v>3.39</v>
      </c>
      <c r="I29" s="12">
        <v>0</v>
      </c>
    </row>
    <row r="30" spans="2:9" ht="15" customHeight="1" x14ac:dyDescent="0.2">
      <c r="B30" t="s">
        <v>57</v>
      </c>
      <c r="C30" s="12">
        <v>19</v>
      </c>
      <c r="D30" s="8">
        <v>5.1100000000000003</v>
      </c>
      <c r="E30" s="12">
        <v>14</v>
      </c>
      <c r="F30" s="8">
        <v>5.74</v>
      </c>
      <c r="G30" s="12">
        <v>5</v>
      </c>
      <c r="H30" s="8">
        <v>4.24</v>
      </c>
      <c r="I30" s="12">
        <v>0</v>
      </c>
    </row>
    <row r="31" spans="2:9" ht="15" customHeight="1" x14ac:dyDescent="0.2">
      <c r="B31" t="s">
        <v>66</v>
      </c>
      <c r="C31" s="12">
        <v>14</v>
      </c>
      <c r="D31" s="8">
        <v>3.76</v>
      </c>
      <c r="E31" s="12">
        <v>13</v>
      </c>
      <c r="F31" s="8">
        <v>5.33</v>
      </c>
      <c r="G31" s="12">
        <v>1</v>
      </c>
      <c r="H31" s="8">
        <v>0.85</v>
      </c>
      <c r="I31" s="12">
        <v>0</v>
      </c>
    </row>
    <row r="32" spans="2:9" ht="15" customHeight="1" x14ac:dyDescent="0.2">
      <c r="B32" t="s">
        <v>51</v>
      </c>
      <c r="C32" s="12">
        <v>12</v>
      </c>
      <c r="D32" s="8">
        <v>3.23</v>
      </c>
      <c r="E32" s="12">
        <v>8</v>
      </c>
      <c r="F32" s="8">
        <v>3.28</v>
      </c>
      <c r="G32" s="12">
        <v>4</v>
      </c>
      <c r="H32" s="8">
        <v>3.39</v>
      </c>
      <c r="I32" s="12">
        <v>0</v>
      </c>
    </row>
    <row r="33" spans="2:9" ht="15" customHeight="1" x14ac:dyDescent="0.2">
      <c r="B33" t="s">
        <v>52</v>
      </c>
      <c r="C33" s="12">
        <v>12</v>
      </c>
      <c r="D33" s="8">
        <v>3.23</v>
      </c>
      <c r="E33" s="12">
        <v>6</v>
      </c>
      <c r="F33" s="8">
        <v>2.46</v>
      </c>
      <c r="G33" s="12">
        <v>6</v>
      </c>
      <c r="H33" s="8">
        <v>5.08</v>
      </c>
      <c r="I33" s="12">
        <v>0</v>
      </c>
    </row>
    <row r="34" spans="2:9" ht="15" customHeight="1" x14ac:dyDescent="0.2">
      <c r="B34" t="s">
        <v>59</v>
      </c>
      <c r="C34" s="12">
        <v>12</v>
      </c>
      <c r="D34" s="8">
        <v>3.23</v>
      </c>
      <c r="E34" s="12">
        <v>9</v>
      </c>
      <c r="F34" s="8">
        <v>3.69</v>
      </c>
      <c r="G34" s="12">
        <v>3</v>
      </c>
      <c r="H34" s="8">
        <v>2.54</v>
      </c>
      <c r="I34" s="12">
        <v>0</v>
      </c>
    </row>
    <row r="35" spans="2:9" ht="15" customHeight="1" x14ac:dyDescent="0.2">
      <c r="B35" t="s">
        <v>65</v>
      </c>
      <c r="C35" s="12">
        <v>8</v>
      </c>
      <c r="D35" s="8">
        <v>2.15</v>
      </c>
      <c r="E35" s="12">
        <v>6</v>
      </c>
      <c r="F35" s="8">
        <v>2.46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67</v>
      </c>
      <c r="C36" s="12">
        <v>7</v>
      </c>
      <c r="D36" s="8">
        <v>1.88</v>
      </c>
      <c r="E36" s="12">
        <v>0</v>
      </c>
      <c r="F36" s="8">
        <v>0</v>
      </c>
      <c r="G36" s="12">
        <v>6</v>
      </c>
      <c r="H36" s="8">
        <v>5.08</v>
      </c>
      <c r="I36" s="12">
        <v>0</v>
      </c>
    </row>
    <row r="37" spans="2:9" ht="15" customHeight="1" x14ac:dyDescent="0.2">
      <c r="B37" t="s">
        <v>82</v>
      </c>
      <c r="C37" s="12">
        <v>7</v>
      </c>
      <c r="D37" s="8">
        <v>1.88</v>
      </c>
      <c r="E37" s="12">
        <v>4</v>
      </c>
      <c r="F37" s="8">
        <v>1.64</v>
      </c>
      <c r="G37" s="12">
        <v>2</v>
      </c>
      <c r="H37" s="8">
        <v>1.69</v>
      </c>
      <c r="I37" s="12">
        <v>0</v>
      </c>
    </row>
    <row r="38" spans="2:9" ht="15" customHeight="1" x14ac:dyDescent="0.2">
      <c r="B38" t="s">
        <v>68</v>
      </c>
      <c r="C38" s="12">
        <v>7</v>
      </c>
      <c r="D38" s="8">
        <v>1.88</v>
      </c>
      <c r="E38" s="12">
        <v>7</v>
      </c>
      <c r="F38" s="8">
        <v>2.87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55</v>
      </c>
      <c r="C39" s="12">
        <v>6</v>
      </c>
      <c r="D39" s="8">
        <v>1.61</v>
      </c>
      <c r="E39" s="12">
        <v>1</v>
      </c>
      <c r="F39" s="8">
        <v>0.41</v>
      </c>
      <c r="G39" s="12">
        <v>5</v>
      </c>
      <c r="H39" s="8">
        <v>4.24</v>
      </c>
      <c r="I39" s="12">
        <v>0</v>
      </c>
    </row>
    <row r="40" spans="2:9" ht="15" customHeight="1" x14ac:dyDescent="0.2">
      <c r="B40" t="s">
        <v>73</v>
      </c>
      <c r="C40" s="12">
        <v>5</v>
      </c>
      <c r="D40" s="8">
        <v>1.34</v>
      </c>
      <c r="E40" s="12">
        <v>3</v>
      </c>
      <c r="F40" s="8">
        <v>1.23</v>
      </c>
      <c r="G40" s="12">
        <v>2</v>
      </c>
      <c r="H40" s="8">
        <v>1.69</v>
      </c>
      <c r="I40" s="12">
        <v>0</v>
      </c>
    </row>
    <row r="41" spans="2:9" ht="15" customHeight="1" x14ac:dyDescent="0.2">
      <c r="B41" t="s">
        <v>71</v>
      </c>
      <c r="C41" s="12">
        <v>5</v>
      </c>
      <c r="D41" s="8">
        <v>1.34</v>
      </c>
      <c r="E41" s="12">
        <v>3</v>
      </c>
      <c r="F41" s="8">
        <v>1.23</v>
      </c>
      <c r="G41" s="12">
        <v>2</v>
      </c>
      <c r="H41" s="8">
        <v>1.69</v>
      </c>
      <c r="I41" s="12">
        <v>0</v>
      </c>
    </row>
    <row r="42" spans="2:9" ht="15" customHeight="1" x14ac:dyDescent="0.2">
      <c r="B42" t="s">
        <v>53</v>
      </c>
      <c r="C42" s="12">
        <v>5</v>
      </c>
      <c r="D42" s="8">
        <v>1.34</v>
      </c>
      <c r="E42" s="12">
        <v>1</v>
      </c>
      <c r="F42" s="8">
        <v>0.41</v>
      </c>
      <c r="G42" s="12">
        <v>4</v>
      </c>
      <c r="H42" s="8">
        <v>3.39</v>
      </c>
      <c r="I42" s="12">
        <v>0</v>
      </c>
    </row>
    <row r="43" spans="2:9" ht="15" customHeight="1" x14ac:dyDescent="0.2">
      <c r="B43" t="s">
        <v>60</v>
      </c>
      <c r="C43" s="12">
        <v>4</v>
      </c>
      <c r="D43" s="8">
        <v>1.08</v>
      </c>
      <c r="E43" s="12">
        <v>3</v>
      </c>
      <c r="F43" s="8">
        <v>1.23</v>
      </c>
      <c r="G43" s="12">
        <v>1</v>
      </c>
      <c r="H43" s="8">
        <v>0.85</v>
      </c>
      <c r="I43" s="12">
        <v>0</v>
      </c>
    </row>
    <row r="44" spans="2:9" ht="15" customHeight="1" x14ac:dyDescent="0.2">
      <c r="B44" t="s">
        <v>61</v>
      </c>
      <c r="C44" s="12">
        <v>4</v>
      </c>
      <c r="D44" s="8">
        <v>1.08</v>
      </c>
      <c r="E44" s="12">
        <v>1</v>
      </c>
      <c r="F44" s="8">
        <v>0.41</v>
      </c>
      <c r="G44" s="12">
        <v>3</v>
      </c>
      <c r="H44" s="8">
        <v>2.54</v>
      </c>
      <c r="I44" s="12">
        <v>0</v>
      </c>
    </row>
    <row r="45" spans="2:9" ht="15" customHeight="1" x14ac:dyDescent="0.2">
      <c r="B45" t="s">
        <v>64</v>
      </c>
      <c r="C45" s="12">
        <v>4</v>
      </c>
      <c r="D45" s="8">
        <v>1.08</v>
      </c>
      <c r="E45" s="12">
        <v>3</v>
      </c>
      <c r="F45" s="8">
        <v>1.23</v>
      </c>
      <c r="G45" s="12">
        <v>1</v>
      </c>
      <c r="H45" s="8">
        <v>0.85</v>
      </c>
      <c r="I45" s="12">
        <v>0</v>
      </c>
    </row>
    <row r="46" spans="2:9" ht="15" customHeight="1" x14ac:dyDescent="0.2">
      <c r="B46" t="s">
        <v>78</v>
      </c>
      <c r="C46" s="12">
        <v>4</v>
      </c>
      <c r="D46" s="8">
        <v>1.08</v>
      </c>
      <c r="E46" s="12">
        <v>0</v>
      </c>
      <c r="F46" s="8">
        <v>0</v>
      </c>
      <c r="G46" s="12">
        <v>1</v>
      </c>
      <c r="H46" s="8">
        <v>0.85</v>
      </c>
      <c r="I46" s="12">
        <v>0</v>
      </c>
    </row>
    <row r="49" spans="2:9" ht="33" customHeight="1" x14ac:dyDescent="0.2">
      <c r="B49" t="s">
        <v>210</v>
      </c>
      <c r="C49" s="10" t="s">
        <v>42</v>
      </c>
      <c r="D49" s="10" t="s">
        <v>43</v>
      </c>
      <c r="E49" s="10" t="s">
        <v>44</v>
      </c>
      <c r="F49" s="10" t="s">
        <v>45</v>
      </c>
      <c r="G49" s="10" t="s">
        <v>46</v>
      </c>
      <c r="H49" s="10" t="s">
        <v>47</v>
      </c>
      <c r="I49" s="10" t="s">
        <v>48</v>
      </c>
    </row>
    <row r="50" spans="2:9" ht="15" customHeight="1" x14ac:dyDescent="0.2">
      <c r="B50" t="s">
        <v>119</v>
      </c>
      <c r="C50" s="12">
        <v>31</v>
      </c>
      <c r="D50" s="8">
        <v>8.33</v>
      </c>
      <c r="E50" s="12">
        <v>30</v>
      </c>
      <c r="F50" s="8">
        <v>12.3</v>
      </c>
      <c r="G50" s="12">
        <v>1</v>
      </c>
      <c r="H50" s="8">
        <v>0.85</v>
      </c>
      <c r="I50" s="12">
        <v>0</v>
      </c>
    </row>
    <row r="51" spans="2:9" ht="15" customHeight="1" x14ac:dyDescent="0.2">
      <c r="B51" t="s">
        <v>118</v>
      </c>
      <c r="C51" s="12">
        <v>26</v>
      </c>
      <c r="D51" s="8">
        <v>6.99</v>
      </c>
      <c r="E51" s="12">
        <v>26</v>
      </c>
      <c r="F51" s="8">
        <v>10.66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104</v>
      </c>
      <c r="C52" s="12">
        <v>15</v>
      </c>
      <c r="D52" s="8">
        <v>4.03</v>
      </c>
      <c r="E52" s="12">
        <v>12</v>
      </c>
      <c r="F52" s="8">
        <v>4.92</v>
      </c>
      <c r="G52" s="12">
        <v>3</v>
      </c>
      <c r="H52" s="8">
        <v>2.54</v>
      </c>
      <c r="I52" s="12">
        <v>0</v>
      </c>
    </row>
    <row r="53" spans="2:9" ht="15" customHeight="1" x14ac:dyDescent="0.2">
      <c r="B53" t="s">
        <v>109</v>
      </c>
      <c r="C53" s="12">
        <v>11</v>
      </c>
      <c r="D53" s="8">
        <v>2.96</v>
      </c>
      <c r="E53" s="12">
        <v>9</v>
      </c>
      <c r="F53" s="8">
        <v>3.69</v>
      </c>
      <c r="G53" s="12">
        <v>2</v>
      </c>
      <c r="H53" s="8">
        <v>1.69</v>
      </c>
      <c r="I53" s="12">
        <v>0</v>
      </c>
    </row>
    <row r="54" spans="2:9" ht="15" customHeight="1" x14ac:dyDescent="0.2">
      <c r="B54" t="s">
        <v>110</v>
      </c>
      <c r="C54" s="12">
        <v>11</v>
      </c>
      <c r="D54" s="8">
        <v>2.96</v>
      </c>
      <c r="E54" s="12">
        <v>7</v>
      </c>
      <c r="F54" s="8">
        <v>2.87</v>
      </c>
      <c r="G54" s="12">
        <v>4</v>
      </c>
      <c r="H54" s="8">
        <v>3.39</v>
      </c>
      <c r="I54" s="12">
        <v>0</v>
      </c>
    </row>
    <row r="55" spans="2:9" ht="15" customHeight="1" x14ac:dyDescent="0.2">
      <c r="B55" t="s">
        <v>121</v>
      </c>
      <c r="C55" s="12">
        <v>11</v>
      </c>
      <c r="D55" s="8">
        <v>2.96</v>
      </c>
      <c r="E55" s="12">
        <v>11</v>
      </c>
      <c r="F55" s="8">
        <v>4.51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142</v>
      </c>
      <c r="C56" s="12">
        <v>10</v>
      </c>
      <c r="D56" s="8">
        <v>2.69</v>
      </c>
      <c r="E56" s="12">
        <v>7</v>
      </c>
      <c r="F56" s="8">
        <v>2.87</v>
      </c>
      <c r="G56" s="12">
        <v>3</v>
      </c>
      <c r="H56" s="8">
        <v>2.54</v>
      </c>
      <c r="I56" s="12">
        <v>0</v>
      </c>
    </row>
    <row r="57" spans="2:9" ht="15" customHeight="1" x14ac:dyDescent="0.2">
      <c r="B57" t="s">
        <v>113</v>
      </c>
      <c r="C57" s="12">
        <v>10</v>
      </c>
      <c r="D57" s="8">
        <v>2.69</v>
      </c>
      <c r="E57" s="12">
        <v>9</v>
      </c>
      <c r="F57" s="8">
        <v>3.69</v>
      </c>
      <c r="G57" s="12">
        <v>1</v>
      </c>
      <c r="H57" s="8">
        <v>0.85</v>
      </c>
      <c r="I57" s="12">
        <v>0</v>
      </c>
    </row>
    <row r="58" spans="2:9" ht="15" customHeight="1" x14ac:dyDescent="0.2">
      <c r="B58" t="s">
        <v>103</v>
      </c>
      <c r="C58" s="12">
        <v>8</v>
      </c>
      <c r="D58" s="8">
        <v>2.15</v>
      </c>
      <c r="E58" s="12">
        <v>1</v>
      </c>
      <c r="F58" s="8">
        <v>0.41</v>
      </c>
      <c r="G58" s="12">
        <v>7</v>
      </c>
      <c r="H58" s="8">
        <v>5.93</v>
      </c>
      <c r="I58" s="12">
        <v>0</v>
      </c>
    </row>
    <row r="59" spans="2:9" ht="15" customHeight="1" x14ac:dyDescent="0.2">
      <c r="B59" t="s">
        <v>115</v>
      </c>
      <c r="C59" s="12">
        <v>8</v>
      </c>
      <c r="D59" s="8">
        <v>2.15</v>
      </c>
      <c r="E59" s="12">
        <v>5</v>
      </c>
      <c r="F59" s="8">
        <v>2.0499999999999998</v>
      </c>
      <c r="G59" s="12">
        <v>3</v>
      </c>
      <c r="H59" s="8">
        <v>2.54</v>
      </c>
      <c r="I59" s="12">
        <v>0</v>
      </c>
    </row>
    <row r="60" spans="2:9" ht="15" customHeight="1" x14ac:dyDescent="0.2">
      <c r="B60" t="s">
        <v>130</v>
      </c>
      <c r="C60" s="12">
        <v>7</v>
      </c>
      <c r="D60" s="8">
        <v>1.88</v>
      </c>
      <c r="E60" s="12">
        <v>1</v>
      </c>
      <c r="F60" s="8">
        <v>0.41</v>
      </c>
      <c r="G60" s="12">
        <v>6</v>
      </c>
      <c r="H60" s="8">
        <v>5.08</v>
      </c>
      <c r="I60" s="12">
        <v>0</v>
      </c>
    </row>
    <row r="61" spans="2:9" ht="15" customHeight="1" x14ac:dyDescent="0.2">
      <c r="B61" t="s">
        <v>122</v>
      </c>
      <c r="C61" s="12">
        <v>7</v>
      </c>
      <c r="D61" s="8">
        <v>1.88</v>
      </c>
      <c r="E61" s="12">
        <v>7</v>
      </c>
      <c r="F61" s="8">
        <v>2.87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105</v>
      </c>
      <c r="C62" s="12">
        <v>6</v>
      </c>
      <c r="D62" s="8">
        <v>1.61</v>
      </c>
      <c r="E62" s="12">
        <v>4</v>
      </c>
      <c r="F62" s="8">
        <v>1.64</v>
      </c>
      <c r="G62" s="12">
        <v>2</v>
      </c>
      <c r="H62" s="8">
        <v>1.69</v>
      </c>
      <c r="I62" s="12">
        <v>0</v>
      </c>
    </row>
    <row r="63" spans="2:9" ht="15" customHeight="1" x14ac:dyDescent="0.2">
      <c r="B63" t="s">
        <v>107</v>
      </c>
      <c r="C63" s="12">
        <v>6</v>
      </c>
      <c r="D63" s="8">
        <v>1.61</v>
      </c>
      <c r="E63" s="12">
        <v>5</v>
      </c>
      <c r="F63" s="8">
        <v>2.0499999999999998</v>
      </c>
      <c r="G63" s="12">
        <v>1</v>
      </c>
      <c r="H63" s="8">
        <v>0.85</v>
      </c>
      <c r="I63" s="12">
        <v>0</v>
      </c>
    </row>
    <row r="64" spans="2:9" ht="15" customHeight="1" x14ac:dyDescent="0.2">
      <c r="B64" t="s">
        <v>129</v>
      </c>
      <c r="C64" s="12">
        <v>6</v>
      </c>
      <c r="D64" s="8">
        <v>1.61</v>
      </c>
      <c r="E64" s="12">
        <v>5</v>
      </c>
      <c r="F64" s="8">
        <v>2.0499999999999998</v>
      </c>
      <c r="G64" s="12">
        <v>1</v>
      </c>
      <c r="H64" s="8">
        <v>0.85</v>
      </c>
      <c r="I64" s="12">
        <v>0</v>
      </c>
    </row>
    <row r="65" spans="2:9" ht="15" customHeight="1" x14ac:dyDescent="0.2">
      <c r="B65" t="s">
        <v>116</v>
      </c>
      <c r="C65" s="12">
        <v>6</v>
      </c>
      <c r="D65" s="8">
        <v>1.61</v>
      </c>
      <c r="E65" s="12">
        <v>6</v>
      </c>
      <c r="F65" s="8">
        <v>2.46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117</v>
      </c>
      <c r="C66" s="12">
        <v>6</v>
      </c>
      <c r="D66" s="8">
        <v>1.61</v>
      </c>
      <c r="E66" s="12">
        <v>5</v>
      </c>
      <c r="F66" s="8">
        <v>2.0499999999999998</v>
      </c>
      <c r="G66" s="12">
        <v>1</v>
      </c>
      <c r="H66" s="8">
        <v>0.85</v>
      </c>
      <c r="I66" s="12">
        <v>0</v>
      </c>
    </row>
    <row r="67" spans="2:9" ht="15" customHeight="1" x14ac:dyDescent="0.2">
      <c r="B67" t="s">
        <v>136</v>
      </c>
      <c r="C67" s="12">
        <v>5</v>
      </c>
      <c r="D67" s="8">
        <v>1.34</v>
      </c>
      <c r="E67" s="12">
        <v>5</v>
      </c>
      <c r="F67" s="8">
        <v>2.0499999999999998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5</v>
      </c>
      <c r="D68" s="8">
        <v>1.34</v>
      </c>
      <c r="E68" s="12">
        <v>3</v>
      </c>
      <c r="F68" s="8">
        <v>1.23</v>
      </c>
      <c r="G68" s="12">
        <v>2</v>
      </c>
      <c r="H68" s="8">
        <v>1.69</v>
      </c>
      <c r="I68" s="12">
        <v>0</v>
      </c>
    </row>
    <row r="69" spans="2:9" ht="15" customHeight="1" x14ac:dyDescent="0.2">
      <c r="B69" t="s">
        <v>174</v>
      </c>
      <c r="C69" s="12">
        <v>5</v>
      </c>
      <c r="D69" s="8">
        <v>1.34</v>
      </c>
      <c r="E69" s="12">
        <v>2</v>
      </c>
      <c r="F69" s="8">
        <v>0.82</v>
      </c>
      <c r="G69" s="12">
        <v>3</v>
      </c>
      <c r="H69" s="8">
        <v>2.54</v>
      </c>
      <c r="I69" s="12">
        <v>0</v>
      </c>
    </row>
    <row r="70" spans="2:9" ht="15" customHeight="1" x14ac:dyDescent="0.2">
      <c r="B70" t="s">
        <v>175</v>
      </c>
      <c r="C70" s="12">
        <v>5</v>
      </c>
      <c r="D70" s="8">
        <v>1.34</v>
      </c>
      <c r="E70" s="12">
        <v>0</v>
      </c>
      <c r="F70" s="8">
        <v>0</v>
      </c>
      <c r="G70" s="12">
        <v>5</v>
      </c>
      <c r="H70" s="8">
        <v>4.24</v>
      </c>
      <c r="I70" s="12">
        <v>0</v>
      </c>
    </row>
    <row r="71" spans="2:9" ht="15" customHeight="1" x14ac:dyDescent="0.2">
      <c r="B71" t="s">
        <v>176</v>
      </c>
      <c r="C71" s="12">
        <v>5</v>
      </c>
      <c r="D71" s="8">
        <v>1.34</v>
      </c>
      <c r="E71" s="12">
        <v>4</v>
      </c>
      <c r="F71" s="8">
        <v>1.64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1EE3-A95E-4D73-AC26-D05A3EF44134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42</v>
      </c>
      <c r="D6" s="8">
        <v>22.46</v>
      </c>
      <c r="E6" s="12">
        <v>31</v>
      </c>
      <c r="F6" s="8">
        <v>22.14</v>
      </c>
      <c r="G6" s="12">
        <v>11</v>
      </c>
      <c r="H6" s="8">
        <v>24.44</v>
      </c>
      <c r="I6" s="12">
        <v>0</v>
      </c>
    </row>
    <row r="7" spans="2:9" ht="15" customHeight="1" x14ac:dyDescent="0.2">
      <c r="B7" t="s">
        <v>28</v>
      </c>
      <c r="C7" s="12">
        <v>14</v>
      </c>
      <c r="D7" s="8">
        <v>7.49</v>
      </c>
      <c r="E7" s="12">
        <v>7</v>
      </c>
      <c r="F7" s="8">
        <v>5</v>
      </c>
      <c r="G7" s="12">
        <v>7</v>
      </c>
      <c r="H7" s="8">
        <v>15.56</v>
      </c>
      <c r="I7" s="12">
        <v>0</v>
      </c>
    </row>
    <row r="8" spans="2:9" ht="15" customHeight="1" x14ac:dyDescent="0.2">
      <c r="B8" t="s">
        <v>29</v>
      </c>
      <c r="C8" s="12">
        <v>1</v>
      </c>
      <c r="D8" s="8">
        <v>0.53</v>
      </c>
      <c r="E8" s="12">
        <v>0</v>
      </c>
      <c r="F8" s="8">
        <v>0</v>
      </c>
      <c r="G8" s="12">
        <v>1</v>
      </c>
      <c r="H8" s="8">
        <v>2.2200000000000002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2</v>
      </c>
      <c r="D10" s="8">
        <v>1.07</v>
      </c>
      <c r="E10" s="12">
        <v>1</v>
      </c>
      <c r="F10" s="8">
        <v>0.71</v>
      </c>
      <c r="G10" s="12">
        <v>1</v>
      </c>
      <c r="H10" s="8">
        <v>2.2200000000000002</v>
      </c>
      <c r="I10" s="12">
        <v>0</v>
      </c>
    </row>
    <row r="11" spans="2:9" ht="15" customHeight="1" x14ac:dyDescent="0.2">
      <c r="B11" t="s">
        <v>32</v>
      </c>
      <c r="C11" s="12">
        <v>50</v>
      </c>
      <c r="D11" s="8">
        <v>26.74</v>
      </c>
      <c r="E11" s="12">
        <v>40</v>
      </c>
      <c r="F11" s="8">
        <v>28.57</v>
      </c>
      <c r="G11" s="12">
        <v>10</v>
      </c>
      <c r="H11" s="8">
        <v>22.22</v>
      </c>
      <c r="I11" s="12">
        <v>0</v>
      </c>
    </row>
    <row r="12" spans="2:9" ht="15" customHeight="1" x14ac:dyDescent="0.2">
      <c r="B12" t="s">
        <v>33</v>
      </c>
      <c r="C12" s="12">
        <v>2</v>
      </c>
      <c r="D12" s="8">
        <v>1.07</v>
      </c>
      <c r="E12" s="12">
        <v>2</v>
      </c>
      <c r="F12" s="8">
        <v>1.43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5</v>
      </c>
      <c r="D13" s="8">
        <v>2.67</v>
      </c>
      <c r="E13" s="12">
        <v>0</v>
      </c>
      <c r="F13" s="8">
        <v>0</v>
      </c>
      <c r="G13" s="12">
        <v>5</v>
      </c>
      <c r="H13" s="8">
        <v>11.11</v>
      </c>
      <c r="I13" s="12">
        <v>0</v>
      </c>
    </row>
    <row r="14" spans="2:9" ht="15" customHeight="1" x14ac:dyDescent="0.2">
      <c r="B14" t="s">
        <v>35</v>
      </c>
      <c r="C14" s="12">
        <v>5</v>
      </c>
      <c r="D14" s="8">
        <v>2.67</v>
      </c>
      <c r="E14" s="12">
        <v>4</v>
      </c>
      <c r="F14" s="8">
        <v>2.86</v>
      </c>
      <c r="G14" s="12">
        <v>1</v>
      </c>
      <c r="H14" s="8">
        <v>2.2200000000000002</v>
      </c>
      <c r="I14" s="12">
        <v>0</v>
      </c>
    </row>
    <row r="15" spans="2:9" ht="15" customHeight="1" x14ac:dyDescent="0.2">
      <c r="B15" t="s">
        <v>36</v>
      </c>
      <c r="C15" s="12">
        <v>20</v>
      </c>
      <c r="D15" s="8">
        <v>10.7</v>
      </c>
      <c r="E15" s="12">
        <v>18</v>
      </c>
      <c r="F15" s="8">
        <v>12.86</v>
      </c>
      <c r="G15" s="12">
        <v>2</v>
      </c>
      <c r="H15" s="8">
        <v>4.4400000000000004</v>
      </c>
      <c r="I15" s="12">
        <v>0</v>
      </c>
    </row>
    <row r="16" spans="2:9" ht="15" customHeight="1" x14ac:dyDescent="0.2">
      <c r="B16" t="s">
        <v>37</v>
      </c>
      <c r="C16" s="12">
        <v>25</v>
      </c>
      <c r="D16" s="8">
        <v>13.37</v>
      </c>
      <c r="E16" s="12">
        <v>22</v>
      </c>
      <c r="F16" s="8">
        <v>15.71</v>
      </c>
      <c r="G16" s="12">
        <v>3</v>
      </c>
      <c r="H16" s="8">
        <v>6.67</v>
      </c>
      <c r="I16" s="12">
        <v>0</v>
      </c>
    </row>
    <row r="17" spans="2:9" ht="15" customHeight="1" x14ac:dyDescent="0.2">
      <c r="B17" t="s">
        <v>38</v>
      </c>
      <c r="C17" s="12">
        <v>1</v>
      </c>
      <c r="D17" s="8">
        <v>0.53</v>
      </c>
      <c r="E17" s="12">
        <v>1</v>
      </c>
      <c r="F17" s="8">
        <v>0.71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9</v>
      </c>
      <c r="D18" s="8">
        <v>4.8099999999999996</v>
      </c>
      <c r="E18" s="12">
        <v>5</v>
      </c>
      <c r="F18" s="8">
        <v>3.57</v>
      </c>
      <c r="G18" s="12">
        <v>3</v>
      </c>
      <c r="H18" s="8">
        <v>6.67</v>
      </c>
      <c r="I18" s="12">
        <v>0</v>
      </c>
    </row>
    <row r="19" spans="2:9" ht="15" customHeight="1" x14ac:dyDescent="0.2">
      <c r="B19" t="s">
        <v>40</v>
      </c>
      <c r="C19" s="12">
        <v>11</v>
      </c>
      <c r="D19" s="8">
        <v>5.88</v>
      </c>
      <c r="E19" s="12">
        <v>9</v>
      </c>
      <c r="F19" s="8">
        <v>6.43</v>
      </c>
      <c r="G19" s="12">
        <v>1</v>
      </c>
      <c r="H19" s="8">
        <v>2.2200000000000002</v>
      </c>
      <c r="I19" s="12">
        <v>0</v>
      </c>
    </row>
    <row r="20" spans="2:9" ht="15" customHeight="1" x14ac:dyDescent="0.2">
      <c r="B20" s="9" t="s">
        <v>208</v>
      </c>
      <c r="C20" s="12">
        <f>SUM(LTBL_05349[総数／事業所数])</f>
        <v>187</v>
      </c>
      <c r="E20" s="12">
        <f>SUBTOTAL(109,LTBL_05349[個人／事業所数])</f>
        <v>140</v>
      </c>
      <c r="G20" s="12">
        <f>SUBTOTAL(109,LTBL_05349[法人／事業所数])</f>
        <v>45</v>
      </c>
      <c r="I20" s="12">
        <f>SUBTOTAL(109,LTBL_05349[法人以外の団体／事業所数])</f>
        <v>0</v>
      </c>
    </row>
    <row r="21" spans="2:9" ht="15" customHeight="1" x14ac:dyDescent="0.2">
      <c r="E21" s="11">
        <f>LTBL_05349[[#Totals],[個人／事業所数]]/LTBL_05349[[#Totals],[総数／事業所数]]</f>
        <v>0.74866310160427807</v>
      </c>
      <c r="G21" s="11">
        <f>LTBL_05349[[#Totals],[法人／事業所数]]/LTBL_05349[[#Totals],[総数／事業所数]]</f>
        <v>0.24064171122994651</v>
      </c>
      <c r="I21" s="11">
        <f>LTBL_05349[[#Totals],[法人以外の団体／事業所数]]/LTBL_05349[[#Totals],[総数／事業所数]]</f>
        <v>0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56</v>
      </c>
      <c r="C24" s="12">
        <v>23</v>
      </c>
      <c r="D24" s="8">
        <v>12.3</v>
      </c>
      <c r="E24" s="12">
        <v>19</v>
      </c>
      <c r="F24" s="8">
        <v>13.57</v>
      </c>
      <c r="G24" s="12">
        <v>4</v>
      </c>
      <c r="H24" s="8">
        <v>8.89</v>
      </c>
      <c r="I24" s="12">
        <v>0</v>
      </c>
    </row>
    <row r="25" spans="2:9" ht="15" customHeight="1" x14ac:dyDescent="0.2">
      <c r="B25" t="s">
        <v>63</v>
      </c>
      <c r="C25" s="12">
        <v>20</v>
      </c>
      <c r="D25" s="8">
        <v>10.7</v>
      </c>
      <c r="E25" s="12">
        <v>20</v>
      </c>
      <c r="F25" s="8">
        <v>14.29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49</v>
      </c>
      <c r="C26" s="12">
        <v>19</v>
      </c>
      <c r="D26" s="8">
        <v>10.16</v>
      </c>
      <c r="E26" s="12">
        <v>13</v>
      </c>
      <c r="F26" s="8">
        <v>9.2899999999999991</v>
      </c>
      <c r="G26" s="12">
        <v>6</v>
      </c>
      <c r="H26" s="8">
        <v>13.33</v>
      </c>
      <c r="I26" s="12">
        <v>0</v>
      </c>
    </row>
    <row r="27" spans="2:9" ht="15" customHeight="1" x14ac:dyDescent="0.2">
      <c r="B27" t="s">
        <v>50</v>
      </c>
      <c r="C27" s="12">
        <v>15</v>
      </c>
      <c r="D27" s="8">
        <v>8.02</v>
      </c>
      <c r="E27" s="12">
        <v>11</v>
      </c>
      <c r="F27" s="8">
        <v>7.86</v>
      </c>
      <c r="G27" s="12">
        <v>4</v>
      </c>
      <c r="H27" s="8">
        <v>8.89</v>
      </c>
      <c r="I27" s="12">
        <v>0</v>
      </c>
    </row>
    <row r="28" spans="2:9" ht="15" customHeight="1" x14ac:dyDescent="0.2">
      <c r="B28" t="s">
        <v>62</v>
      </c>
      <c r="C28" s="12">
        <v>13</v>
      </c>
      <c r="D28" s="8">
        <v>6.95</v>
      </c>
      <c r="E28" s="12">
        <v>11</v>
      </c>
      <c r="F28" s="8">
        <v>7.86</v>
      </c>
      <c r="G28" s="12">
        <v>2</v>
      </c>
      <c r="H28" s="8">
        <v>4.4400000000000004</v>
      </c>
      <c r="I28" s="12">
        <v>0</v>
      </c>
    </row>
    <row r="29" spans="2:9" ht="15" customHeight="1" x14ac:dyDescent="0.2">
      <c r="B29" t="s">
        <v>58</v>
      </c>
      <c r="C29" s="12">
        <v>10</v>
      </c>
      <c r="D29" s="8">
        <v>5.35</v>
      </c>
      <c r="E29" s="12">
        <v>8</v>
      </c>
      <c r="F29" s="8">
        <v>5.71</v>
      </c>
      <c r="G29" s="12">
        <v>2</v>
      </c>
      <c r="H29" s="8">
        <v>4.4400000000000004</v>
      </c>
      <c r="I29" s="12">
        <v>0</v>
      </c>
    </row>
    <row r="30" spans="2:9" ht="15" customHeight="1" x14ac:dyDescent="0.2">
      <c r="B30" t="s">
        <v>51</v>
      </c>
      <c r="C30" s="12">
        <v>8</v>
      </c>
      <c r="D30" s="8">
        <v>4.28</v>
      </c>
      <c r="E30" s="12">
        <v>7</v>
      </c>
      <c r="F30" s="8">
        <v>5</v>
      </c>
      <c r="G30" s="12">
        <v>1</v>
      </c>
      <c r="H30" s="8">
        <v>2.2200000000000002</v>
      </c>
      <c r="I30" s="12">
        <v>0</v>
      </c>
    </row>
    <row r="31" spans="2:9" ht="15" customHeight="1" x14ac:dyDescent="0.2">
      <c r="B31" t="s">
        <v>66</v>
      </c>
      <c r="C31" s="12">
        <v>7</v>
      </c>
      <c r="D31" s="8">
        <v>3.74</v>
      </c>
      <c r="E31" s="12">
        <v>5</v>
      </c>
      <c r="F31" s="8">
        <v>3.57</v>
      </c>
      <c r="G31" s="12">
        <v>1</v>
      </c>
      <c r="H31" s="8">
        <v>2.2200000000000002</v>
      </c>
      <c r="I31" s="12">
        <v>0</v>
      </c>
    </row>
    <row r="32" spans="2:9" ht="15" customHeight="1" x14ac:dyDescent="0.2">
      <c r="B32" t="s">
        <v>76</v>
      </c>
      <c r="C32" s="12">
        <v>5</v>
      </c>
      <c r="D32" s="8">
        <v>2.67</v>
      </c>
      <c r="E32" s="12">
        <v>5</v>
      </c>
      <c r="F32" s="8">
        <v>3.57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82</v>
      </c>
      <c r="C33" s="12">
        <v>5</v>
      </c>
      <c r="D33" s="8">
        <v>2.67</v>
      </c>
      <c r="E33" s="12">
        <v>3</v>
      </c>
      <c r="F33" s="8">
        <v>2.14</v>
      </c>
      <c r="G33" s="12">
        <v>1</v>
      </c>
      <c r="H33" s="8">
        <v>2.2200000000000002</v>
      </c>
      <c r="I33" s="12">
        <v>0</v>
      </c>
    </row>
    <row r="34" spans="2:9" ht="15" customHeight="1" x14ac:dyDescent="0.2">
      <c r="B34" t="s">
        <v>52</v>
      </c>
      <c r="C34" s="12">
        <v>4</v>
      </c>
      <c r="D34" s="8">
        <v>2.14</v>
      </c>
      <c r="E34" s="12">
        <v>3</v>
      </c>
      <c r="F34" s="8">
        <v>2.14</v>
      </c>
      <c r="G34" s="12">
        <v>1</v>
      </c>
      <c r="H34" s="8">
        <v>2.2200000000000002</v>
      </c>
      <c r="I34" s="12">
        <v>0</v>
      </c>
    </row>
    <row r="35" spans="2:9" ht="15" customHeight="1" x14ac:dyDescent="0.2">
      <c r="B35" t="s">
        <v>69</v>
      </c>
      <c r="C35" s="12">
        <v>4</v>
      </c>
      <c r="D35" s="8">
        <v>2.14</v>
      </c>
      <c r="E35" s="12">
        <v>3</v>
      </c>
      <c r="F35" s="8">
        <v>2.14</v>
      </c>
      <c r="G35" s="12">
        <v>1</v>
      </c>
      <c r="H35" s="8">
        <v>2.2200000000000002</v>
      </c>
      <c r="I35" s="12">
        <v>0</v>
      </c>
    </row>
    <row r="36" spans="2:9" ht="15" customHeight="1" x14ac:dyDescent="0.2">
      <c r="B36" t="s">
        <v>57</v>
      </c>
      <c r="C36" s="12">
        <v>4</v>
      </c>
      <c r="D36" s="8">
        <v>2.14</v>
      </c>
      <c r="E36" s="12">
        <v>4</v>
      </c>
      <c r="F36" s="8">
        <v>2.86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64</v>
      </c>
      <c r="C37" s="12">
        <v>4</v>
      </c>
      <c r="D37" s="8">
        <v>2.14</v>
      </c>
      <c r="E37" s="12">
        <v>2</v>
      </c>
      <c r="F37" s="8">
        <v>1.43</v>
      </c>
      <c r="G37" s="12">
        <v>2</v>
      </c>
      <c r="H37" s="8">
        <v>4.4400000000000004</v>
      </c>
      <c r="I37" s="12">
        <v>0</v>
      </c>
    </row>
    <row r="38" spans="2:9" ht="15" customHeight="1" x14ac:dyDescent="0.2">
      <c r="B38" t="s">
        <v>68</v>
      </c>
      <c r="C38" s="12">
        <v>4</v>
      </c>
      <c r="D38" s="8">
        <v>2.14</v>
      </c>
      <c r="E38" s="12">
        <v>4</v>
      </c>
      <c r="F38" s="8">
        <v>2.86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73</v>
      </c>
      <c r="C39" s="12">
        <v>3</v>
      </c>
      <c r="D39" s="8">
        <v>1.6</v>
      </c>
      <c r="E39" s="12">
        <v>0</v>
      </c>
      <c r="F39" s="8">
        <v>0</v>
      </c>
      <c r="G39" s="12">
        <v>3</v>
      </c>
      <c r="H39" s="8">
        <v>6.67</v>
      </c>
      <c r="I39" s="12">
        <v>0</v>
      </c>
    </row>
    <row r="40" spans="2:9" ht="15" customHeight="1" x14ac:dyDescent="0.2">
      <c r="B40" t="s">
        <v>54</v>
      </c>
      <c r="C40" s="12">
        <v>3</v>
      </c>
      <c r="D40" s="8">
        <v>1.6</v>
      </c>
      <c r="E40" s="12">
        <v>3</v>
      </c>
      <c r="F40" s="8">
        <v>2.14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59</v>
      </c>
      <c r="C41" s="12">
        <v>3</v>
      </c>
      <c r="D41" s="8">
        <v>1.6</v>
      </c>
      <c r="E41" s="12">
        <v>0</v>
      </c>
      <c r="F41" s="8">
        <v>0</v>
      </c>
      <c r="G41" s="12">
        <v>3</v>
      </c>
      <c r="H41" s="8">
        <v>6.67</v>
      </c>
      <c r="I41" s="12">
        <v>0</v>
      </c>
    </row>
    <row r="42" spans="2:9" ht="15" customHeight="1" x14ac:dyDescent="0.2">
      <c r="B42" t="s">
        <v>60</v>
      </c>
      <c r="C42" s="12">
        <v>3</v>
      </c>
      <c r="D42" s="8">
        <v>1.6</v>
      </c>
      <c r="E42" s="12">
        <v>3</v>
      </c>
      <c r="F42" s="8">
        <v>2.14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88</v>
      </c>
      <c r="C43" s="12">
        <v>2</v>
      </c>
      <c r="D43" s="8">
        <v>1.07</v>
      </c>
      <c r="E43" s="12">
        <v>2</v>
      </c>
      <c r="F43" s="8">
        <v>1.43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74</v>
      </c>
      <c r="C44" s="12">
        <v>2</v>
      </c>
      <c r="D44" s="8">
        <v>1.07</v>
      </c>
      <c r="E44" s="12">
        <v>0</v>
      </c>
      <c r="F44" s="8">
        <v>0</v>
      </c>
      <c r="G44" s="12">
        <v>2</v>
      </c>
      <c r="H44" s="8">
        <v>4.4400000000000004</v>
      </c>
      <c r="I44" s="12">
        <v>0</v>
      </c>
    </row>
    <row r="45" spans="2:9" ht="15" customHeight="1" x14ac:dyDescent="0.2">
      <c r="B45" t="s">
        <v>53</v>
      </c>
      <c r="C45" s="12">
        <v>2</v>
      </c>
      <c r="D45" s="8">
        <v>1.07</v>
      </c>
      <c r="E45" s="12">
        <v>1</v>
      </c>
      <c r="F45" s="8">
        <v>0.71</v>
      </c>
      <c r="G45" s="12">
        <v>1</v>
      </c>
      <c r="H45" s="8">
        <v>2.2200000000000002</v>
      </c>
      <c r="I45" s="12">
        <v>0</v>
      </c>
    </row>
    <row r="46" spans="2:9" ht="15" customHeight="1" x14ac:dyDescent="0.2">
      <c r="B46" t="s">
        <v>72</v>
      </c>
      <c r="C46" s="12">
        <v>2</v>
      </c>
      <c r="D46" s="8">
        <v>1.07</v>
      </c>
      <c r="E46" s="12">
        <v>2</v>
      </c>
      <c r="F46" s="8">
        <v>1.43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61</v>
      </c>
      <c r="C47" s="12">
        <v>2</v>
      </c>
      <c r="D47" s="8">
        <v>1.07</v>
      </c>
      <c r="E47" s="12">
        <v>1</v>
      </c>
      <c r="F47" s="8">
        <v>0.71</v>
      </c>
      <c r="G47" s="12">
        <v>1</v>
      </c>
      <c r="H47" s="8">
        <v>2.2200000000000002</v>
      </c>
      <c r="I47" s="12">
        <v>0</v>
      </c>
    </row>
    <row r="48" spans="2:9" ht="15" customHeight="1" x14ac:dyDescent="0.2">
      <c r="B48" t="s">
        <v>77</v>
      </c>
      <c r="C48" s="12">
        <v>2</v>
      </c>
      <c r="D48" s="8">
        <v>1.07</v>
      </c>
      <c r="E48" s="12">
        <v>2</v>
      </c>
      <c r="F48" s="8">
        <v>1.43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67</v>
      </c>
      <c r="C49" s="12">
        <v>2</v>
      </c>
      <c r="D49" s="8">
        <v>1.07</v>
      </c>
      <c r="E49" s="12">
        <v>0</v>
      </c>
      <c r="F49" s="8">
        <v>0</v>
      </c>
      <c r="G49" s="12">
        <v>2</v>
      </c>
      <c r="H49" s="8">
        <v>4.4400000000000004</v>
      </c>
      <c r="I49" s="12">
        <v>0</v>
      </c>
    </row>
    <row r="52" spans="2:9" ht="33" customHeight="1" x14ac:dyDescent="0.2">
      <c r="B52" t="s">
        <v>210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2">
      <c r="B53" t="s">
        <v>118</v>
      </c>
      <c r="C53" s="12">
        <v>11</v>
      </c>
      <c r="D53" s="8">
        <v>5.88</v>
      </c>
      <c r="E53" s="12">
        <v>11</v>
      </c>
      <c r="F53" s="8">
        <v>7.86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114</v>
      </c>
      <c r="C54" s="12">
        <v>9</v>
      </c>
      <c r="D54" s="8">
        <v>4.8099999999999996</v>
      </c>
      <c r="E54" s="12">
        <v>7</v>
      </c>
      <c r="F54" s="8">
        <v>5</v>
      </c>
      <c r="G54" s="12">
        <v>2</v>
      </c>
      <c r="H54" s="8">
        <v>4.4400000000000004</v>
      </c>
      <c r="I54" s="12">
        <v>0</v>
      </c>
    </row>
    <row r="55" spans="2:9" ht="15" customHeight="1" x14ac:dyDescent="0.2">
      <c r="B55" t="s">
        <v>104</v>
      </c>
      <c r="C55" s="12">
        <v>8</v>
      </c>
      <c r="D55" s="8">
        <v>4.28</v>
      </c>
      <c r="E55" s="12">
        <v>5</v>
      </c>
      <c r="F55" s="8">
        <v>3.57</v>
      </c>
      <c r="G55" s="12">
        <v>3</v>
      </c>
      <c r="H55" s="8">
        <v>6.67</v>
      </c>
      <c r="I55" s="12">
        <v>0</v>
      </c>
    </row>
    <row r="56" spans="2:9" ht="15" customHeight="1" x14ac:dyDescent="0.2">
      <c r="B56" t="s">
        <v>109</v>
      </c>
      <c r="C56" s="12">
        <v>8</v>
      </c>
      <c r="D56" s="8">
        <v>4.28</v>
      </c>
      <c r="E56" s="12">
        <v>5</v>
      </c>
      <c r="F56" s="8">
        <v>3.57</v>
      </c>
      <c r="G56" s="12">
        <v>3</v>
      </c>
      <c r="H56" s="8">
        <v>6.67</v>
      </c>
      <c r="I56" s="12">
        <v>0</v>
      </c>
    </row>
    <row r="57" spans="2:9" ht="15" customHeight="1" x14ac:dyDescent="0.2">
      <c r="B57" t="s">
        <v>119</v>
      </c>
      <c r="C57" s="12">
        <v>8</v>
      </c>
      <c r="D57" s="8">
        <v>4.28</v>
      </c>
      <c r="E57" s="12">
        <v>8</v>
      </c>
      <c r="F57" s="8">
        <v>5.71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134</v>
      </c>
      <c r="C58" s="12">
        <v>5</v>
      </c>
      <c r="D58" s="8">
        <v>2.67</v>
      </c>
      <c r="E58" s="12">
        <v>4</v>
      </c>
      <c r="F58" s="8">
        <v>2.86</v>
      </c>
      <c r="G58" s="12">
        <v>1</v>
      </c>
      <c r="H58" s="8">
        <v>2.2200000000000002</v>
      </c>
      <c r="I58" s="12">
        <v>0</v>
      </c>
    </row>
    <row r="59" spans="2:9" ht="15" customHeight="1" x14ac:dyDescent="0.2">
      <c r="B59" t="s">
        <v>176</v>
      </c>
      <c r="C59" s="12">
        <v>5</v>
      </c>
      <c r="D59" s="8">
        <v>2.67</v>
      </c>
      <c r="E59" s="12">
        <v>3</v>
      </c>
      <c r="F59" s="8">
        <v>2.14</v>
      </c>
      <c r="G59" s="12">
        <v>1</v>
      </c>
      <c r="H59" s="8">
        <v>2.2200000000000002</v>
      </c>
      <c r="I59" s="12">
        <v>0</v>
      </c>
    </row>
    <row r="60" spans="2:9" ht="15" customHeight="1" x14ac:dyDescent="0.2">
      <c r="B60" t="s">
        <v>133</v>
      </c>
      <c r="C60" s="12">
        <v>4</v>
      </c>
      <c r="D60" s="8">
        <v>2.14</v>
      </c>
      <c r="E60" s="12">
        <v>3</v>
      </c>
      <c r="F60" s="8">
        <v>2.14</v>
      </c>
      <c r="G60" s="12">
        <v>1</v>
      </c>
      <c r="H60" s="8">
        <v>2.2200000000000002</v>
      </c>
      <c r="I60" s="12">
        <v>0</v>
      </c>
    </row>
    <row r="61" spans="2:9" ht="15" customHeight="1" x14ac:dyDescent="0.2">
      <c r="B61" t="s">
        <v>161</v>
      </c>
      <c r="C61" s="12">
        <v>4</v>
      </c>
      <c r="D61" s="8">
        <v>2.14</v>
      </c>
      <c r="E61" s="12">
        <v>4</v>
      </c>
      <c r="F61" s="8">
        <v>2.86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105</v>
      </c>
      <c r="C62" s="12">
        <v>4</v>
      </c>
      <c r="D62" s="8">
        <v>2.14</v>
      </c>
      <c r="E62" s="12">
        <v>4</v>
      </c>
      <c r="F62" s="8">
        <v>2.86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123</v>
      </c>
      <c r="C63" s="12">
        <v>4</v>
      </c>
      <c r="D63" s="8">
        <v>2.14</v>
      </c>
      <c r="E63" s="12">
        <v>3</v>
      </c>
      <c r="F63" s="8">
        <v>2.14</v>
      </c>
      <c r="G63" s="12">
        <v>1</v>
      </c>
      <c r="H63" s="8">
        <v>2.2200000000000002</v>
      </c>
      <c r="I63" s="12">
        <v>0</v>
      </c>
    </row>
    <row r="64" spans="2:9" ht="15" customHeight="1" x14ac:dyDescent="0.2">
      <c r="B64" t="s">
        <v>158</v>
      </c>
      <c r="C64" s="12">
        <v>4</v>
      </c>
      <c r="D64" s="8">
        <v>2.14</v>
      </c>
      <c r="E64" s="12">
        <v>4</v>
      </c>
      <c r="F64" s="8">
        <v>2.86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107</v>
      </c>
      <c r="C65" s="12">
        <v>4</v>
      </c>
      <c r="D65" s="8">
        <v>2.14</v>
      </c>
      <c r="E65" s="12">
        <v>4</v>
      </c>
      <c r="F65" s="8">
        <v>2.86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121</v>
      </c>
      <c r="C66" s="12">
        <v>4</v>
      </c>
      <c r="D66" s="8">
        <v>2.14</v>
      </c>
      <c r="E66" s="12">
        <v>4</v>
      </c>
      <c r="F66" s="8">
        <v>2.86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122</v>
      </c>
      <c r="C67" s="12">
        <v>4</v>
      </c>
      <c r="D67" s="8">
        <v>2.14</v>
      </c>
      <c r="E67" s="12">
        <v>4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103</v>
      </c>
      <c r="C68" s="12">
        <v>3</v>
      </c>
      <c r="D68" s="8">
        <v>1.6</v>
      </c>
      <c r="E68" s="12">
        <v>1</v>
      </c>
      <c r="F68" s="8">
        <v>0.71</v>
      </c>
      <c r="G68" s="12">
        <v>2</v>
      </c>
      <c r="H68" s="8">
        <v>4.4400000000000004</v>
      </c>
      <c r="I68" s="12">
        <v>0</v>
      </c>
    </row>
    <row r="69" spans="2:9" ht="15" customHeight="1" x14ac:dyDescent="0.2">
      <c r="B69" t="s">
        <v>154</v>
      </c>
      <c r="C69" s="12">
        <v>3</v>
      </c>
      <c r="D69" s="8">
        <v>1.6</v>
      </c>
      <c r="E69" s="12">
        <v>3</v>
      </c>
      <c r="F69" s="8">
        <v>2.14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149</v>
      </c>
      <c r="C70" s="12">
        <v>3</v>
      </c>
      <c r="D70" s="8">
        <v>1.6</v>
      </c>
      <c r="E70" s="12">
        <v>2</v>
      </c>
      <c r="F70" s="8">
        <v>1.43</v>
      </c>
      <c r="G70" s="12">
        <v>1</v>
      </c>
      <c r="H70" s="8">
        <v>2.2200000000000002</v>
      </c>
      <c r="I70" s="12">
        <v>0</v>
      </c>
    </row>
    <row r="71" spans="2:9" ht="15" customHeight="1" x14ac:dyDescent="0.2">
      <c r="B71" t="s">
        <v>110</v>
      </c>
      <c r="C71" s="12">
        <v>3</v>
      </c>
      <c r="D71" s="8">
        <v>1.6</v>
      </c>
      <c r="E71" s="12">
        <v>3</v>
      </c>
      <c r="F71" s="8">
        <v>2.14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130</v>
      </c>
      <c r="C72" s="12">
        <v>3</v>
      </c>
      <c r="D72" s="8">
        <v>1.6</v>
      </c>
      <c r="E72" s="12">
        <v>2</v>
      </c>
      <c r="F72" s="8">
        <v>1.43</v>
      </c>
      <c r="G72" s="12">
        <v>1</v>
      </c>
      <c r="H72" s="8">
        <v>2.2200000000000002</v>
      </c>
      <c r="I72" s="12">
        <v>0</v>
      </c>
    </row>
    <row r="73" spans="2:9" ht="15" customHeight="1" x14ac:dyDescent="0.2">
      <c r="B73" t="s">
        <v>112</v>
      </c>
      <c r="C73" s="12">
        <v>3</v>
      </c>
      <c r="D73" s="8">
        <v>1.6</v>
      </c>
      <c r="E73" s="12">
        <v>2</v>
      </c>
      <c r="F73" s="8">
        <v>1.43</v>
      </c>
      <c r="G73" s="12">
        <v>1</v>
      </c>
      <c r="H73" s="8">
        <v>2.2200000000000002</v>
      </c>
      <c r="I73" s="12">
        <v>0</v>
      </c>
    </row>
    <row r="74" spans="2:9" ht="15" customHeight="1" x14ac:dyDescent="0.2">
      <c r="B74" t="s">
        <v>150</v>
      </c>
      <c r="C74" s="12">
        <v>3</v>
      </c>
      <c r="D74" s="8">
        <v>1.6</v>
      </c>
      <c r="E74" s="12">
        <v>3</v>
      </c>
      <c r="F74" s="8">
        <v>2.14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177</v>
      </c>
      <c r="C75" s="12">
        <v>3</v>
      </c>
      <c r="D75" s="8">
        <v>1.6</v>
      </c>
      <c r="E75" s="12">
        <v>2</v>
      </c>
      <c r="F75" s="8">
        <v>1.43</v>
      </c>
      <c r="G75" s="12">
        <v>1</v>
      </c>
      <c r="H75" s="8">
        <v>2.2200000000000002</v>
      </c>
      <c r="I75" s="12">
        <v>0</v>
      </c>
    </row>
    <row r="77" spans="2:9" ht="15" customHeight="1" x14ac:dyDescent="0.2">
      <c r="B77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ABAA-D9BA-4798-A543-CF47F0089A15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32</v>
      </c>
      <c r="D6" s="8">
        <v>11.76</v>
      </c>
      <c r="E6" s="12">
        <v>16</v>
      </c>
      <c r="F6" s="8">
        <v>9.36</v>
      </c>
      <c r="G6" s="12">
        <v>16</v>
      </c>
      <c r="H6" s="8">
        <v>18.600000000000001</v>
      </c>
      <c r="I6" s="12">
        <v>0</v>
      </c>
    </row>
    <row r="7" spans="2:9" ht="15" customHeight="1" x14ac:dyDescent="0.2">
      <c r="B7" t="s">
        <v>28</v>
      </c>
      <c r="C7" s="12">
        <v>24</v>
      </c>
      <c r="D7" s="8">
        <v>8.82</v>
      </c>
      <c r="E7" s="12">
        <v>17</v>
      </c>
      <c r="F7" s="8">
        <v>9.94</v>
      </c>
      <c r="G7" s="12">
        <v>7</v>
      </c>
      <c r="H7" s="8">
        <v>8.14</v>
      </c>
      <c r="I7" s="12">
        <v>0</v>
      </c>
    </row>
    <row r="8" spans="2:9" ht="15" customHeight="1" x14ac:dyDescent="0.2">
      <c r="B8" t="s">
        <v>29</v>
      </c>
      <c r="C8" s="12">
        <v>2</v>
      </c>
      <c r="D8" s="8">
        <v>0.74</v>
      </c>
      <c r="E8" s="12">
        <v>0</v>
      </c>
      <c r="F8" s="8">
        <v>0</v>
      </c>
      <c r="G8" s="12">
        <v>1</v>
      </c>
      <c r="H8" s="8">
        <v>1.1599999999999999</v>
      </c>
      <c r="I8" s="12">
        <v>0</v>
      </c>
    </row>
    <row r="9" spans="2:9" ht="15" customHeight="1" x14ac:dyDescent="0.2">
      <c r="B9" t="s">
        <v>30</v>
      </c>
      <c r="C9" s="12">
        <v>1</v>
      </c>
      <c r="D9" s="8">
        <v>0.37</v>
      </c>
      <c r="E9" s="12">
        <v>0</v>
      </c>
      <c r="F9" s="8">
        <v>0</v>
      </c>
      <c r="G9" s="12">
        <v>1</v>
      </c>
      <c r="H9" s="8">
        <v>1.1599999999999999</v>
      </c>
      <c r="I9" s="12">
        <v>0</v>
      </c>
    </row>
    <row r="10" spans="2:9" ht="15" customHeight="1" x14ac:dyDescent="0.2">
      <c r="B10" t="s">
        <v>31</v>
      </c>
      <c r="C10" s="12">
        <v>1</v>
      </c>
      <c r="D10" s="8">
        <v>0.37</v>
      </c>
      <c r="E10" s="12">
        <v>1</v>
      </c>
      <c r="F10" s="8">
        <v>0.57999999999999996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85</v>
      </c>
      <c r="D11" s="8">
        <v>31.25</v>
      </c>
      <c r="E11" s="12">
        <v>51</v>
      </c>
      <c r="F11" s="8">
        <v>29.82</v>
      </c>
      <c r="G11" s="12">
        <v>33</v>
      </c>
      <c r="H11" s="8">
        <v>38.369999999999997</v>
      </c>
      <c r="I11" s="12">
        <v>1</v>
      </c>
    </row>
    <row r="12" spans="2:9" ht="15" customHeight="1" x14ac:dyDescent="0.2">
      <c r="B12" t="s">
        <v>33</v>
      </c>
      <c r="C12" s="12">
        <v>2</v>
      </c>
      <c r="D12" s="8">
        <v>0.74</v>
      </c>
      <c r="E12" s="12">
        <v>1</v>
      </c>
      <c r="F12" s="8">
        <v>0.57999999999999996</v>
      </c>
      <c r="G12" s="12">
        <v>1</v>
      </c>
      <c r="H12" s="8">
        <v>1.1599999999999999</v>
      </c>
      <c r="I12" s="12">
        <v>0</v>
      </c>
    </row>
    <row r="13" spans="2:9" ht="15" customHeight="1" x14ac:dyDescent="0.2">
      <c r="B13" t="s">
        <v>34</v>
      </c>
      <c r="C13" s="12">
        <v>1</v>
      </c>
      <c r="D13" s="8">
        <v>0.37</v>
      </c>
      <c r="E13" s="12">
        <v>0</v>
      </c>
      <c r="F13" s="8">
        <v>0</v>
      </c>
      <c r="G13" s="12">
        <v>1</v>
      </c>
      <c r="H13" s="8">
        <v>1.1599999999999999</v>
      </c>
      <c r="I13" s="12">
        <v>0</v>
      </c>
    </row>
    <row r="14" spans="2:9" ht="15" customHeight="1" x14ac:dyDescent="0.2">
      <c r="B14" t="s">
        <v>35</v>
      </c>
      <c r="C14" s="12">
        <v>10</v>
      </c>
      <c r="D14" s="8">
        <v>3.68</v>
      </c>
      <c r="E14" s="12">
        <v>5</v>
      </c>
      <c r="F14" s="8">
        <v>2.92</v>
      </c>
      <c r="G14" s="12">
        <v>5</v>
      </c>
      <c r="H14" s="8">
        <v>5.81</v>
      </c>
      <c r="I14" s="12">
        <v>0</v>
      </c>
    </row>
    <row r="15" spans="2:9" ht="15" customHeight="1" x14ac:dyDescent="0.2">
      <c r="B15" t="s">
        <v>36</v>
      </c>
      <c r="C15" s="12">
        <v>27</v>
      </c>
      <c r="D15" s="8">
        <v>9.93</v>
      </c>
      <c r="E15" s="12">
        <v>22</v>
      </c>
      <c r="F15" s="8">
        <v>12.87</v>
      </c>
      <c r="G15" s="12">
        <v>4</v>
      </c>
      <c r="H15" s="8">
        <v>4.6500000000000004</v>
      </c>
      <c r="I15" s="12">
        <v>1</v>
      </c>
    </row>
    <row r="16" spans="2:9" ht="15" customHeight="1" x14ac:dyDescent="0.2">
      <c r="B16" t="s">
        <v>37</v>
      </c>
      <c r="C16" s="12">
        <v>50</v>
      </c>
      <c r="D16" s="8">
        <v>18.38</v>
      </c>
      <c r="E16" s="12">
        <v>45</v>
      </c>
      <c r="F16" s="8">
        <v>26.32</v>
      </c>
      <c r="G16" s="12">
        <v>4</v>
      </c>
      <c r="H16" s="8">
        <v>4.6500000000000004</v>
      </c>
      <c r="I16" s="12">
        <v>0</v>
      </c>
    </row>
    <row r="17" spans="2:9" ht="15" customHeight="1" x14ac:dyDescent="0.2">
      <c r="B17" t="s">
        <v>38</v>
      </c>
      <c r="C17" s="12">
        <v>18</v>
      </c>
      <c r="D17" s="8">
        <v>6.62</v>
      </c>
      <c r="E17" s="12">
        <v>6</v>
      </c>
      <c r="F17" s="8">
        <v>3.51</v>
      </c>
      <c r="G17" s="12">
        <v>2</v>
      </c>
      <c r="H17" s="8">
        <v>2.33</v>
      </c>
      <c r="I17" s="12">
        <v>6</v>
      </c>
    </row>
    <row r="18" spans="2:9" ht="15" customHeight="1" x14ac:dyDescent="0.2">
      <c r="B18" t="s">
        <v>39</v>
      </c>
      <c r="C18" s="12">
        <v>15</v>
      </c>
      <c r="D18" s="8">
        <v>5.51</v>
      </c>
      <c r="E18" s="12">
        <v>6</v>
      </c>
      <c r="F18" s="8">
        <v>3.51</v>
      </c>
      <c r="G18" s="12">
        <v>9</v>
      </c>
      <c r="H18" s="8">
        <v>10.47</v>
      </c>
      <c r="I18" s="12">
        <v>0</v>
      </c>
    </row>
    <row r="19" spans="2:9" ht="15" customHeight="1" x14ac:dyDescent="0.2">
      <c r="B19" t="s">
        <v>40</v>
      </c>
      <c r="C19" s="12">
        <v>4</v>
      </c>
      <c r="D19" s="8">
        <v>1.47</v>
      </c>
      <c r="E19" s="12">
        <v>1</v>
      </c>
      <c r="F19" s="8">
        <v>0.57999999999999996</v>
      </c>
      <c r="G19" s="12">
        <v>2</v>
      </c>
      <c r="H19" s="8">
        <v>2.33</v>
      </c>
      <c r="I19" s="12">
        <v>0</v>
      </c>
    </row>
    <row r="20" spans="2:9" ht="15" customHeight="1" x14ac:dyDescent="0.2">
      <c r="B20" s="9" t="s">
        <v>208</v>
      </c>
      <c r="C20" s="12">
        <f>SUM(LTBL_05361[総数／事業所数])</f>
        <v>272</v>
      </c>
      <c r="E20" s="12">
        <f>SUBTOTAL(109,LTBL_05361[個人／事業所数])</f>
        <v>171</v>
      </c>
      <c r="G20" s="12">
        <f>SUBTOTAL(109,LTBL_05361[法人／事業所数])</f>
        <v>86</v>
      </c>
      <c r="I20" s="12">
        <f>SUBTOTAL(109,LTBL_05361[法人以外の団体／事業所数])</f>
        <v>8</v>
      </c>
    </row>
    <row r="21" spans="2:9" ht="15" customHeight="1" x14ac:dyDescent="0.2">
      <c r="E21" s="11">
        <f>LTBL_05361[[#Totals],[個人／事業所数]]/LTBL_05361[[#Totals],[総数／事業所数]]</f>
        <v>0.62867647058823528</v>
      </c>
      <c r="G21" s="11">
        <f>LTBL_05361[[#Totals],[法人／事業所数]]/LTBL_05361[[#Totals],[総数／事業所数]]</f>
        <v>0.31617647058823528</v>
      </c>
      <c r="I21" s="11">
        <f>LTBL_05361[[#Totals],[法人以外の団体／事業所数]]/LTBL_05361[[#Totals],[総数／事業所数]]</f>
        <v>2.9411764705882353E-2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41</v>
      </c>
      <c r="D24" s="8">
        <v>15.07</v>
      </c>
      <c r="E24" s="12">
        <v>40</v>
      </c>
      <c r="F24" s="8">
        <v>23.39</v>
      </c>
      <c r="G24" s="12">
        <v>1</v>
      </c>
      <c r="H24" s="8">
        <v>1.1599999999999999</v>
      </c>
      <c r="I24" s="12">
        <v>0</v>
      </c>
    </row>
    <row r="25" spans="2:9" ht="15" customHeight="1" x14ac:dyDescent="0.2">
      <c r="B25" t="s">
        <v>58</v>
      </c>
      <c r="C25" s="12">
        <v>38</v>
      </c>
      <c r="D25" s="8">
        <v>13.97</v>
      </c>
      <c r="E25" s="12">
        <v>24</v>
      </c>
      <c r="F25" s="8">
        <v>14.04</v>
      </c>
      <c r="G25" s="12">
        <v>14</v>
      </c>
      <c r="H25" s="8">
        <v>16.28</v>
      </c>
      <c r="I25" s="12">
        <v>0</v>
      </c>
    </row>
    <row r="26" spans="2:9" ht="15" customHeight="1" x14ac:dyDescent="0.2">
      <c r="B26" t="s">
        <v>62</v>
      </c>
      <c r="C26" s="12">
        <v>22</v>
      </c>
      <c r="D26" s="8">
        <v>8.09</v>
      </c>
      <c r="E26" s="12">
        <v>20</v>
      </c>
      <c r="F26" s="8">
        <v>11.7</v>
      </c>
      <c r="G26" s="12">
        <v>1</v>
      </c>
      <c r="H26" s="8">
        <v>1.1599999999999999</v>
      </c>
      <c r="I26" s="12">
        <v>1</v>
      </c>
    </row>
    <row r="27" spans="2:9" ht="15" customHeight="1" x14ac:dyDescent="0.2">
      <c r="B27" t="s">
        <v>49</v>
      </c>
      <c r="C27" s="12">
        <v>19</v>
      </c>
      <c r="D27" s="8">
        <v>6.99</v>
      </c>
      <c r="E27" s="12">
        <v>10</v>
      </c>
      <c r="F27" s="8">
        <v>5.85</v>
      </c>
      <c r="G27" s="12">
        <v>9</v>
      </c>
      <c r="H27" s="8">
        <v>10.47</v>
      </c>
      <c r="I27" s="12">
        <v>0</v>
      </c>
    </row>
    <row r="28" spans="2:9" ht="15" customHeight="1" x14ac:dyDescent="0.2">
      <c r="B28" t="s">
        <v>65</v>
      </c>
      <c r="C28" s="12">
        <v>18</v>
      </c>
      <c r="D28" s="8">
        <v>6.62</v>
      </c>
      <c r="E28" s="12">
        <v>6</v>
      </c>
      <c r="F28" s="8">
        <v>3.51</v>
      </c>
      <c r="G28" s="12">
        <v>2</v>
      </c>
      <c r="H28" s="8">
        <v>2.33</v>
      </c>
      <c r="I28" s="12">
        <v>6</v>
      </c>
    </row>
    <row r="29" spans="2:9" ht="15" customHeight="1" x14ac:dyDescent="0.2">
      <c r="B29" t="s">
        <v>56</v>
      </c>
      <c r="C29" s="12">
        <v>16</v>
      </c>
      <c r="D29" s="8">
        <v>5.88</v>
      </c>
      <c r="E29" s="12">
        <v>13</v>
      </c>
      <c r="F29" s="8">
        <v>7.6</v>
      </c>
      <c r="G29" s="12">
        <v>2</v>
      </c>
      <c r="H29" s="8">
        <v>2.33</v>
      </c>
      <c r="I29" s="12">
        <v>1</v>
      </c>
    </row>
    <row r="30" spans="2:9" ht="15" customHeight="1" x14ac:dyDescent="0.2">
      <c r="B30" t="s">
        <v>55</v>
      </c>
      <c r="C30" s="12">
        <v>15</v>
      </c>
      <c r="D30" s="8">
        <v>5.51</v>
      </c>
      <c r="E30" s="12">
        <v>4</v>
      </c>
      <c r="F30" s="8">
        <v>2.34</v>
      </c>
      <c r="G30" s="12">
        <v>11</v>
      </c>
      <c r="H30" s="8">
        <v>12.79</v>
      </c>
      <c r="I30" s="12">
        <v>0</v>
      </c>
    </row>
    <row r="31" spans="2:9" ht="15" customHeight="1" x14ac:dyDescent="0.2">
      <c r="B31" t="s">
        <v>57</v>
      </c>
      <c r="C31" s="12">
        <v>8</v>
      </c>
      <c r="D31" s="8">
        <v>2.94</v>
      </c>
      <c r="E31" s="12">
        <v>6</v>
      </c>
      <c r="F31" s="8">
        <v>3.51</v>
      </c>
      <c r="G31" s="12">
        <v>2</v>
      </c>
      <c r="H31" s="8">
        <v>2.33</v>
      </c>
      <c r="I31" s="12">
        <v>0</v>
      </c>
    </row>
    <row r="32" spans="2:9" ht="15" customHeight="1" x14ac:dyDescent="0.2">
      <c r="B32" t="s">
        <v>67</v>
      </c>
      <c r="C32" s="12">
        <v>8</v>
      </c>
      <c r="D32" s="8">
        <v>2.94</v>
      </c>
      <c r="E32" s="12">
        <v>0</v>
      </c>
      <c r="F32" s="8">
        <v>0</v>
      </c>
      <c r="G32" s="12">
        <v>8</v>
      </c>
      <c r="H32" s="8">
        <v>9.3000000000000007</v>
      </c>
      <c r="I32" s="12">
        <v>0</v>
      </c>
    </row>
    <row r="33" spans="2:9" ht="15" customHeight="1" x14ac:dyDescent="0.2">
      <c r="B33" t="s">
        <v>50</v>
      </c>
      <c r="C33" s="12">
        <v>7</v>
      </c>
      <c r="D33" s="8">
        <v>2.57</v>
      </c>
      <c r="E33" s="12">
        <v>2</v>
      </c>
      <c r="F33" s="8">
        <v>1.17</v>
      </c>
      <c r="G33" s="12">
        <v>5</v>
      </c>
      <c r="H33" s="8">
        <v>5.81</v>
      </c>
      <c r="I33" s="12">
        <v>0</v>
      </c>
    </row>
    <row r="34" spans="2:9" ht="15" customHeight="1" x14ac:dyDescent="0.2">
      <c r="B34" t="s">
        <v>66</v>
      </c>
      <c r="C34" s="12">
        <v>7</v>
      </c>
      <c r="D34" s="8">
        <v>2.57</v>
      </c>
      <c r="E34" s="12">
        <v>6</v>
      </c>
      <c r="F34" s="8">
        <v>3.51</v>
      </c>
      <c r="G34" s="12">
        <v>1</v>
      </c>
      <c r="H34" s="8">
        <v>1.1599999999999999</v>
      </c>
      <c r="I34" s="12">
        <v>0</v>
      </c>
    </row>
    <row r="35" spans="2:9" ht="15" customHeight="1" x14ac:dyDescent="0.2">
      <c r="B35" t="s">
        <v>51</v>
      </c>
      <c r="C35" s="12">
        <v>6</v>
      </c>
      <c r="D35" s="8">
        <v>2.21</v>
      </c>
      <c r="E35" s="12">
        <v>4</v>
      </c>
      <c r="F35" s="8">
        <v>2.34</v>
      </c>
      <c r="G35" s="12">
        <v>2</v>
      </c>
      <c r="H35" s="8">
        <v>2.33</v>
      </c>
      <c r="I35" s="12">
        <v>0</v>
      </c>
    </row>
    <row r="36" spans="2:9" ht="15" customHeight="1" x14ac:dyDescent="0.2">
      <c r="B36" t="s">
        <v>60</v>
      </c>
      <c r="C36" s="12">
        <v>6</v>
      </c>
      <c r="D36" s="8">
        <v>2.21</v>
      </c>
      <c r="E36" s="12">
        <v>3</v>
      </c>
      <c r="F36" s="8">
        <v>1.75</v>
      </c>
      <c r="G36" s="12">
        <v>3</v>
      </c>
      <c r="H36" s="8">
        <v>3.49</v>
      </c>
      <c r="I36" s="12">
        <v>0</v>
      </c>
    </row>
    <row r="37" spans="2:9" ht="15" customHeight="1" x14ac:dyDescent="0.2">
      <c r="B37" t="s">
        <v>71</v>
      </c>
      <c r="C37" s="12">
        <v>5</v>
      </c>
      <c r="D37" s="8">
        <v>1.84</v>
      </c>
      <c r="E37" s="12">
        <v>4</v>
      </c>
      <c r="F37" s="8">
        <v>2.34</v>
      </c>
      <c r="G37" s="12">
        <v>1</v>
      </c>
      <c r="H37" s="8">
        <v>1.1599999999999999</v>
      </c>
      <c r="I37" s="12">
        <v>0</v>
      </c>
    </row>
    <row r="38" spans="2:9" ht="15" customHeight="1" x14ac:dyDescent="0.2">
      <c r="B38" t="s">
        <v>64</v>
      </c>
      <c r="C38" s="12">
        <v>5</v>
      </c>
      <c r="D38" s="8">
        <v>1.84</v>
      </c>
      <c r="E38" s="12">
        <v>4</v>
      </c>
      <c r="F38" s="8">
        <v>2.34</v>
      </c>
      <c r="G38" s="12">
        <v>1</v>
      </c>
      <c r="H38" s="8">
        <v>1.1599999999999999</v>
      </c>
      <c r="I38" s="12">
        <v>0</v>
      </c>
    </row>
    <row r="39" spans="2:9" ht="15" customHeight="1" x14ac:dyDescent="0.2">
      <c r="B39" t="s">
        <v>52</v>
      </c>
      <c r="C39" s="12">
        <v>4</v>
      </c>
      <c r="D39" s="8">
        <v>1.47</v>
      </c>
      <c r="E39" s="12">
        <v>4</v>
      </c>
      <c r="F39" s="8">
        <v>2.34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53</v>
      </c>
      <c r="C40" s="12">
        <v>4</v>
      </c>
      <c r="D40" s="8">
        <v>1.47</v>
      </c>
      <c r="E40" s="12">
        <v>2</v>
      </c>
      <c r="F40" s="8">
        <v>1.17</v>
      </c>
      <c r="G40" s="12">
        <v>2</v>
      </c>
      <c r="H40" s="8">
        <v>2.33</v>
      </c>
      <c r="I40" s="12">
        <v>0</v>
      </c>
    </row>
    <row r="41" spans="2:9" ht="15" customHeight="1" x14ac:dyDescent="0.2">
      <c r="B41" t="s">
        <v>61</v>
      </c>
      <c r="C41" s="12">
        <v>4</v>
      </c>
      <c r="D41" s="8">
        <v>1.47</v>
      </c>
      <c r="E41" s="12">
        <v>2</v>
      </c>
      <c r="F41" s="8">
        <v>1.17</v>
      </c>
      <c r="G41" s="12">
        <v>2</v>
      </c>
      <c r="H41" s="8">
        <v>2.33</v>
      </c>
      <c r="I41" s="12">
        <v>0</v>
      </c>
    </row>
    <row r="42" spans="2:9" ht="15" customHeight="1" x14ac:dyDescent="0.2">
      <c r="B42" t="s">
        <v>78</v>
      </c>
      <c r="C42" s="12">
        <v>4</v>
      </c>
      <c r="D42" s="8">
        <v>1.47</v>
      </c>
      <c r="E42" s="12">
        <v>1</v>
      </c>
      <c r="F42" s="8">
        <v>0.57999999999999996</v>
      </c>
      <c r="G42" s="12">
        <v>2</v>
      </c>
      <c r="H42" s="8">
        <v>2.33</v>
      </c>
      <c r="I42" s="12">
        <v>0</v>
      </c>
    </row>
    <row r="43" spans="2:9" ht="15" customHeight="1" x14ac:dyDescent="0.2">
      <c r="B43" t="s">
        <v>80</v>
      </c>
      <c r="C43" s="12">
        <v>3</v>
      </c>
      <c r="D43" s="8">
        <v>1.1000000000000001</v>
      </c>
      <c r="E43" s="12">
        <v>2</v>
      </c>
      <c r="F43" s="8">
        <v>1.17</v>
      </c>
      <c r="G43" s="12">
        <v>1</v>
      </c>
      <c r="H43" s="8">
        <v>1.1599999999999999</v>
      </c>
      <c r="I43" s="12">
        <v>0</v>
      </c>
    </row>
    <row r="44" spans="2:9" ht="15" customHeight="1" x14ac:dyDescent="0.2">
      <c r="B44" t="s">
        <v>77</v>
      </c>
      <c r="C44" s="12">
        <v>3</v>
      </c>
      <c r="D44" s="8">
        <v>1.1000000000000001</v>
      </c>
      <c r="E44" s="12">
        <v>2</v>
      </c>
      <c r="F44" s="8">
        <v>1.17</v>
      </c>
      <c r="G44" s="12">
        <v>1</v>
      </c>
      <c r="H44" s="8">
        <v>1.1599999999999999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119</v>
      </c>
      <c r="C48" s="12">
        <v>20</v>
      </c>
      <c r="D48" s="8">
        <v>7.35</v>
      </c>
      <c r="E48" s="12">
        <v>20</v>
      </c>
      <c r="F48" s="8">
        <v>11.7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118</v>
      </c>
      <c r="C49" s="12">
        <v>17</v>
      </c>
      <c r="D49" s="8">
        <v>6.25</v>
      </c>
      <c r="E49" s="12">
        <v>17</v>
      </c>
      <c r="F49" s="8">
        <v>9.94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139</v>
      </c>
      <c r="C50" s="12">
        <v>10</v>
      </c>
      <c r="D50" s="8">
        <v>3.68</v>
      </c>
      <c r="E50" s="12">
        <v>0</v>
      </c>
      <c r="F50" s="8">
        <v>0</v>
      </c>
      <c r="G50" s="12">
        <v>0</v>
      </c>
      <c r="H50" s="8">
        <v>0</v>
      </c>
      <c r="I50" s="12">
        <v>6</v>
      </c>
    </row>
    <row r="51" spans="2:9" ht="15" customHeight="1" x14ac:dyDescent="0.2">
      <c r="B51" t="s">
        <v>106</v>
      </c>
      <c r="C51" s="12">
        <v>9</v>
      </c>
      <c r="D51" s="8">
        <v>3.31</v>
      </c>
      <c r="E51" s="12">
        <v>3</v>
      </c>
      <c r="F51" s="8">
        <v>1.75</v>
      </c>
      <c r="G51" s="12">
        <v>6</v>
      </c>
      <c r="H51" s="8">
        <v>6.98</v>
      </c>
      <c r="I51" s="12">
        <v>0</v>
      </c>
    </row>
    <row r="52" spans="2:9" ht="15" customHeight="1" x14ac:dyDescent="0.2">
      <c r="B52" t="s">
        <v>116</v>
      </c>
      <c r="C52" s="12">
        <v>9</v>
      </c>
      <c r="D52" s="8">
        <v>3.31</v>
      </c>
      <c r="E52" s="12">
        <v>9</v>
      </c>
      <c r="F52" s="8">
        <v>5.26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112</v>
      </c>
      <c r="C53" s="12">
        <v>8</v>
      </c>
      <c r="D53" s="8">
        <v>2.94</v>
      </c>
      <c r="E53" s="12">
        <v>5</v>
      </c>
      <c r="F53" s="8">
        <v>2.92</v>
      </c>
      <c r="G53" s="12">
        <v>3</v>
      </c>
      <c r="H53" s="8">
        <v>3.49</v>
      </c>
      <c r="I53" s="12">
        <v>0</v>
      </c>
    </row>
    <row r="54" spans="2:9" ht="15" customHeight="1" x14ac:dyDescent="0.2">
      <c r="B54" t="s">
        <v>108</v>
      </c>
      <c r="C54" s="12">
        <v>7</v>
      </c>
      <c r="D54" s="8">
        <v>2.57</v>
      </c>
      <c r="E54" s="12">
        <v>7</v>
      </c>
      <c r="F54" s="8">
        <v>4.09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130</v>
      </c>
      <c r="C55" s="12">
        <v>7</v>
      </c>
      <c r="D55" s="8">
        <v>2.57</v>
      </c>
      <c r="E55" s="12">
        <v>3</v>
      </c>
      <c r="F55" s="8">
        <v>1.75</v>
      </c>
      <c r="G55" s="12">
        <v>4</v>
      </c>
      <c r="H55" s="8">
        <v>4.6500000000000004</v>
      </c>
      <c r="I55" s="12">
        <v>0</v>
      </c>
    </row>
    <row r="56" spans="2:9" ht="15" customHeight="1" x14ac:dyDescent="0.2">
      <c r="B56" t="s">
        <v>121</v>
      </c>
      <c r="C56" s="12">
        <v>7</v>
      </c>
      <c r="D56" s="8">
        <v>2.57</v>
      </c>
      <c r="E56" s="12">
        <v>6</v>
      </c>
      <c r="F56" s="8">
        <v>3.51</v>
      </c>
      <c r="G56" s="12">
        <v>1</v>
      </c>
      <c r="H56" s="8">
        <v>1.1599999999999999</v>
      </c>
      <c r="I56" s="12">
        <v>0</v>
      </c>
    </row>
    <row r="57" spans="2:9" ht="15" customHeight="1" x14ac:dyDescent="0.2">
      <c r="B57" t="s">
        <v>103</v>
      </c>
      <c r="C57" s="12">
        <v>6</v>
      </c>
      <c r="D57" s="8">
        <v>2.21</v>
      </c>
      <c r="E57" s="12">
        <v>1</v>
      </c>
      <c r="F57" s="8">
        <v>0.57999999999999996</v>
      </c>
      <c r="G57" s="12">
        <v>5</v>
      </c>
      <c r="H57" s="8">
        <v>5.81</v>
      </c>
      <c r="I57" s="12">
        <v>0</v>
      </c>
    </row>
    <row r="58" spans="2:9" ht="15" customHeight="1" x14ac:dyDescent="0.2">
      <c r="B58" t="s">
        <v>104</v>
      </c>
      <c r="C58" s="12">
        <v>6</v>
      </c>
      <c r="D58" s="8">
        <v>2.21</v>
      </c>
      <c r="E58" s="12">
        <v>5</v>
      </c>
      <c r="F58" s="8">
        <v>2.92</v>
      </c>
      <c r="G58" s="12">
        <v>1</v>
      </c>
      <c r="H58" s="8">
        <v>1.1599999999999999</v>
      </c>
      <c r="I58" s="12">
        <v>0</v>
      </c>
    </row>
    <row r="59" spans="2:9" ht="15" customHeight="1" x14ac:dyDescent="0.2">
      <c r="B59" t="s">
        <v>129</v>
      </c>
      <c r="C59" s="12">
        <v>6</v>
      </c>
      <c r="D59" s="8">
        <v>2.21</v>
      </c>
      <c r="E59" s="12">
        <v>5</v>
      </c>
      <c r="F59" s="8">
        <v>2.92</v>
      </c>
      <c r="G59" s="12">
        <v>1</v>
      </c>
      <c r="H59" s="8">
        <v>1.1599999999999999</v>
      </c>
      <c r="I59" s="12">
        <v>0</v>
      </c>
    </row>
    <row r="60" spans="2:9" ht="15" customHeight="1" x14ac:dyDescent="0.2">
      <c r="B60" t="s">
        <v>111</v>
      </c>
      <c r="C60" s="12">
        <v>6</v>
      </c>
      <c r="D60" s="8">
        <v>2.21</v>
      </c>
      <c r="E60" s="12">
        <v>4</v>
      </c>
      <c r="F60" s="8">
        <v>2.34</v>
      </c>
      <c r="G60" s="12">
        <v>2</v>
      </c>
      <c r="H60" s="8">
        <v>2.33</v>
      </c>
      <c r="I60" s="12">
        <v>0</v>
      </c>
    </row>
    <row r="61" spans="2:9" ht="15" customHeight="1" x14ac:dyDescent="0.2">
      <c r="B61" t="s">
        <v>132</v>
      </c>
      <c r="C61" s="12">
        <v>6</v>
      </c>
      <c r="D61" s="8">
        <v>2.21</v>
      </c>
      <c r="E61" s="12">
        <v>0</v>
      </c>
      <c r="F61" s="8">
        <v>0</v>
      </c>
      <c r="G61" s="12">
        <v>6</v>
      </c>
      <c r="H61" s="8">
        <v>6.98</v>
      </c>
      <c r="I61" s="12">
        <v>0</v>
      </c>
    </row>
    <row r="62" spans="2:9" ht="15" customHeight="1" x14ac:dyDescent="0.2">
      <c r="B62" t="s">
        <v>178</v>
      </c>
      <c r="C62" s="12">
        <v>5</v>
      </c>
      <c r="D62" s="8">
        <v>1.84</v>
      </c>
      <c r="E62" s="12">
        <v>1</v>
      </c>
      <c r="F62" s="8">
        <v>0.57999999999999996</v>
      </c>
      <c r="G62" s="12">
        <v>4</v>
      </c>
      <c r="H62" s="8">
        <v>4.6500000000000004</v>
      </c>
      <c r="I62" s="12">
        <v>0</v>
      </c>
    </row>
    <row r="63" spans="2:9" ht="15" customHeight="1" x14ac:dyDescent="0.2">
      <c r="B63" t="s">
        <v>179</v>
      </c>
      <c r="C63" s="12">
        <v>5</v>
      </c>
      <c r="D63" s="8">
        <v>1.84</v>
      </c>
      <c r="E63" s="12">
        <v>3</v>
      </c>
      <c r="F63" s="8">
        <v>1.75</v>
      </c>
      <c r="G63" s="12">
        <v>2</v>
      </c>
      <c r="H63" s="8">
        <v>2.33</v>
      </c>
      <c r="I63" s="12">
        <v>0</v>
      </c>
    </row>
    <row r="64" spans="2:9" ht="15" customHeight="1" x14ac:dyDescent="0.2">
      <c r="B64" t="s">
        <v>114</v>
      </c>
      <c r="C64" s="12">
        <v>5</v>
      </c>
      <c r="D64" s="8">
        <v>1.84</v>
      </c>
      <c r="E64" s="12">
        <v>3</v>
      </c>
      <c r="F64" s="8">
        <v>1.75</v>
      </c>
      <c r="G64" s="12">
        <v>1</v>
      </c>
      <c r="H64" s="8">
        <v>1.1599999999999999</v>
      </c>
      <c r="I64" s="12">
        <v>1</v>
      </c>
    </row>
    <row r="65" spans="2:9" ht="15" customHeight="1" x14ac:dyDescent="0.2">
      <c r="B65" t="s">
        <v>117</v>
      </c>
      <c r="C65" s="12">
        <v>5</v>
      </c>
      <c r="D65" s="8">
        <v>1.84</v>
      </c>
      <c r="E65" s="12">
        <v>5</v>
      </c>
      <c r="F65" s="8">
        <v>2.92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134</v>
      </c>
      <c r="C66" s="12">
        <v>4</v>
      </c>
      <c r="D66" s="8">
        <v>1.47</v>
      </c>
      <c r="E66" s="12">
        <v>4</v>
      </c>
      <c r="F66" s="8">
        <v>2.34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123</v>
      </c>
      <c r="C67" s="12">
        <v>4</v>
      </c>
      <c r="D67" s="8">
        <v>1.47</v>
      </c>
      <c r="E67" s="12">
        <v>2</v>
      </c>
      <c r="F67" s="8">
        <v>1.17</v>
      </c>
      <c r="G67" s="12">
        <v>2</v>
      </c>
      <c r="H67" s="8">
        <v>2.33</v>
      </c>
      <c r="I67" s="12">
        <v>0</v>
      </c>
    </row>
    <row r="68" spans="2:9" ht="15" customHeight="1" x14ac:dyDescent="0.2">
      <c r="B68" t="s">
        <v>107</v>
      </c>
      <c r="C68" s="12">
        <v>4</v>
      </c>
      <c r="D68" s="8">
        <v>1.47</v>
      </c>
      <c r="E68" s="12">
        <v>3</v>
      </c>
      <c r="F68" s="8">
        <v>1.75</v>
      </c>
      <c r="G68" s="12">
        <v>1</v>
      </c>
      <c r="H68" s="8">
        <v>1.1599999999999999</v>
      </c>
      <c r="I68" s="12">
        <v>0</v>
      </c>
    </row>
    <row r="69" spans="2:9" ht="15" customHeight="1" x14ac:dyDescent="0.2">
      <c r="B69" t="s">
        <v>167</v>
      </c>
      <c r="C69" s="12">
        <v>4</v>
      </c>
      <c r="D69" s="8">
        <v>1.47</v>
      </c>
      <c r="E69" s="12">
        <v>3</v>
      </c>
      <c r="F69" s="8">
        <v>1.75</v>
      </c>
      <c r="G69" s="12">
        <v>1</v>
      </c>
      <c r="H69" s="8">
        <v>1.1599999999999999</v>
      </c>
      <c r="I69" s="12">
        <v>0</v>
      </c>
    </row>
    <row r="71" spans="2:9" ht="15" customHeight="1" x14ac:dyDescent="0.2">
      <c r="B71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1696-6993-4508-B82C-6F944660D5C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20</v>
      </c>
      <c r="D6" s="8">
        <v>12.5</v>
      </c>
      <c r="E6" s="12">
        <v>10</v>
      </c>
      <c r="F6" s="8">
        <v>8.93</v>
      </c>
      <c r="G6" s="12">
        <v>10</v>
      </c>
      <c r="H6" s="8">
        <v>29.41</v>
      </c>
      <c r="I6" s="12">
        <v>0</v>
      </c>
    </row>
    <row r="7" spans="2:9" ht="15" customHeight="1" x14ac:dyDescent="0.2">
      <c r="B7" t="s">
        <v>28</v>
      </c>
      <c r="C7" s="12">
        <v>8</v>
      </c>
      <c r="D7" s="8">
        <v>5</v>
      </c>
      <c r="E7" s="12">
        <v>4</v>
      </c>
      <c r="F7" s="8">
        <v>3.57</v>
      </c>
      <c r="G7" s="12">
        <v>4</v>
      </c>
      <c r="H7" s="8">
        <v>11.76</v>
      </c>
      <c r="I7" s="12">
        <v>0</v>
      </c>
    </row>
    <row r="8" spans="2:9" ht="15" customHeight="1" x14ac:dyDescent="0.2">
      <c r="B8" t="s">
        <v>29</v>
      </c>
      <c r="C8" s="12">
        <v>2</v>
      </c>
      <c r="D8" s="8">
        <v>1.25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1</v>
      </c>
      <c r="D9" s="8">
        <v>0.63</v>
      </c>
      <c r="E9" s="12">
        <v>1</v>
      </c>
      <c r="F9" s="8">
        <v>0.89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1</v>
      </c>
      <c r="D10" s="8">
        <v>0.63</v>
      </c>
      <c r="E10" s="12">
        <v>0</v>
      </c>
      <c r="F10" s="8">
        <v>0</v>
      </c>
      <c r="G10" s="12">
        <v>1</v>
      </c>
      <c r="H10" s="8">
        <v>2.94</v>
      </c>
      <c r="I10" s="12">
        <v>0</v>
      </c>
    </row>
    <row r="11" spans="2:9" ht="15" customHeight="1" x14ac:dyDescent="0.2">
      <c r="B11" t="s">
        <v>32</v>
      </c>
      <c r="C11" s="12">
        <v>43</v>
      </c>
      <c r="D11" s="8">
        <v>26.88</v>
      </c>
      <c r="E11" s="12">
        <v>31</v>
      </c>
      <c r="F11" s="8">
        <v>27.68</v>
      </c>
      <c r="G11" s="12">
        <v>12</v>
      </c>
      <c r="H11" s="8">
        <v>35.29</v>
      </c>
      <c r="I11" s="12">
        <v>0</v>
      </c>
    </row>
    <row r="12" spans="2:9" ht="15" customHeight="1" x14ac:dyDescent="0.2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35</v>
      </c>
      <c r="C14" s="12">
        <v>3</v>
      </c>
      <c r="D14" s="8">
        <v>1.88</v>
      </c>
      <c r="E14" s="12">
        <v>2</v>
      </c>
      <c r="F14" s="8">
        <v>1.79</v>
      </c>
      <c r="G14" s="12">
        <v>1</v>
      </c>
      <c r="H14" s="8">
        <v>2.94</v>
      </c>
      <c r="I14" s="12">
        <v>0</v>
      </c>
    </row>
    <row r="15" spans="2:9" ht="15" customHeight="1" x14ac:dyDescent="0.2">
      <c r="B15" t="s">
        <v>36</v>
      </c>
      <c r="C15" s="12">
        <v>25</v>
      </c>
      <c r="D15" s="8">
        <v>15.63</v>
      </c>
      <c r="E15" s="12">
        <v>23</v>
      </c>
      <c r="F15" s="8">
        <v>20.54</v>
      </c>
      <c r="G15" s="12">
        <v>2</v>
      </c>
      <c r="H15" s="8">
        <v>5.88</v>
      </c>
      <c r="I15" s="12">
        <v>0</v>
      </c>
    </row>
    <row r="16" spans="2:9" ht="15" customHeight="1" x14ac:dyDescent="0.2">
      <c r="B16" t="s">
        <v>37</v>
      </c>
      <c r="C16" s="12">
        <v>30</v>
      </c>
      <c r="D16" s="8">
        <v>18.75</v>
      </c>
      <c r="E16" s="12">
        <v>26</v>
      </c>
      <c r="F16" s="8">
        <v>23.21</v>
      </c>
      <c r="G16" s="12">
        <v>2</v>
      </c>
      <c r="H16" s="8">
        <v>5.88</v>
      </c>
      <c r="I16" s="12">
        <v>0</v>
      </c>
    </row>
    <row r="17" spans="2:9" ht="15" customHeight="1" x14ac:dyDescent="0.2">
      <c r="B17" t="s">
        <v>38</v>
      </c>
      <c r="C17" s="12">
        <v>8</v>
      </c>
      <c r="D17" s="8">
        <v>5</v>
      </c>
      <c r="E17" s="12">
        <v>5</v>
      </c>
      <c r="F17" s="8">
        <v>4.46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12</v>
      </c>
      <c r="D18" s="8">
        <v>7.5</v>
      </c>
      <c r="E18" s="12">
        <v>7</v>
      </c>
      <c r="F18" s="8">
        <v>6.25</v>
      </c>
      <c r="G18" s="12">
        <v>1</v>
      </c>
      <c r="H18" s="8">
        <v>2.94</v>
      </c>
      <c r="I18" s="12">
        <v>0</v>
      </c>
    </row>
    <row r="19" spans="2:9" ht="15" customHeight="1" x14ac:dyDescent="0.2">
      <c r="B19" t="s">
        <v>40</v>
      </c>
      <c r="C19" s="12">
        <v>7</v>
      </c>
      <c r="D19" s="8">
        <v>4.38</v>
      </c>
      <c r="E19" s="12">
        <v>3</v>
      </c>
      <c r="F19" s="8">
        <v>2.68</v>
      </c>
      <c r="G19" s="12">
        <v>1</v>
      </c>
      <c r="H19" s="8">
        <v>2.94</v>
      </c>
      <c r="I19" s="12">
        <v>1</v>
      </c>
    </row>
    <row r="20" spans="2:9" ht="15" customHeight="1" x14ac:dyDescent="0.2">
      <c r="B20" s="9" t="s">
        <v>208</v>
      </c>
      <c r="C20" s="12">
        <f>SUM(LTBL_05363[総数／事業所数])</f>
        <v>160</v>
      </c>
      <c r="E20" s="12">
        <f>SUBTOTAL(109,LTBL_05363[個人／事業所数])</f>
        <v>112</v>
      </c>
      <c r="G20" s="12">
        <f>SUBTOTAL(109,LTBL_05363[法人／事業所数])</f>
        <v>34</v>
      </c>
      <c r="I20" s="12">
        <f>SUBTOTAL(109,LTBL_05363[法人以外の団体／事業所数])</f>
        <v>1</v>
      </c>
    </row>
    <row r="21" spans="2:9" ht="15" customHeight="1" x14ac:dyDescent="0.2">
      <c r="E21" s="11">
        <f>LTBL_05363[[#Totals],[個人／事業所数]]/LTBL_05363[[#Totals],[総数／事業所数]]</f>
        <v>0.7</v>
      </c>
      <c r="G21" s="11">
        <f>LTBL_05363[[#Totals],[法人／事業所数]]/LTBL_05363[[#Totals],[総数／事業所数]]</f>
        <v>0.21249999999999999</v>
      </c>
      <c r="I21" s="11">
        <f>LTBL_05363[[#Totals],[法人以外の団体／事業所数]]/LTBL_05363[[#Totals],[総数／事業所数]]</f>
        <v>6.2500000000000003E-3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26</v>
      </c>
      <c r="D24" s="8">
        <v>16.25</v>
      </c>
      <c r="E24" s="12">
        <v>24</v>
      </c>
      <c r="F24" s="8">
        <v>21.43</v>
      </c>
      <c r="G24" s="12">
        <v>2</v>
      </c>
      <c r="H24" s="8">
        <v>5.88</v>
      </c>
      <c r="I24" s="12">
        <v>0</v>
      </c>
    </row>
    <row r="25" spans="2:9" ht="15" customHeight="1" x14ac:dyDescent="0.2">
      <c r="B25" t="s">
        <v>62</v>
      </c>
      <c r="C25" s="12">
        <v>22</v>
      </c>
      <c r="D25" s="8">
        <v>13.75</v>
      </c>
      <c r="E25" s="12">
        <v>21</v>
      </c>
      <c r="F25" s="8">
        <v>18.75</v>
      </c>
      <c r="G25" s="12">
        <v>1</v>
      </c>
      <c r="H25" s="8">
        <v>2.94</v>
      </c>
      <c r="I25" s="12">
        <v>0</v>
      </c>
    </row>
    <row r="26" spans="2:9" ht="15" customHeight="1" x14ac:dyDescent="0.2">
      <c r="B26" t="s">
        <v>58</v>
      </c>
      <c r="C26" s="12">
        <v>20</v>
      </c>
      <c r="D26" s="8">
        <v>12.5</v>
      </c>
      <c r="E26" s="12">
        <v>14</v>
      </c>
      <c r="F26" s="8">
        <v>12.5</v>
      </c>
      <c r="G26" s="12">
        <v>6</v>
      </c>
      <c r="H26" s="8">
        <v>17.649999999999999</v>
      </c>
      <c r="I26" s="12">
        <v>0</v>
      </c>
    </row>
    <row r="27" spans="2:9" ht="15" customHeight="1" x14ac:dyDescent="0.2">
      <c r="B27" t="s">
        <v>49</v>
      </c>
      <c r="C27" s="12">
        <v>10</v>
      </c>
      <c r="D27" s="8">
        <v>6.25</v>
      </c>
      <c r="E27" s="12">
        <v>5</v>
      </c>
      <c r="F27" s="8">
        <v>4.46</v>
      </c>
      <c r="G27" s="12">
        <v>5</v>
      </c>
      <c r="H27" s="8">
        <v>14.71</v>
      </c>
      <c r="I27" s="12">
        <v>0</v>
      </c>
    </row>
    <row r="28" spans="2:9" ht="15" customHeight="1" x14ac:dyDescent="0.2">
      <c r="B28" t="s">
        <v>56</v>
      </c>
      <c r="C28" s="12">
        <v>10</v>
      </c>
      <c r="D28" s="8">
        <v>6.25</v>
      </c>
      <c r="E28" s="12">
        <v>8</v>
      </c>
      <c r="F28" s="8">
        <v>7.14</v>
      </c>
      <c r="G28" s="12">
        <v>2</v>
      </c>
      <c r="H28" s="8">
        <v>5.88</v>
      </c>
      <c r="I28" s="12">
        <v>0</v>
      </c>
    </row>
    <row r="29" spans="2:9" ht="15" customHeight="1" x14ac:dyDescent="0.2">
      <c r="B29" t="s">
        <v>65</v>
      </c>
      <c r="C29" s="12">
        <v>8</v>
      </c>
      <c r="D29" s="8">
        <v>5</v>
      </c>
      <c r="E29" s="12">
        <v>5</v>
      </c>
      <c r="F29" s="8">
        <v>4.46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66</v>
      </c>
      <c r="C30" s="12">
        <v>7</v>
      </c>
      <c r="D30" s="8">
        <v>4.38</v>
      </c>
      <c r="E30" s="12">
        <v>7</v>
      </c>
      <c r="F30" s="8">
        <v>6.25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50</v>
      </c>
      <c r="C31" s="12">
        <v>5</v>
      </c>
      <c r="D31" s="8">
        <v>3.13</v>
      </c>
      <c r="E31" s="12">
        <v>4</v>
      </c>
      <c r="F31" s="8">
        <v>3.57</v>
      </c>
      <c r="G31" s="12">
        <v>1</v>
      </c>
      <c r="H31" s="8">
        <v>2.94</v>
      </c>
      <c r="I31" s="12">
        <v>0</v>
      </c>
    </row>
    <row r="32" spans="2:9" ht="15" customHeight="1" x14ac:dyDescent="0.2">
      <c r="B32" t="s">
        <v>51</v>
      </c>
      <c r="C32" s="12">
        <v>5</v>
      </c>
      <c r="D32" s="8">
        <v>3.13</v>
      </c>
      <c r="E32" s="12">
        <v>1</v>
      </c>
      <c r="F32" s="8">
        <v>0.89</v>
      </c>
      <c r="G32" s="12">
        <v>4</v>
      </c>
      <c r="H32" s="8">
        <v>11.76</v>
      </c>
      <c r="I32" s="12">
        <v>0</v>
      </c>
    </row>
    <row r="33" spans="2:9" ht="15" customHeight="1" x14ac:dyDescent="0.2">
      <c r="B33" t="s">
        <v>55</v>
      </c>
      <c r="C33" s="12">
        <v>5</v>
      </c>
      <c r="D33" s="8">
        <v>3.13</v>
      </c>
      <c r="E33" s="12">
        <v>4</v>
      </c>
      <c r="F33" s="8">
        <v>3.57</v>
      </c>
      <c r="G33" s="12">
        <v>1</v>
      </c>
      <c r="H33" s="8">
        <v>2.94</v>
      </c>
      <c r="I33" s="12">
        <v>0</v>
      </c>
    </row>
    <row r="34" spans="2:9" ht="15" customHeight="1" x14ac:dyDescent="0.2">
      <c r="B34" t="s">
        <v>67</v>
      </c>
      <c r="C34" s="12">
        <v>5</v>
      </c>
      <c r="D34" s="8">
        <v>3.13</v>
      </c>
      <c r="E34" s="12">
        <v>0</v>
      </c>
      <c r="F34" s="8">
        <v>0</v>
      </c>
      <c r="G34" s="12">
        <v>1</v>
      </c>
      <c r="H34" s="8">
        <v>2.94</v>
      </c>
      <c r="I34" s="12">
        <v>0</v>
      </c>
    </row>
    <row r="35" spans="2:9" ht="15" customHeight="1" x14ac:dyDescent="0.2">
      <c r="B35" t="s">
        <v>68</v>
      </c>
      <c r="C35" s="12">
        <v>4</v>
      </c>
      <c r="D35" s="8">
        <v>2.5</v>
      </c>
      <c r="E35" s="12">
        <v>3</v>
      </c>
      <c r="F35" s="8">
        <v>2.68</v>
      </c>
      <c r="G35" s="12">
        <v>1</v>
      </c>
      <c r="H35" s="8">
        <v>2.94</v>
      </c>
      <c r="I35" s="12">
        <v>0</v>
      </c>
    </row>
    <row r="36" spans="2:9" ht="15" customHeight="1" x14ac:dyDescent="0.2">
      <c r="B36" t="s">
        <v>78</v>
      </c>
      <c r="C36" s="12">
        <v>3</v>
      </c>
      <c r="D36" s="8">
        <v>1.88</v>
      </c>
      <c r="E36" s="12">
        <v>1</v>
      </c>
      <c r="F36" s="8">
        <v>0.89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52</v>
      </c>
      <c r="C37" s="12">
        <v>2</v>
      </c>
      <c r="D37" s="8">
        <v>1.25</v>
      </c>
      <c r="E37" s="12">
        <v>0</v>
      </c>
      <c r="F37" s="8">
        <v>0</v>
      </c>
      <c r="G37" s="12">
        <v>2</v>
      </c>
      <c r="H37" s="8">
        <v>5.88</v>
      </c>
      <c r="I37" s="12">
        <v>0</v>
      </c>
    </row>
    <row r="38" spans="2:9" ht="15" customHeight="1" x14ac:dyDescent="0.2">
      <c r="B38" t="s">
        <v>91</v>
      </c>
      <c r="C38" s="12">
        <v>2</v>
      </c>
      <c r="D38" s="8">
        <v>1.25</v>
      </c>
      <c r="E38" s="12">
        <v>0</v>
      </c>
      <c r="F38" s="8">
        <v>0</v>
      </c>
      <c r="G38" s="12">
        <v>2</v>
      </c>
      <c r="H38" s="8">
        <v>5.88</v>
      </c>
      <c r="I38" s="12">
        <v>0</v>
      </c>
    </row>
    <row r="39" spans="2:9" ht="15" customHeight="1" x14ac:dyDescent="0.2">
      <c r="B39" t="s">
        <v>93</v>
      </c>
      <c r="C39" s="12">
        <v>2</v>
      </c>
      <c r="D39" s="8">
        <v>1.25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53</v>
      </c>
      <c r="C40" s="12">
        <v>2</v>
      </c>
      <c r="D40" s="8">
        <v>1.25</v>
      </c>
      <c r="E40" s="12">
        <v>1</v>
      </c>
      <c r="F40" s="8">
        <v>0.89</v>
      </c>
      <c r="G40" s="12">
        <v>1</v>
      </c>
      <c r="H40" s="8">
        <v>2.94</v>
      </c>
      <c r="I40" s="12">
        <v>0</v>
      </c>
    </row>
    <row r="41" spans="2:9" ht="15" customHeight="1" x14ac:dyDescent="0.2">
      <c r="B41" t="s">
        <v>54</v>
      </c>
      <c r="C41" s="12">
        <v>2</v>
      </c>
      <c r="D41" s="8">
        <v>1.25</v>
      </c>
      <c r="E41" s="12">
        <v>1</v>
      </c>
      <c r="F41" s="8">
        <v>0.89</v>
      </c>
      <c r="G41" s="12">
        <v>1</v>
      </c>
      <c r="H41" s="8">
        <v>2.94</v>
      </c>
      <c r="I41" s="12">
        <v>0</v>
      </c>
    </row>
    <row r="42" spans="2:9" ht="15" customHeight="1" x14ac:dyDescent="0.2">
      <c r="B42" t="s">
        <v>57</v>
      </c>
      <c r="C42" s="12">
        <v>2</v>
      </c>
      <c r="D42" s="8">
        <v>1.25</v>
      </c>
      <c r="E42" s="12">
        <v>2</v>
      </c>
      <c r="F42" s="8">
        <v>1.79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77</v>
      </c>
      <c r="C43" s="12">
        <v>2</v>
      </c>
      <c r="D43" s="8">
        <v>1.25</v>
      </c>
      <c r="E43" s="12">
        <v>1</v>
      </c>
      <c r="F43" s="8">
        <v>0.89</v>
      </c>
      <c r="G43" s="12">
        <v>1</v>
      </c>
      <c r="H43" s="8">
        <v>2.94</v>
      </c>
      <c r="I43" s="12">
        <v>0</v>
      </c>
    </row>
    <row r="44" spans="2:9" ht="15" customHeight="1" x14ac:dyDescent="0.2">
      <c r="B44" t="s">
        <v>82</v>
      </c>
      <c r="C44" s="12">
        <v>2</v>
      </c>
      <c r="D44" s="8">
        <v>1.25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119</v>
      </c>
      <c r="C48" s="12">
        <v>17</v>
      </c>
      <c r="D48" s="8">
        <v>10.63</v>
      </c>
      <c r="E48" s="12">
        <v>17</v>
      </c>
      <c r="F48" s="8">
        <v>15.18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116</v>
      </c>
      <c r="C49" s="12">
        <v>7</v>
      </c>
      <c r="D49" s="8">
        <v>4.38</v>
      </c>
      <c r="E49" s="12">
        <v>7</v>
      </c>
      <c r="F49" s="8">
        <v>6.25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118</v>
      </c>
      <c r="C50" s="12">
        <v>7</v>
      </c>
      <c r="D50" s="8">
        <v>4.38</v>
      </c>
      <c r="E50" s="12">
        <v>6</v>
      </c>
      <c r="F50" s="8">
        <v>5.36</v>
      </c>
      <c r="G50" s="12">
        <v>1</v>
      </c>
      <c r="H50" s="8">
        <v>2.94</v>
      </c>
      <c r="I50" s="12">
        <v>0</v>
      </c>
    </row>
    <row r="51" spans="2:9" ht="15" customHeight="1" x14ac:dyDescent="0.2">
      <c r="B51" t="s">
        <v>121</v>
      </c>
      <c r="C51" s="12">
        <v>6</v>
      </c>
      <c r="D51" s="8">
        <v>3.75</v>
      </c>
      <c r="E51" s="12">
        <v>6</v>
      </c>
      <c r="F51" s="8">
        <v>5.36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114</v>
      </c>
      <c r="C52" s="12">
        <v>5</v>
      </c>
      <c r="D52" s="8">
        <v>3.13</v>
      </c>
      <c r="E52" s="12">
        <v>5</v>
      </c>
      <c r="F52" s="8">
        <v>4.46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115</v>
      </c>
      <c r="C53" s="12">
        <v>5</v>
      </c>
      <c r="D53" s="8">
        <v>3.13</v>
      </c>
      <c r="E53" s="12">
        <v>5</v>
      </c>
      <c r="F53" s="8">
        <v>4.46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120</v>
      </c>
      <c r="C54" s="12">
        <v>5</v>
      </c>
      <c r="D54" s="8">
        <v>3.13</v>
      </c>
      <c r="E54" s="12">
        <v>5</v>
      </c>
      <c r="F54" s="8">
        <v>4.46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104</v>
      </c>
      <c r="C55" s="12">
        <v>4</v>
      </c>
      <c r="D55" s="8">
        <v>2.5</v>
      </c>
      <c r="E55" s="12">
        <v>3</v>
      </c>
      <c r="F55" s="8">
        <v>2.68</v>
      </c>
      <c r="G55" s="12">
        <v>1</v>
      </c>
      <c r="H55" s="8">
        <v>2.94</v>
      </c>
      <c r="I55" s="12">
        <v>0</v>
      </c>
    </row>
    <row r="56" spans="2:9" ht="15" customHeight="1" x14ac:dyDescent="0.2">
      <c r="B56" t="s">
        <v>108</v>
      </c>
      <c r="C56" s="12">
        <v>4</v>
      </c>
      <c r="D56" s="8">
        <v>2.5</v>
      </c>
      <c r="E56" s="12">
        <v>4</v>
      </c>
      <c r="F56" s="8">
        <v>3.57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181</v>
      </c>
      <c r="C57" s="12">
        <v>4</v>
      </c>
      <c r="D57" s="8">
        <v>2.5</v>
      </c>
      <c r="E57" s="12">
        <v>3</v>
      </c>
      <c r="F57" s="8">
        <v>2.68</v>
      </c>
      <c r="G57" s="12">
        <v>1</v>
      </c>
      <c r="H57" s="8">
        <v>2.94</v>
      </c>
      <c r="I57" s="12">
        <v>0</v>
      </c>
    </row>
    <row r="58" spans="2:9" ht="15" customHeight="1" x14ac:dyDescent="0.2">
      <c r="B58" t="s">
        <v>112</v>
      </c>
      <c r="C58" s="12">
        <v>4</v>
      </c>
      <c r="D58" s="8">
        <v>2.5</v>
      </c>
      <c r="E58" s="12">
        <v>4</v>
      </c>
      <c r="F58" s="8">
        <v>3.57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132</v>
      </c>
      <c r="C59" s="12">
        <v>4</v>
      </c>
      <c r="D59" s="8">
        <v>2.5</v>
      </c>
      <c r="E59" s="12">
        <v>0</v>
      </c>
      <c r="F59" s="8">
        <v>0</v>
      </c>
      <c r="G59" s="12">
        <v>1</v>
      </c>
      <c r="H59" s="8">
        <v>2.94</v>
      </c>
      <c r="I59" s="12">
        <v>0</v>
      </c>
    </row>
    <row r="60" spans="2:9" ht="15" customHeight="1" x14ac:dyDescent="0.2">
      <c r="B60" t="s">
        <v>122</v>
      </c>
      <c r="C60" s="12">
        <v>4</v>
      </c>
      <c r="D60" s="8">
        <v>2.5</v>
      </c>
      <c r="E60" s="12">
        <v>3</v>
      </c>
      <c r="F60" s="8">
        <v>2.68</v>
      </c>
      <c r="G60" s="12">
        <v>1</v>
      </c>
      <c r="H60" s="8">
        <v>2.94</v>
      </c>
      <c r="I60" s="12">
        <v>0</v>
      </c>
    </row>
    <row r="61" spans="2:9" ht="15" customHeight="1" x14ac:dyDescent="0.2">
      <c r="B61" t="s">
        <v>103</v>
      </c>
      <c r="C61" s="12">
        <v>3</v>
      </c>
      <c r="D61" s="8">
        <v>1.88</v>
      </c>
      <c r="E61" s="12">
        <v>1</v>
      </c>
      <c r="F61" s="8">
        <v>0.89</v>
      </c>
      <c r="G61" s="12">
        <v>2</v>
      </c>
      <c r="H61" s="8">
        <v>5.88</v>
      </c>
      <c r="I61" s="12">
        <v>0</v>
      </c>
    </row>
    <row r="62" spans="2:9" ht="15" customHeight="1" x14ac:dyDescent="0.2">
      <c r="B62" t="s">
        <v>107</v>
      </c>
      <c r="C62" s="12">
        <v>3</v>
      </c>
      <c r="D62" s="8">
        <v>1.88</v>
      </c>
      <c r="E62" s="12">
        <v>3</v>
      </c>
      <c r="F62" s="8">
        <v>2.68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180</v>
      </c>
      <c r="C63" s="12">
        <v>3</v>
      </c>
      <c r="D63" s="8">
        <v>1.88</v>
      </c>
      <c r="E63" s="12">
        <v>1</v>
      </c>
      <c r="F63" s="8">
        <v>0.89</v>
      </c>
      <c r="G63" s="12">
        <v>2</v>
      </c>
      <c r="H63" s="8">
        <v>5.88</v>
      </c>
      <c r="I63" s="12">
        <v>0</v>
      </c>
    </row>
    <row r="64" spans="2:9" ht="15" customHeight="1" x14ac:dyDescent="0.2">
      <c r="B64" t="s">
        <v>111</v>
      </c>
      <c r="C64" s="12">
        <v>3</v>
      </c>
      <c r="D64" s="8">
        <v>1.88</v>
      </c>
      <c r="E64" s="12">
        <v>2</v>
      </c>
      <c r="F64" s="8">
        <v>1.79</v>
      </c>
      <c r="G64" s="12">
        <v>1</v>
      </c>
      <c r="H64" s="8">
        <v>2.94</v>
      </c>
      <c r="I64" s="12">
        <v>0</v>
      </c>
    </row>
    <row r="65" spans="2:9" ht="15" customHeight="1" x14ac:dyDescent="0.2">
      <c r="B65" t="s">
        <v>130</v>
      </c>
      <c r="C65" s="12">
        <v>3</v>
      </c>
      <c r="D65" s="8">
        <v>1.88</v>
      </c>
      <c r="E65" s="12">
        <v>1</v>
      </c>
      <c r="F65" s="8">
        <v>0.89</v>
      </c>
      <c r="G65" s="12">
        <v>2</v>
      </c>
      <c r="H65" s="8">
        <v>5.88</v>
      </c>
      <c r="I65" s="12">
        <v>0</v>
      </c>
    </row>
    <row r="66" spans="2:9" ht="15" customHeight="1" x14ac:dyDescent="0.2">
      <c r="B66" t="s">
        <v>173</v>
      </c>
      <c r="C66" s="12">
        <v>3</v>
      </c>
      <c r="D66" s="8">
        <v>1.88</v>
      </c>
      <c r="E66" s="12">
        <v>3</v>
      </c>
      <c r="F66" s="8">
        <v>2.68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139</v>
      </c>
      <c r="C67" s="12">
        <v>3</v>
      </c>
      <c r="D67" s="8">
        <v>1.88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7B91-BBB5-4F97-8577-525E2F55E407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36</v>
      </c>
      <c r="D6" s="8">
        <v>29.03</v>
      </c>
      <c r="E6" s="12">
        <v>25</v>
      </c>
      <c r="F6" s="8">
        <v>34.25</v>
      </c>
      <c r="G6" s="12">
        <v>11</v>
      </c>
      <c r="H6" s="8">
        <v>28.21</v>
      </c>
      <c r="I6" s="12">
        <v>0</v>
      </c>
    </row>
    <row r="7" spans="2:9" ht="15" customHeight="1" x14ac:dyDescent="0.2">
      <c r="B7" t="s">
        <v>28</v>
      </c>
      <c r="C7" s="12">
        <v>3</v>
      </c>
      <c r="D7" s="8">
        <v>2.42</v>
      </c>
      <c r="E7" s="12">
        <v>1</v>
      </c>
      <c r="F7" s="8">
        <v>1.37</v>
      </c>
      <c r="G7" s="12">
        <v>2</v>
      </c>
      <c r="H7" s="8">
        <v>5.13</v>
      </c>
      <c r="I7" s="12">
        <v>0</v>
      </c>
    </row>
    <row r="8" spans="2:9" ht="15" customHeight="1" x14ac:dyDescent="0.2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2</v>
      </c>
      <c r="D9" s="8">
        <v>1.61</v>
      </c>
      <c r="E9" s="12">
        <v>0</v>
      </c>
      <c r="F9" s="8">
        <v>0</v>
      </c>
      <c r="G9" s="12">
        <v>1</v>
      </c>
      <c r="H9" s="8">
        <v>2.56</v>
      </c>
      <c r="I9" s="12">
        <v>0</v>
      </c>
    </row>
    <row r="10" spans="2:9" ht="15" customHeight="1" x14ac:dyDescent="0.2">
      <c r="B10" t="s">
        <v>31</v>
      </c>
      <c r="C10" s="12">
        <v>1</v>
      </c>
      <c r="D10" s="8">
        <v>0.81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23</v>
      </c>
      <c r="D11" s="8">
        <v>18.55</v>
      </c>
      <c r="E11" s="12">
        <v>12</v>
      </c>
      <c r="F11" s="8">
        <v>16.440000000000001</v>
      </c>
      <c r="G11" s="12">
        <v>11</v>
      </c>
      <c r="H11" s="8">
        <v>28.21</v>
      </c>
      <c r="I11" s="12">
        <v>0</v>
      </c>
    </row>
    <row r="12" spans="2:9" ht="15" customHeight="1" x14ac:dyDescent="0.2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2</v>
      </c>
      <c r="D13" s="8">
        <v>1.61</v>
      </c>
      <c r="E13" s="12">
        <v>0</v>
      </c>
      <c r="F13" s="8">
        <v>0</v>
      </c>
      <c r="G13" s="12">
        <v>2</v>
      </c>
      <c r="H13" s="8">
        <v>5.13</v>
      </c>
      <c r="I13" s="12">
        <v>0</v>
      </c>
    </row>
    <row r="14" spans="2:9" ht="15" customHeight="1" x14ac:dyDescent="0.2">
      <c r="B14" t="s">
        <v>35</v>
      </c>
      <c r="C14" s="12">
        <v>2</v>
      </c>
      <c r="D14" s="8">
        <v>1.61</v>
      </c>
      <c r="E14" s="12">
        <v>1</v>
      </c>
      <c r="F14" s="8">
        <v>1.37</v>
      </c>
      <c r="G14" s="12">
        <v>1</v>
      </c>
      <c r="H14" s="8">
        <v>2.56</v>
      </c>
      <c r="I14" s="12">
        <v>0</v>
      </c>
    </row>
    <row r="15" spans="2:9" ht="15" customHeight="1" x14ac:dyDescent="0.2">
      <c r="B15" t="s">
        <v>36</v>
      </c>
      <c r="C15" s="12">
        <v>9</v>
      </c>
      <c r="D15" s="8">
        <v>7.26</v>
      </c>
      <c r="E15" s="12">
        <v>8</v>
      </c>
      <c r="F15" s="8">
        <v>10.96</v>
      </c>
      <c r="G15" s="12">
        <v>1</v>
      </c>
      <c r="H15" s="8">
        <v>2.56</v>
      </c>
      <c r="I15" s="12">
        <v>0</v>
      </c>
    </row>
    <row r="16" spans="2:9" ht="15" customHeight="1" x14ac:dyDescent="0.2">
      <c r="B16" t="s">
        <v>37</v>
      </c>
      <c r="C16" s="12">
        <v>21</v>
      </c>
      <c r="D16" s="8">
        <v>16.940000000000001</v>
      </c>
      <c r="E16" s="12">
        <v>15</v>
      </c>
      <c r="F16" s="8">
        <v>20.55</v>
      </c>
      <c r="G16" s="12">
        <v>5</v>
      </c>
      <c r="H16" s="8">
        <v>12.82</v>
      </c>
      <c r="I16" s="12">
        <v>0</v>
      </c>
    </row>
    <row r="17" spans="2:9" ht="15" customHeight="1" x14ac:dyDescent="0.2">
      <c r="B17" t="s">
        <v>38</v>
      </c>
      <c r="C17" s="12">
        <v>7</v>
      </c>
      <c r="D17" s="8">
        <v>5.65</v>
      </c>
      <c r="E17" s="12">
        <v>6</v>
      </c>
      <c r="F17" s="8">
        <v>8.2200000000000006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14</v>
      </c>
      <c r="D18" s="8">
        <v>11.29</v>
      </c>
      <c r="E18" s="12">
        <v>4</v>
      </c>
      <c r="F18" s="8">
        <v>5.48</v>
      </c>
      <c r="G18" s="12">
        <v>5</v>
      </c>
      <c r="H18" s="8">
        <v>12.82</v>
      </c>
      <c r="I18" s="12">
        <v>0</v>
      </c>
    </row>
    <row r="19" spans="2:9" ht="15" customHeight="1" x14ac:dyDescent="0.2">
      <c r="B19" t="s">
        <v>40</v>
      </c>
      <c r="C19" s="12">
        <v>4</v>
      </c>
      <c r="D19" s="8">
        <v>3.23</v>
      </c>
      <c r="E19" s="12">
        <v>1</v>
      </c>
      <c r="F19" s="8">
        <v>1.37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208</v>
      </c>
      <c r="C20" s="12">
        <f>SUM(LTBL_05366[総数／事業所数])</f>
        <v>124</v>
      </c>
      <c r="E20" s="12">
        <f>SUBTOTAL(109,LTBL_05366[個人／事業所数])</f>
        <v>73</v>
      </c>
      <c r="G20" s="12">
        <f>SUBTOTAL(109,LTBL_05366[法人／事業所数])</f>
        <v>39</v>
      </c>
      <c r="I20" s="12">
        <f>SUBTOTAL(109,LTBL_05366[法人以外の団体／事業所数])</f>
        <v>0</v>
      </c>
    </row>
    <row r="21" spans="2:9" ht="15" customHeight="1" x14ac:dyDescent="0.2">
      <c r="E21" s="11">
        <f>LTBL_05366[[#Totals],[個人／事業所数]]/LTBL_05366[[#Totals],[総数／事業所数]]</f>
        <v>0.58870967741935487</v>
      </c>
      <c r="G21" s="11">
        <f>LTBL_05366[[#Totals],[法人／事業所数]]/LTBL_05366[[#Totals],[総数／事業所数]]</f>
        <v>0.31451612903225806</v>
      </c>
      <c r="I21" s="11">
        <f>LTBL_05366[[#Totals],[法人以外の団体／事業所数]]/LTBL_05366[[#Totals],[総数／事業所数]]</f>
        <v>0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49</v>
      </c>
      <c r="C24" s="12">
        <v>17</v>
      </c>
      <c r="D24" s="8">
        <v>13.71</v>
      </c>
      <c r="E24" s="12">
        <v>9</v>
      </c>
      <c r="F24" s="8">
        <v>12.33</v>
      </c>
      <c r="G24" s="12">
        <v>8</v>
      </c>
      <c r="H24" s="8">
        <v>20.51</v>
      </c>
      <c r="I24" s="12">
        <v>0</v>
      </c>
    </row>
    <row r="25" spans="2:9" ht="15" customHeight="1" x14ac:dyDescent="0.2">
      <c r="B25" t="s">
        <v>63</v>
      </c>
      <c r="C25" s="12">
        <v>17</v>
      </c>
      <c r="D25" s="8">
        <v>13.71</v>
      </c>
      <c r="E25" s="12">
        <v>15</v>
      </c>
      <c r="F25" s="8">
        <v>20.55</v>
      </c>
      <c r="G25" s="12">
        <v>2</v>
      </c>
      <c r="H25" s="8">
        <v>5.13</v>
      </c>
      <c r="I25" s="12">
        <v>0</v>
      </c>
    </row>
    <row r="26" spans="2:9" ht="15" customHeight="1" x14ac:dyDescent="0.2">
      <c r="B26" t="s">
        <v>50</v>
      </c>
      <c r="C26" s="12">
        <v>14</v>
      </c>
      <c r="D26" s="8">
        <v>11.29</v>
      </c>
      <c r="E26" s="12">
        <v>12</v>
      </c>
      <c r="F26" s="8">
        <v>16.440000000000001</v>
      </c>
      <c r="G26" s="12">
        <v>2</v>
      </c>
      <c r="H26" s="8">
        <v>5.13</v>
      </c>
      <c r="I26" s="12">
        <v>0</v>
      </c>
    </row>
    <row r="27" spans="2:9" ht="15" customHeight="1" x14ac:dyDescent="0.2">
      <c r="B27" t="s">
        <v>67</v>
      </c>
      <c r="C27" s="12">
        <v>10</v>
      </c>
      <c r="D27" s="8">
        <v>8.06</v>
      </c>
      <c r="E27" s="12">
        <v>0</v>
      </c>
      <c r="F27" s="8">
        <v>0</v>
      </c>
      <c r="G27" s="12">
        <v>5</v>
      </c>
      <c r="H27" s="8">
        <v>12.82</v>
      </c>
      <c r="I27" s="12">
        <v>0</v>
      </c>
    </row>
    <row r="28" spans="2:9" ht="15" customHeight="1" x14ac:dyDescent="0.2">
      <c r="B28" t="s">
        <v>58</v>
      </c>
      <c r="C28" s="12">
        <v>7</v>
      </c>
      <c r="D28" s="8">
        <v>5.65</v>
      </c>
      <c r="E28" s="12">
        <v>3</v>
      </c>
      <c r="F28" s="8">
        <v>4.1100000000000003</v>
      </c>
      <c r="G28" s="12">
        <v>4</v>
      </c>
      <c r="H28" s="8">
        <v>10.26</v>
      </c>
      <c r="I28" s="12">
        <v>0</v>
      </c>
    </row>
    <row r="29" spans="2:9" ht="15" customHeight="1" x14ac:dyDescent="0.2">
      <c r="B29" t="s">
        <v>62</v>
      </c>
      <c r="C29" s="12">
        <v>7</v>
      </c>
      <c r="D29" s="8">
        <v>5.65</v>
      </c>
      <c r="E29" s="12">
        <v>7</v>
      </c>
      <c r="F29" s="8">
        <v>9.59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65</v>
      </c>
      <c r="C30" s="12">
        <v>7</v>
      </c>
      <c r="D30" s="8">
        <v>5.65</v>
      </c>
      <c r="E30" s="12">
        <v>6</v>
      </c>
      <c r="F30" s="8">
        <v>8.2200000000000006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56</v>
      </c>
      <c r="C31" s="12">
        <v>6</v>
      </c>
      <c r="D31" s="8">
        <v>4.84</v>
      </c>
      <c r="E31" s="12">
        <v>5</v>
      </c>
      <c r="F31" s="8">
        <v>6.85</v>
      </c>
      <c r="G31" s="12">
        <v>1</v>
      </c>
      <c r="H31" s="8">
        <v>2.56</v>
      </c>
      <c r="I31" s="12">
        <v>0</v>
      </c>
    </row>
    <row r="32" spans="2:9" ht="15" customHeight="1" x14ac:dyDescent="0.2">
      <c r="B32" t="s">
        <v>51</v>
      </c>
      <c r="C32" s="12">
        <v>5</v>
      </c>
      <c r="D32" s="8">
        <v>4.03</v>
      </c>
      <c r="E32" s="12">
        <v>4</v>
      </c>
      <c r="F32" s="8">
        <v>5.48</v>
      </c>
      <c r="G32" s="12">
        <v>1</v>
      </c>
      <c r="H32" s="8">
        <v>2.56</v>
      </c>
      <c r="I32" s="12">
        <v>0</v>
      </c>
    </row>
    <row r="33" spans="2:9" ht="15" customHeight="1" x14ac:dyDescent="0.2">
      <c r="B33" t="s">
        <v>57</v>
      </c>
      <c r="C33" s="12">
        <v>5</v>
      </c>
      <c r="D33" s="8">
        <v>4.03</v>
      </c>
      <c r="E33" s="12">
        <v>4</v>
      </c>
      <c r="F33" s="8">
        <v>5.48</v>
      </c>
      <c r="G33" s="12">
        <v>1</v>
      </c>
      <c r="H33" s="8">
        <v>2.56</v>
      </c>
      <c r="I33" s="12">
        <v>0</v>
      </c>
    </row>
    <row r="34" spans="2:9" ht="15" customHeight="1" x14ac:dyDescent="0.2">
      <c r="B34" t="s">
        <v>53</v>
      </c>
      <c r="C34" s="12">
        <v>4</v>
      </c>
      <c r="D34" s="8">
        <v>3.23</v>
      </c>
      <c r="E34" s="12">
        <v>0</v>
      </c>
      <c r="F34" s="8">
        <v>0</v>
      </c>
      <c r="G34" s="12">
        <v>4</v>
      </c>
      <c r="H34" s="8">
        <v>10.26</v>
      </c>
      <c r="I34" s="12">
        <v>0</v>
      </c>
    </row>
    <row r="35" spans="2:9" ht="15" customHeight="1" x14ac:dyDescent="0.2">
      <c r="B35" t="s">
        <v>66</v>
      </c>
      <c r="C35" s="12">
        <v>4</v>
      </c>
      <c r="D35" s="8">
        <v>3.23</v>
      </c>
      <c r="E35" s="12">
        <v>4</v>
      </c>
      <c r="F35" s="8">
        <v>5.48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89</v>
      </c>
      <c r="C36" s="12">
        <v>3</v>
      </c>
      <c r="D36" s="8">
        <v>2.42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64</v>
      </c>
      <c r="C37" s="12">
        <v>2</v>
      </c>
      <c r="D37" s="8">
        <v>1.61</v>
      </c>
      <c r="E37" s="12">
        <v>0</v>
      </c>
      <c r="F37" s="8">
        <v>0</v>
      </c>
      <c r="G37" s="12">
        <v>2</v>
      </c>
      <c r="H37" s="8">
        <v>5.13</v>
      </c>
      <c r="I37" s="12">
        <v>0</v>
      </c>
    </row>
    <row r="38" spans="2:9" ht="15" customHeight="1" x14ac:dyDescent="0.2">
      <c r="B38" t="s">
        <v>78</v>
      </c>
      <c r="C38" s="12">
        <v>2</v>
      </c>
      <c r="D38" s="8">
        <v>1.61</v>
      </c>
      <c r="E38" s="12">
        <v>0</v>
      </c>
      <c r="F38" s="8">
        <v>0</v>
      </c>
      <c r="G38" s="12">
        <v>1</v>
      </c>
      <c r="H38" s="8">
        <v>2.56</v>
      </c>
      <c r="I38" s="12">
        <v>0</v>
      </c>
    </row>
    <row r="39" spans="2:9" ht="15" customHeight="1" x14ac:dyDescent="0.2">
      <c r="B39" t="s">
        <v>52</v>
      </c>
      <c r="C39" s="12">
        <v>1</v>
      </c>
      <c r="D39" s="8">
        <v>0.81</v>
      </c>
      <c r="E39" s="12">
        <v>1</v>
      </c>
      <c r="F39" s="8">
        <v>1.37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95</v>
      </c>
      <c r="C40" s="12">
        <v>1</v>
      </c>
      <c r="D40" s="8">
        <v>0.81</v>
      </c>
      <c r="E40" s="12">
        <v>0</v>
      </c>
      <c r="F40" s="8">
        <v>0</v>
      </c>
      <c r="G40" s="12">
        <v>1</v>
      </c>
      <c r="H40" s="8">
        <v>2.56</v>
      </c>
      <c r="I40" s="12">
        <v>0</v>
      </c>
    </row>
    <row r="41" spans="2:9" ht="15" customHeight="1" x14ac:dyDescent="0.2">
      <c r="B41" t="s">
        <v>91</v>
      </c>
      <c r="C41" s="12">
        <v>1</v>
      </c>
      <c r="D41" s="8">
        <v>0.81</v>
      </c>
      <c r="E41" s="12">
        <v>0</v>
      </c>
      <c r="F41" s="8">
        <v>0</v>
      </c>
      <c r="G41" s="12">
        <v>1</v>
      </c>
      <c r="H41" s="8">
        <v>2.56</v>
      </c>
      <c r="I41" s="12">
        <v>0</v>
      </c>
    </row>
    <row r="42" spans="2:9" ht="15" customHeight="1" x14ac:dyDescent="0.2">
      <c r="B42" t="s">
        <v>96</v>
      </c>
      <c r="C42" s="12">
        <v>1</v>
      </c>
      <c r="D42" s="8">
        <v>0.81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97</v>
      </c>
      <c r="C43" s="12">
        <v>1</v>
      </c>
      <c r="D43" s="8">
        <v>0.81</v>
      </c>
      <c r="E43" s="12">
        <v>0</v>
      </c>
      <c r="F43" s="8">
        <v>0</v>
      </c>
      <c r="G43" s="12">
        <v>1</v>
      </c>
      <c r="H43" s="8">
        <v>2.56</v>
      </c>
      <c r="I43" s="12">
        <v>0</v>
      </c>
    </row>
    <row r="44" spans="2:9" ht="15" customHeight="1" x14ac:dyDescent="0.2">
      <c r="B44" t="s">
        <v>98</v>
      </c>
      <c r="C44" s="12">
        <v>1</v>
      </c>
      <c r="D44" s="8">
        <v>0.81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54</v>
      </c>
      <c r="C45" s="12">
        <v>1</v>
      </c>
      <c r="D45" s="8">
        <v>0.81</v>
      </c>
      <c r="E45" s="12">
        <v>0</v>
      </c>
      <c r="F45" s="8">
        <v>0</v>
      </c>
      <c r="G45" s="12">
        <v>1</v>
      </c>
      <c r="H45" s="8">
        <v>2.56</v>
      </c>
      <c r="I45" s="12">
        <v>0</v>
      </c>
    </row>
    <row r="46" spans="2:9" ht="15" customHeight="1" x14ac:dyDescent="0.2">
      <c r="B46" t="s">
        <v>70</v>
      </c>
      <c r="C46" s="12">
        <v>1</v>
      </c>
      <c r="D46" s="8">
        <v>0.81</v>
      </c>
      <c r="E46" s="12">
        <v>0</v>
      </c>
      <c r="F46" s="8">
        <v>0</v>
      </c>
      <c r="G46" s="12">
        <v>1</v>
      </c>
      <c r="H46" s="8">
        <v>2.56</v>
      </c>
      <c r="I46" s="12">
        <v>0</v>
      </c>
    </row>
    <row r="47" spans="2:9" ht="15" customHeight="1" x14ac:dyDescent="0.2">
      <c r="B47" t="s">
        <v>59</v>
      </c>
      <c r="C47" s="12">
        <v>1</v>
      </c>
      <c r="D47" s="8">
        <v>0.81</v>
      </c>
      <c r="E47" s="12">
        <v>0</v>
      </c>
      <c r="F47" s="8">
        <v>0</v>
      </c>
      <c r="G47" s="12">
        <v>1</v>
      </c>
      <c r="H47" s="8">
        <v>2.56</v>
      </c>
      <c r="I47" s="12">
        <v>0</v>
      </c>
    </row>
    <row r="48" spans="2:9" ht="15" customHeight="1" x14ac:dyDescent="0.2">
      <c r="B48" t="s">
        <v>60</v>
      </c>
      <c r="C48" s="12">
        <v>1</v>
      </c>
      <c r="D48" s="8">
        <v>0.81</v>
      </c>
      <c r="E48" s="12">
        <v>1</v>
      </c>
      <c r="F48" s="8">
        <v>1.37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61</v>
      </c>
      <c r="C49" s="12">
        <v>1</v>
      </c>
      <c r="D49" s="8">
        <v>0.81</v>
      </c>
      <c r="E49" s="12">
        <v>0</v>
      </c>
      <c r="F49" s="8">
        <v>0</v>
      </c>
      <c r="G49" s="12">
        <v>1</v>
      </c>
      <c r="H49" s="8">
        <v>2.56</v>
      </c>
      <c r="I49" s="12">
        <v>0</v>
      </c>
    </row>
    <row r="50" spans="2:9" ht="15" customHeight="1" x14ac:dyDescent="0.2">
      <c r="B50" t="s">
        <v>76</v>
      </c>
      <c r="C50" s="12">
        <v>1</v>
      </c>
      <c r="D50" s="8">
        <v>0.81</v>
      </c>
      <c r="E50" s="12">
        <v>1</v>
      </c>
      <c r="F50" s="8">
        <v>1.37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77</v>
      </c>
      <c r="C51" s="12">
        <v>1</v>
      </c>
      <c r="D51" s="8">
        <v>0.81</v>
      </c>
      <c r="E51" s="12">
        <v>0</v>
      </c>
      <c r="F51" s="8">
        <v>0</v>
      </c>
      <c r="G51" s="12">
        <v>1</v>
      </c>
      <c r="H51" s="8">
        <v>2.56</v>
      </c>
      <c r="I51" s="12">
        <v>0</v>
      </c>
    </row>
    <row r="52" spans="2:9" ht="15" customHeight="1" x14ac:dyDescent="0.2">
      <c r="B52" t="s">
        <v>68</v>
      </c>
      <c r="C52" s="12">
        <v>1</v>
      </c>
      <c r="D52" s="8">
        <v>0.81</v>
      </c>
      <c r="E52" s="12">
        <v>1</v>
      </c>
      <c r="F52" s="8">
        <v>1.37</v>
      </c>
      <c r="G52" s="12">
        <v>0</v>
      </c>
      <c r="H52" s="8">
        <v>0</v>
      </c>
      <c r="I52" s="12">
        <v>0</v>
      </c>
    </row>
    <row r="55" spans="2:9" ht="33" customHeight="1" x14ac:dyDescent="0.2">
      <c r="B55" t="s">
        <v>210</v>
      </c>
      <c r="C55" s="10" t="s">
        <v>42</v>
      </c>
      <c r="D55" s="10" t="s">
        <v>43</v>
      </c>
      <c r="E55" s="10" t="s">
        <v>44</v>
      </c>
      <c r="F55" s="10" t="s">
        <v>45</v>
      </c>
      <c r="G55" s="10" t="s">
        <v>46</v>
      </c>
      <c r="H55" s="10" t="s">
        <v>47</v>
      </c>
      <c r="I55" s="10" t="s">
        <v>48</v>
      </c>
    </row>
    <row r="56" spans="2:9" ht="15" customHeight="1" x14ac:dyDescent="0.2">
      <c r="B56" t="s">
        <v>119</v>
      </c>
      <c r="C56" s="12">
        <v>9</v>
      </c>
      <c r="D56" s="8">
        <v>7.26</v>
      </c>
      <c r="E56" s="12">
        <v>8</v>
      </c>
      <c r="F56" s="8">
        <v>10.96</v>
      </c>
      <c r="G56" s="12">
        <v>1</v>
      </c>
      <c r="H56" s="8">
        <v>2.56</v>
      </c>
      <c r="I56" s="12">
        <v>0</v>
      </c>
    </row>
    <row r="57" spans="2:9" ht="15" customHeight="1" x14ac:dyDescent="0.2">
      <c r="B57" t="s">
        <v>103</v>
      </c>
      <c r="C57" s="12">
        <v>8</v>
      </c>
      <c r="D57" s="8">
        <v>6.45</v>
      </c>
      <c r="E57" s="12">
        <v>4</v>
      </c>
      <c r="F57" s="8">
        <v>5.48</v>
      </c>
      <c r="G57" s="12">
        <v>4</v>
      </c>
      <c r="H57" s="8">
        <v>10.26</v>
      </c>
      <c r="I57" s="12">
        <v>0</v>
      </c>
    </row>
    <row r="58" spans="2:9" ht="15" customHeight="1" x14ac:dyDescent="0.2">
      <c r="B58" t="s">
        <v>118</v>
      </c>
      <c r="C58" s="12">
        <v>7</v>
      </c>
      <c r="D58" s="8">
        <v>5.65</v>
      </c>
      <c r="E58" s="12">
        <v>7</v>
      </c>
      <c r="F58" s="8">
        <v>9.59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132</v>
      </c>
      <c r="C59" s="12">
        <v>7</v>
      </c>
      <c r="D59" s="8">
        <v>5.65</v>
      </c>
      <c r="E59" s="12">
        <v>0</v>
      </c>
      <c r="F59" s="8">
        <v>0</v>
      </c>
      <c r="G59" s="12">
        <v>4</v>
      </c>
      <c r="H59" s="8">
        <v>10.26</v>
      </c>
      <c r="I59" s="12">
        <v>0</v>
      </c>
    </row>
    <row r="60" spans="2:9" ht="15" customHeight="1" x14ac:dyDescent="0.2">
      <c r="B60" t="s">
        <v>133</v>
      </c>
      <c r="C60" s="12">
        <v>6</v>
      </c>
      <c r="D60" s="8">
        <v>4.84</v>
      </c>
      <c r="E60" s="12">
        <v>6</v>
      </c>
      <c r="F60" s="8">
        <v>8.2200000000000006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104</v>
      </c>
      <c r="C61" s="12">
        <v>5</v>
      </c>
      <c r="D61" s="8">
        <v>4.03</v>
      </c>
      <c r="E61" s="12">
        <v>3</v>
      </c>
      <c r="F61" s="8">
        <v>4.1100000000000003</v>
      </c>
      <c r="G61" s="12">
        <v>2</v>
      </c>
      <c r="H61" s="8">
        <v>5.13</v>
      </c>
      <c r="I61" s="12">
        <v>0</v>
      </c>
    </row>
    <row r="62" spans="2:9" ht="15" customHeight="1" x14ac:dyDescent="0.2">
      <c r="B62" t="s">
        <v>120</v>
      </c>
      <c r="C62" s="12">
        <v>4</v>
      </c>
      <c r="D62" s="8">
        <v>3.23</v>
      </c>
      <c r="E62" s="12">
        <v>4</v>
      </c>
      <c r="F62" s="8">
        <v>5.48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105</v>
      </c>
      <c r="C63" s="12">
        <v>3</v>
      </c>
      <c r="D63" s="8">
        <v>2.42</v>
      </c>
      <c r="E63" s="12">
        <v>3</v>
      </c>
      <c r="F63" s="8">
        <v>4.1100000000000003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3</v>
      </c>
      <c r="D64" s="8">
        <v>2.42</v>
      </c>
      <c r="E64" s="12">
        <v>1</v>
      </c>
      <c r="F64" s="8">
        <v>1.37</v>
      </c>
      <c r="G64" s="12">
        <v>2</v>
      </c>
      <c r="H64" s="8">
        <v>5.13</v>
      </c>
      <c r="I64" s="12">
        <v>0</v>
      </c>
    </row>
    <row r="65" spans="2:9" ht="15" customHeight="1" x14ac:dyDescent="0.2">
      <c r="B65" t="s">
        <v>112</v>
      </c>
      <c r="C65" s="12">
        <v>3</v>
      </c>
      <c r="D65" s="8">
        <v>2.42</v>
      </c>
      <c r="E65" s="12">
        <v>1</v>
      </c>
      <c r="F65" s="8">
        <v>1.37</v>
      </c>
      <c r="G65" s="12">
        <v>2</v>
      </c>
      <c r="H65" s="8">
        <v>5.13</v>
      </c>
      <c r="I65" s="12">
        <v>0</v>
      </c>
    </row>
    <row r="66" spans="2:9" ht="15" customHeight="1" x14ac:dyDescent="0.2">
      <c r="B66" t="s">
        <v>171</v>
      </c>
      <c r="C66" s="12">
        <v>3</v>
      </c>
      <c r="D66" s="8">
        <v>2.42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134</v>
      </c>
      <c r="C67" s="12">
        <v>2</v>
      </c>
      <c r="D67" s="8">
        <v>1.61</v>
      </c>
      <c r="E67" s="12">
        <v>1</v>
      </c>
      <c r="F67" s="8">
        <v>1.37</v>
      </c>
      <c r="G67" s="12">
        <v>1</v>
      </c>
      <c r="H67" s="8">
        <v>2.56</v>
      </c>
      <c r="I67" s="12">
        <v>0</v>
      </c>
    </row>
    <row r="68" spans="2:9" ht="15" customHeight="1" x14ac:dyDescent="0.2">
      <c r="B68" t="s">
        <v>142</v>
      </c>
      <c r="C68" s="12">
        <v>2</v>
      </c>
      <c r="D68" s="8">
        <v>1.61</v>
      </c>
      <c r="E68" s="12">
        <v>2</v>
      </c>
      <c r="F68" s="8">
        <v>2.74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155</v>
      </c>
      <c r="C69" s="12">
        <v>2</v>
      </c>
      <c r="D69" s="8">
        <v>1.61</v>
      </c>
      <c r="E69" s="12">
        <v>1</v>
      </c>
      <c r="F69" s="8">
        <v>1.37</v>
      </c>
      <c r="G69" s="12">
        <v>1</v>
      </c>
      <c r="H69" s="8">
        <v>2.56</v>
      </c>
      <c r="I69" s="12">
        <v>0</v>
      </c>
    </row>
    <row r="70" spans="2:9" ht="15" customHeight="1" x14ac:dyDescent="0.2">
      <c r="B70" t="s">
        <v>123</v>
      </c>
      <c r="C70" s="12">
        <v>2</v>
      </c>
      <c r="D70" s="8">
        <v>1.61</v>
      </c>
      <c r="E70" s="12">
        <v>1</v>
      </c>
      <c r="F70" s="8">
        <v>1.37</v>
      </c>
      <c r="G70" s="12">
        <v>1</v>
      </c>
      <c r="H70" s="8">
        <v>2.56</v>
      </c>
      <c r="I70" s="12">
        <v>0</v>
      </c>
    </row>
    <row r="71" spans="2:9" ht="15" customHeight="1" x14ac:dyDescent="0.2">
      <c r="B71" t="s">
        <v>182</v>
      </c>
      <c r="C71" s="12">
        <v>2</v>
      </c>
      <c r="D71" s="8">
        <v>1.61</v>
      </c>
      <c r="E71" s="12">
        <v>0</v>
      </c>
      <c r="F71" s="8">
        <v>0</v>
      </c>
      <c r="G71" s="12">
        <v>2</v>
      </c>
      <c r="H71" s="8">
        <v>5.13</v>
      </c>
      <c r="I71" s="12">
        <v>0</v>
      </c>
    </row>
    <row r="72" spans="2:9" ht="15" customHeight="1" x14ac:dyDescent="0.2">
      <c r="B72" t="s">
        <v>107</v>
      </c>
      <c r="C72" s="12">
        <v>2</v>
      </c>
      <c r="D72" s="8">
        <v>1.61</v>
      </c>
      <c r="E72" s="12">
        <v>2</v>
      </c>
      <c r="F72" s="8">
        <v>2.74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109</v>
      </c>
      <c r="C73" s="12">
        <v>2</v>
      </c>
      <c r="D73" s="8">
        <v>1.61</v>
      </c>
      <c r="E73" s="12">
        <v>1</v>
      </c>
      <c r="F73" s="8">
        <v>1.37</v>
      </c>
      <c r="G73" s="12">
        <v>1</v>
      </c>
      <c r="H73" s="8">
        <v>2.56</v>
      </c>
      <c r="I73" s="12">
        <v>0</v>
      </c>
    </row>
    <row r="74" spans="2:9" ht="15" customHeight="1" x14ac:dyDescent="0.2">
      <c r="B74" t="s">
        <v>110</v>
      </c>
      <c r="C74" s="12">
        <v>2</v>
      </c>
      <c r="D74" s="8">
        <v>1.61</v>
      </c>
      <c r="E74" s="12">
        <v>2</v>
      </c>
      <c r="F74" s="8">
        <v>2.74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129</v>
      </c>
      <c r="C75" s="12">
        <v>2</v>
      </c>
      <c r="D75" s="8">
        <v>1.61</v>
      </c>
      <c r="E75" s="12">
        <v>1</v>
      </c>
      <c r="F75" s="8">
        <v>1.37</v>
      </c>
      <c r="G75" s="12">
        <v>1</v>
      </c>
      <c r="H75" s="8">
        <v>2.56</v>
      </c>
      <c r="I75" s="12">
        <v>0</v>
      </c>
    </row>
    <row r="76" spans="2:9" ht="15" customHeight="1" x14ac:dyDescent="0.2">
      <c r="B76" t="s">
        <v>115</v>
      </c>
      <c r="C76" s="12">
        <v>2</v>
      </c>
      <c r="D76" s="8">
        <v>1.61</v>
      </c>
      <c r="E76" s="12">
        <v>2</v>
      </c>
      <c r="F76" s="8">
        <v>2.74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116</v>
      </c>
      <c r="C77" s="12">
        <v>2</v>
      </c>
      <c r="D77" s="8">
        <v>1.61</v>
      </c>
      <c r="E77" s="12">
        <v>2</v>
      </c>
      <c r="F77" s="8">
        <v>2.74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127</v>
      </c>
      <c r="C78" s="12">
        <v>2</v>
      </c>
      <c r="D78" s="8">
        <v>1.61</v>
      </c>
      <c r="E78" s="12">
        <v>2</v>
      </c>
      <c r="F78" s="8">
        <v>2.74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121</v>
      </c>
      <c r="C79" s="12">
        <v>2</v>
      </c>
      <c r="D79" s="8">
        <v>1.61</v>
      </c>
      <c r="E79" s="12">
        <v>2</v>
      </c>
      <c r="F79" s="8">
        <v>2.74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183</v>
      </c>
      <c r="C80" s="12">
        <v>2</v>
      </c>
      <c r="D80" s="8">
        <v>1.61</v>
      </c>
      <c r="E80" s="12">
        <v>2</v>
      </c>
      <c r="F80" s="8">
        <v>2.74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143</v>
      </c>
      <c r="C81" s="12">
        <v>2</v>
      </c>
      <c r="D81" s="8">
        <v>1.61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3" spans="2:9" ht="15" customHeight="1" x14ac:dyDescent="0.2">
      <c r="B83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5BBF-9506-4EE3-8529-9F3A20CD91F7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2</v>
      </c>
      <c r="D6" s="8">
        <v>4.4400000000000004</v>
      </c>
      <c r="E6" s="12">
        <v>0</v>
      </c>
      <c r="F6" s="8">
        <v>0</v>
      </c>
      <c r="G6" s="12">
        <v>2</v>
      </c>
      <c r="H6" s="8">
        <v>8.6999999999999993</v>
      </c>
      <c r="I6" s="12">
        <v>0</v>
      </c>
    </row>
    <row r="7" spans="2:9" ht="15" customHeight="1" x14ac:dyDescent="0.2">
      <c r="B7" t="s">
        <v>28</v>
      </c>
      <c r="C7" s="12">
        <v>3</v>
      </c>
      <c r="D7" s="8">
        <v>6.67</v>
      </c>
      <c r="E7" s="12">
        <v>1</v>
      </c>
      <c r="F7" s="8">
        <v>6.67</v>
      </c>
      <c r="G7" s="12">
        <v>1</v>
      </c>
      <c r="H7" s="8">
        <v>4.3499999999999996</v>
      </c>
      <c r="I7" s="12">
        <v>1</v>
      </c>
    </row>
    <row r="8" spans="2:9" ht="15" customHeight="1" x14ac:dyDescent="0.2">
      <c r="B8" t="s">
        <v>29</v>
      </c>
      <c r="C8" s="12">
        <v>3</v>
      </c>
      <c r="D8" s="8">
        <v>6.67</v>
      </c>
      <c r="E8" s="12">
        <v>0</v>
      </c>
      <c r="F8" s="8">
        <v>0</v>
      </c>
      <c r="G8" s="12">
        <v>1</v>
      </c>
      <c r="H8" s="8">
        <v>4.3499999999999996</v>
      </c>
      <c r="I8" s="12">
        <v>0</v>
      </c>
    </row>
    <row r="9" spans="2:9" ht="15" customHeight="1" x14ac:dyDescent="0.2">
      <c r="B9" t="s">
        <v>30</v>
      </c>
      <c r="C9" s="12">
        <v>1</v>
      </c>
      <c r="D9" s="8">
        <v>2.2200000000000002</v>
      </c>
      <c r="E9" s="12">
        <v>0</v>
      </c>
      <c r="F9" s="8">
        <v>0</v>
      </c>
      <c r="G9" s="12">
        <v>1</v>
      </c>
      <c r="H9" s="8">
        <v>4.3499999999999996</v>
      </c>
      <c r="I9" s="12">
        <v>0</v>
      </c>
    </row>
    <row r="10" spans="2:9" ht="15" customHeight="1" x14ac:dyDescent="0.2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13</v>
      </c>
      <c r="D11" s="8">
        <v>28.89</v>
      </c>
      <c r="E11" s="12">
        <v>3</v>
      </c>
      <c r="F11" s="8">
        <v>20</v>
      </c>
      <c r="G11" s="12">
        <v>10</v>
      </c>
      <c r="H11" s="8">
        <v>43.48</v>
      </c>
      <c r="I11" s="12">
        <v>0</v>
      </c>
    </row>
    <row r="12" spans="2:9" ht="15" customHeight="1" x14ac:dyDescent="0.2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1</v>
      </c>
      <c r="D13" s="8">
        <v>2.2200000000000002</v>
      </c>
      <c r="E13" s="12">
        <v>1</v>
      </c>
      <c r="F13" s="8">
        <v>6.67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35</v>
      </c>
      <c r="C14" s="12">
        <v>2</v>
      </c>
      <c r="D14" s="8">
        <v>4.4400000000000004</v>
      </c>
      <c r="E14" s="12">
        <v>1</v>
      </c>
      <c r="F14" s="8">
        <v>6.67</v>
      </c>
      <c r="G14" s="12">
        <v>1</v>
      </c>
      <c r="H14" s="8">
        <v>4.3499999999999996</v>
      </c>
      <c r="I14" s="12">
        <v>0</v>
      </c>
    </row>
    <row r="15" spans="2:9" ht="15" customHeight="1" x14ac:dyDescent="0.2">
      <c r="B15" t="s">
        <v>36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37</v>
      </c>
      <c r="C16" s="12">
        <v>9</v>
      </c>
      <c r="D16" s="8">
        <v>20</v>
      </c>
      <c r="E16" s="12">
        <v>4</v>
      </c>
      <c r="F16" s="8">
        <v>26.67</v>
      </c>
      <c r="G16" s="12">
        <v>4</v>
      </c>
      <c r="H16" s="8">
        <v>17.39</v>
      </c>
      <c r="I16" s="12">
        <v>0</v>
      </c>
    </row>
    <row r="17" spans="2:9" ht="15" customHeight="1" x14ac:dyDescent="0.2">
      <c r="B17" t="s">
        <v>38</v>
      </c>
      <c r="C17" s="12">
        <v>4</v>
      </c>
      <c r="D17" s="8">
        <v>8.89</v>
      </c>
      <c r="E17" s="12">
        <v>3</v>
      </c>
      <c r="F17" s="8">
        <v>20</v>
      </c>
      <c r="G17" s="12">
        <v>1</v>
      </c>
      <c r="H17" s="8">
        <v>4.3499999999999996</v>
      </c>
      <c r="I17" s="12">
        <v>0</v>
      </c>
    </row>
    <row r="18" spans="2:9" ht="15" customHeight="1" x14ac:dyDescent="0.2">
      <c r="B18" t="s">
        <v>39</v>
      </c>
      <c r="C18" s="12">
        <v>6</v>
      </c>
      <c r="D18" s="8">
        <v>13.33</v>
      </c>
      <c r="E18" s="12">
        <v>1</v>
      </c>
      <c r="F18" s="8">
        <v>6.67</v>
      </c>
      <c r="G18" s="12">
        <v>2</v>
      </c>
      <c r="H18" s="8">
        <v>8.6999999999999993</v>
      </c>
      <c r="I18" s="12">
        <v>0</v>
      </c>
    </row>
    <row r="19" spans="2:9" ht="15" customHeight="1" x14ac:dyDescent="0.2">
      <c r="B19" t="s">
        <v>40</v>
      </c>
      <c r="C19" s="12">
        <v>1</v>
      </c>
      <c r="D19" s="8">
        <v>2.2200000000000002</v>
      </c>
      <c r="E19" s="12">
        <v>1</v>
      </c>
      <c r="F19" s="8">
        <v>6.67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208</v>
      </c>
      <c r="C20" s="12">
        <f>SUM(LTBL_05368[総数／事業所数])</f>
        <v>45</v>
      </c>
      <c r="E20" s="12">
        <f>SUBTOTAL(109,LTBL_05368[個人／事業所数])</f>
        <v>15</v>
      </c>
      <c r="G20" s="12">
        <f>SUBTOTAL(109,LTBL_05368[法人／事業所数])</f>
        <v>23</v>
      </c>
      <c r="I20" s="12">
        <f>SUBTOTAL(109,LTBL_05368[法人以外の団体／事業所数])</f>
        <v>1</v>
      </c>
    </row>
    <row r="21" spans="2:9" ht="15" customHeight="1" x14ac:dyDescent="0.2">
      <c r="E21" s="11">
        <f>LTBL_05368[[#Totals],[個人／事業所数]]/LTBL_05368[[#Totals],[総数／事業所数]]</f>
        <v>0.33333333333333331</v>
      </c>
      <c r="G21" s="11">
        <f>LTBL_05368[[#Totals],[法人／事業所数]]/LTBL_05368[[#Totals],[総数／事業所数]]</f>
        <v>0.51111111111111107</v>
      </c>
      <c r="I21" s="11">
        <f>LTBL_05368[[#Totals],[法人以外の団体／事業所数]]/LTBL_05368[[#Totals],[総数／事業所数]]</f>
        <v>2.2222222222222223E-2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6</v>
      </c>
      <c r="D24" s="8">
        <v>13.33</v>
      </c>
      <c r="E24" s="12">
        <v>4</v>
      </c>
      <c r="F24" s="8">
        <v>26.67</v>
      </c>
      <c r="G24" s="12">
        <v>2</v>
      </c>
      <c r="H24" s="8">
        <v>8.6999999999999993</v>
      </c>
      <c r="I24" s="12">
        <v>0</v>
      </c>
    </row>
    <row r="25" spans="2:9" ht="15" customHeight="1" x14ac:dyDescent="0.2">
      <c r="B25" t="s">
        <v>67</v>
      </c>
      <c r="C25" s="12">
        <v>5</v>
      </c>
      <c r="D25" s="8">
        <v>11.11</v>
      </c>
      <c r="E25" s="12">
        <v>0</v>
      </c>
      <c r="F25" s="8">
        <v>0</v>
      </c>
      <c r="G25" s="12">
        <v>2</v>
      </c>
      <c r="H25" s="8">
        <v>8.6999999999999993</v>
      </c>
      <c r="I25" s="12">
        <v>0</v>
      </c>
    </row>
    <row r="26" spans="2:9" ht="15" customHeight="1" x14ac:dyDescent="0.2">
      <c r="B26" t="s">
        <v>74</v>
      </c>
      <c r="C26" s="12">
        <v>4</v>
      </c>
      <c r="D26" s="8">
        <v>8.89</v>
      </c>
      <c r="E26" s="12">
        <v>0</v>
      </c>
      <c r="F26" s="8">
        <v>0</v>
      </c>
      <c r="G26" s="12">
        <v>4</v>
      </c>
      <c r="H26" s="8">
        <v>17.39</v>
      </c>
      <c r="I26" s="12">
        <v>0</v>
      </c>
    </row>
    <row r="27" spans="2:9" ht="15" customHeight="1" x14ac:dyDescent="0.2">
      <c r="B27" t="s">
        <v>65</v>
      </c>
      <c r="C27" s="12">
        <v>4</v>
      </c>
      <c r="D27" s="8">
        <v>8.89</v>
      </c>
      <c r="E27" s="12">
        <v>3</v>
      </c>
      <c r="F27" s="8">
        <v>20</v>
      </c>
      <c r="G27" s="12">
        <v>1</v>
      </c>
      <c r="H27" s="8">
        <v>4.3499999999999996</v>
      </c>
      <c r="I27" s="12">
        <v>0</v>
      </c>
    </row>
    <row r="28" spans="2:9" ht="15" customHeight="1" x14ac:dyDescent="0.2">
      <c r="B28" t="s">
        <v>58</v>
      </c>
      <c r="C28" s="12">
        <v>3</v>
      </c>
      <c r="D28" s="8">
        <v>6.67</v>
      </c>
      <c r="E28" s="12">
        <v>2</v>
      </c>
      <c r="F28" s="8">
        <v>13.33</v>
      </c>
      <c r="G28" s="12">
        <v>1</v>
      </c>
      <c r="H28" s="8">
        <v>4.3499999999999996</v>
      </c>
      <c r="I28" s="12">
        <v>0</v>
      </c>
    </row>
    <row r="29" spans="2:9" ht="15" customHeight="1" x14ac:dyDescent="0.2">
      <c r="B29" t="s">
        <v>83</v>
      </c>
      <c r="C29" s="12">
        <v>3</v>
      </c>
      <c r="D29" s="8">
        <v>6.67</v>
      </c>
      <c r="E29" s="12">
        <v>0</v>
      </c>
      <c r="F29" s="8">
        <v>0</v>
      </c>
      <c r="G29" s="12">
        <v>3</v>
      </c>
      <c r="H29" s="8">
        <v>13.04</v>
      </c>
      <c r="I29" s="12">
        <v>0</v>
      </c>
    </row>
    <row r="30" spans="2:9" ht="15" customHeight="1" x14ac:dyDescent="0.2">
      <c r="B30" t="s">
        <v>49</v>
      </c>
      <c r="C30" s="12">
        <v>2</v>
      </c>
      <c r="D30" s="8">
        <v>4.4400000000000004</v>
      </c>
      <c r="E30" s="12">
        <v>0</v>
      </c>
      <c r="F30" s="8">
        <v>0</v>
      </c>
      <c r="G30" s="12">
        <v>2</v>
      </c>
      <c r="H30" s="8">
        <v>8.6999999999999993</v>
      </c>
      <c r="I30" s="12">
        <v>0</v>
      </c>
    </row>
    <row r="31" spans="2:9" ht="15" customHeight="1" x14ac:dyDescent="0.2">
      <c r="B31" t="s">
        <v>93</v>
      </c>
      <c r="C31" s="12">
        <v>2</v>
      </c>
      <c r="D31" s="8">
        <v>4.4400000000000004</v>
      </c>
      <c r="E31" s="12">
        <v>0</v>
      </c>
      <c r="F31" s="8">
        <v>0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56</v>
      </c>
      <c r="C32" s="12">
        <v>2</v>
      </c>
      <c r="D32" s="8">
        <v>4.4400000000000004</v>
      </c>
      <c r="E32" s="12">
        <v>1</v>
      </c>
      <c r="F32" s="8">
        <v>6.67</v>
      </c>
      <c r="G32" s="12">
        <v>1</v>
      </c>
      <c r="H32" s="8">
        <v>4.3499999999999996</v>
      </c>
      <c r="I32" s="12">
        <v>0</v>
      </c>
    </row>
    <row r="33" spans="2:9" ht="15" customHeight="1" x14ac:dyDescent="0.2">
      <c r="B33" t="s">
        <v>78</v>
      </c>
      <c r="C33" s="12">
        <v>2</v>
      </c>
      <c r="D33" s="8">
        <v>4.4400000000000004</v>
      </c>
      <c r="E33" s="12">
        <v>0</v>
      </c>
      <c r="F33" s="8">
        <v>0</v>
      </c>
      <c r="G33" s="12">
        <v>1</v>
      </c>
      <c r="H33" s="8">
        <v>4.3499999999999996</v>
      </c>
      <c r="I33" s="12">
        <v>0</v>
      </c>
    </row>
    <row r="34" spans="2:9" ht="15" customHeight="1" x14ac:dyDescent="0.2">
      <c r="B34" t="s">
        <v>52</v>
      </c>
      <c r="C34" s="12">
        <v>1</v>
      </c>
      <c r="D34" s="8">
        <v>2.2200000000000002</v>
      </c>
      <c r="E34" s="12">
        <v>1</v>
      </c>
      <c r="F34" s="8">
        <v>6.67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99</v>
      </c>
      <c r="C35" s="12">
        <v>1</v>
      </c>
      <c r="D35" s="8">
        <v>2.2200000000000002</v>
      </c>
      <c r="E35" s="12">
        <v>0</v>
      </c>
      <c r="F35" s="8">
        <v>0</v>
      </c>
      <c r="G35" s="12">
        <v>1</v>
      </c>
      <c r="H35" s="8">
        <v>4.3499999999999996</v>
      </c>
      <c r="I35" s="12">
        <v>0</v>
      </c>
    </row>
    <row r="36" spans="2:9" ht="15" customHeight="1" x14ac:dyDescent="0.2">
      <c r="B36" t="s">
        <v>95</v>
      </c>
      <c r="C36" s="12">
        <v>1</v>
      </c>
      <c r="D36" s="8">
        <v>2.2200000000000002</v>
      </c>
      <c r="E36" s="12">
        <v>0</v>
      </c>
      <c r="F36" s="8">
        <v>0</v>
      </c>
      <c r="G36" s="12">
        <v>0</v>
      </c>
      <c r="H36" s="8">
        <v>0</v>
      </c>
      <c r="I36" s="12">
        <v>1</v>
      </c>
    </row>
    <row r="37" spans="2:9" ht="15" customHeight="1" x14ac:dyDescent="0.2">
      <c r="B37" t="s">
        <v>75</v>
      </c>
      <c r="C37" s="12">
        <v>1</v>
      </c>
      <c r="D37" s="8">
        <v>2.2200000000000002</v>
      </c>
      <c r="E37" s="12">
        <v>0</v>
      </c>
      <c r="F37" s="8">
        <v>0</v>
      </c>
      <c r="G37" s="12">
        <v>1</v>
      </c>
      <c r="H37" s="8">
        <v>4.3499999999999996</v>
      </c>
      <c r="I37" s="12">
        <v>0</v>
      </c>
    </row>
    <row r="38" spans="2:9" ht="15" customHeight="1" x14ac:dyDescent="0.2">
      <c r="B38" t="s">
        <v>96</v>
      </c>
      <c r="C38" s="12">
        <v>1</v>
      </c>
      <c r="D38" s="8">
        <v>2.2200000000000002</v>
      </c>
      <c r="E38" s="12">
        <v>0</v>
      </c>
      <c r="F38" s="8">
        <v>0</v>
      </c>
      <c r="G38" s="12">
        <v>1</v>
      </c>
      <c r="H38" s="8">
        <v>4.3499999999999996</v>
      </c>
      <c r="I38" s="12">
        <v>0</v>
      </c>
    </row>
    <row r="39" spans="2:9" ht="15" customHeight="1" x14ac:dyDescent="0.2">
      <c r="B39" t="s">
        <v>53</v>
      </c>
      <c r="C39" s="12">
        <v>1</v>
      </c>
      <c r="D39" s="8">
        <v>2.2200000000000002</v>
      </c>
      <c r="E39" s="12">
        <v>0</v>
      </c>
      <c r="F39" s="8">
        <v>0</v>
      </c>
      <c r="G39" s="12">
        <v>1</v>
      </c>
      <c r="H39" s="8">
        <v>4.3499999999999996</v>
      </c>
      <c r="I39" s="12">
        <v>0</v>
      </c>
    </row>
    <row r="40" spans="2:9" ht="15" customHeight="1" x14ac:dyDescent="0.2">
      <c r="B40" t="s">
        <v>59</v>
      </c>
      <c r="C40" s="12">
        <v>1</v>
      </c>
      <c r="D40" s="8">
        <v>2.2200000000000002</v>
      </c>
      <c r="E40" s="12">
        <v>1</v>
      </c>
      <c r="F40" s="8">
        <v>6.67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60</v>
      </c>
      <c r="C41" s="12">
        <v>1</v>
      </c>
      <c r="D41" s="8">
        <v>2.2200000000000002</v>
      </c>
      <c r="E41" s="12">
        <v>1</v>
      </c>
      <c r="F41" s="8">
        <v>6.67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61</v>
      </c>
      <c r="C42" s="12">
        <v>1</v>
      </c>
      <c r="D42" s="8">
        <v>2.2200000000000002</v>
      </c>
      <c r="E42" s="12">
        <v>0</v>
      </c>
      <c r="F42" s="8">
        <v>0</v>
      </c>
      <c r="G42" s="12">
        <v>1</v>
      </c>
      <c r="H42" s="8">
        <v>4.3499999999999996</v>
      </c>
      <c r="I42" s="12">
        <v>0</v>
      </c>
    </row>
    <row r="43" spans="2:9" ht="15" customHeight="1" x14ac:dyDescent="0.2">
      <c r="B43" t="s">
        <v>64</v>
      </c>
      <c r="C43" s="12">
        <v>1</v>
      </c>
      <c r="D43" s="8">
        <v>2.2200000000000002</v>
      </c>
      <c r="E43" s="12">
        <v>0</v>
      </c>
      <c r="F43" s="8">
        <v>0</v>
      </c>
      <c r="G43" s="12">
        <v>1</v>
      </c>
      <c r="H43" s="8">
        <v>4.3499999999999996</v>
      </c>
      <c r="I43" s="12">
        <v>0</v>
      </c>
    </row>
    <row r="44" spans="2:9" ht="15" customHeight="1" x14ac:dyDescent="0.2">
      <c r="B44" t="s">
        <v>66</v>
      </c>
      <c r="C44" s="12">
        <v>1</v>
      </c>
      <c r="D44" s="8">
        <v>2.2200000000000002</v>
      </c>
      <c r="E44" s="12">
        <v>1</v>
      </c>
      <c r="F44" s="8">
        <v>6.67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68</v>
      </c>
      <c r="C45" s="12">
        <v>1</v>
      </c>
      <c r="D45" s="8">
        <v>2.2200000000000002</v>
      </c>
      <c r="E45" s="12">
        <v>1</v>
      </c>
      <c r="F45" s="8">
        <v>6.67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210</v>
      </c>
      <c r="C48" s="10" t="s">
        <v>42</v>
      </c>
      <c r="D48" s="10" t="s">
        <v>43</v>
      </c>
      <c r="E48" s="10" t="s">
        <v>44</v>
      </c>
      <c r="F48" s="10" t="s">
        <v>45</v>
      </c>
      <c r="G48" s="10" t="s">
        <v>46</v>
      </c>
      <c r="H48" s="10" t="s">
        <v>47</v>
      </c>
      <c r="I48" s="10" t="s">
        <v>48</v>
      </c>
    </row>
    <row r="49" spans="2:9" ht="15" customHeight="1" x14ac:dyDescent="0.2">
      <c r="B49" t="s">
        <v>132</v>
      </c>
      <c r="C49" s="12">
        <v>4</v>
      </c>
      <c r="D49" s="8">
        <v>8.89</v>
      </c>
      <c r="E49" s="12">
        <v>0</v>
      </c>
      <c r="F49" s="8">
        <v>0</v>
      </c>
      <c r="G49" s="12">
        <v>2</v>
      </c>
      <c r="H49" s="8">
        <v>8.6999999999999993</v>
      </c>
      <c r="I49" s="12">
        <v>0</v>
      </c>
    </row>
    <row r="50" spans="2:9" ht="15" customHeight="1" x14ac:dyDescent="0.2">
      <c r="B50" t="s">
        <v>137</v>
      </c>
      <c r="C50" s="12">
        <v>3</v>
      </c>
      <c r="D50" s="8">
        <v>6.67</v>
      </c>
      <c r="E50" s="12">
        <v>0</v>
      </c>
      <c r="F50" s="8">
        <v>0</v>
      </c>
      <c r="G50" s="12">
        <v>3</v>
      </c>
      <c r="H50" s="8">
        <v>13.04</v>
      </c>
      <c r="I50" s="12">
        <v>0</v>
      </c>
    </row>
    <row r="51" spans="2:9" ht="15" customHeight="1" x14ac:dyDescent="0.2">
      <c r="B51" t="s">
        <v>144</v>
      </c>
      <c r="C51" s="12">
        <v>3</v>
      </c>
      <c r="D51" s="8">
        <v>6.67</v>
      </c>
      <c r="E51" s="12">
        <v>0</v>
      </c>
      <c r="F51" s="8">
        <v>0</v>
      </c>
      <c r="G51" s="12">
        <v>3</v>
      </c>
      <c r="H51" s="8">
        <v>13.04</v>
      </c>
      <c r="I51" s="12">
        <v>0</v>
      </c>
    </row>
    <row r="52" spans="2:9" ht="15" customHeight="1" x14ac:dyDescent="0.2">
      <c r="B52" t="s">
        <v>119</v>
      </c>
      <c r="C52" s="12">
        <v>3</v>
      </c>
      <c r="D52" s="8">
        <v>6.67</v>
      </c>
      <c r="E52" s="12">
        <v>2</v>
      </c>
      <c r="F52" s="8">
        <v>13.33</v>
      </c>
      <c r="G52" s="12">
        <v>1</v>
      </c>
      <c r="H52" s="8">
        <v>4.3499999999999996</v>
      </c>
      <c r="I52" s="12">
        <v>0</v>
      </c>
    </row>
    <row r="53" spans="2:9" ht="15" customHeight="1" x14ac:dyDescent="0.2">
      <c r="B53" t="s">
        <v>118</v>
      </c>
      <c r="C53" s="12">
        <v>2</v>
      </c>
      <c r="D53" s="8">
        <v>4.4400000000000004</v>
      </c>
      <c r="E53" s="12">
        <v>2</v>
      </c>
      <c r="F53" s="8">
        <v>13.33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168</v>
      </c>
      <c r="C54" s="12">
        <v>2</v>
      </c>
      <c r="D54" s="8">
        <v>4.4400000000000004</v>
      </c>
      <c r="E54" s="12">
        <v>0</v>
      </c>
      <c r="F54" s="8">
        <v>0</v>
      </c>
      <c r="G54" s="12">
        <v>1</v>
      </c>
      <c r="H54" s="8">
        <v>4.3499999999999996</v>
      </c>
      <c r="I54" s="12">
        <v>0</v>
      </c>
    </row>
    <row r="55" spans="2:9" ht="15" customHeight="1" x14ac:dyDescent="0.2">
      <c r="B55" t="s">
        <v>127</v>
      </c>
      <c r="C55" s="12">
        <v>2</v>
      </c>
      <c r="D55" s="8">
        <v>4.4400000000000004</v>
      </c>
      <c r="E55" s="12">
        <v>2</v>
      </c>
      <c r="F55" s="8">
        <v>13.33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120</v>
      </c>
      <c r="C56" s="12">
        <v>2</v>
      </c>
      <c r="D56" s="8">
        <v>4.4400000000000004</v>
      </c>
      <c r="E56" s="12">
        <v>1</v>
      </c>
      <c r="F56" s="8">
        <v>6.67</v>
      </c>
      <c r="G56" s="12">
        <v>1</v>
      </c>
      <c r="H56" s="8">
        <v>4.3499999999999996</v>
      </c>
      <c r="I56" s="12">
        <v>0</v>
      </c>
    </row>
    <row r="57" spans="2:9" ht="15" customHeight="1" x14ac:dyDescent="0.2">
      <c r="B57" t="s">
        <v>103</v>
      </c>
      <c r="C57" s="12">
        <v>1</v>
      </c>
      <c r="D57" s="8">
        <v>2.2200000000000002</v>
      </c>
      <c r="E57" s="12">
        <v>0</v>
      </c>
      <c r="F57" s="8">
        <v>0</v>
      </c>
      <c r="G57" s="12">
        <v>1</v>
      </c>
      <c r="H57" s="8">
        <v>4.3499999999999996</v>
      </c>
      <c r="I57" s="12">
        <v>0</v>
      </c>
    </row>
    <row r="58" spans="2:9" ht="15" customHeight="1" x14ac:dyDescent="0.2">
      <c r="B58" t="s">
        <v>159</v>
      </c>
      <c r="C58" s="12">
        <v>1</v>
      </c>
      <c r="D58" s="8">
        <v>2.2200000000000002</v>
      </c>
      <c r="E58" s="12">
        <v>0</v>
      </c>
      <c r="F58" s="8">
        <v>0</v>
      </c>
      <c r="G58" s="12">
        <v>1</v>
      </c>
      <c r="H58" s="8">
        <v>4.3499999999999996</v>
      </c>
      <c r="I58" s="12">
        <v>0</v>
      </c>
    </row>
    <row r="59" spans="2:9" ht="15" customHeight="1" x14ac:dyDescent="0.2">
      <c r="B59" t="s">
        <v>162</v>
      </c>
      <c r="C59" s="12">
        <v>1</v>
      </c>
      <c r="D59" s="8">
        <v>2.2200000000000002</v>
      </c>
      <c r="E59" s="12">
        <v>1</v>
      </c>
      <c r="F59" s="8">
        <v>6.67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184</v>
      </c>
      <c r="C60" s="12">
        <v>1</v>
      </c>
      <c r="D60" s="8">
        <v>2.2200000000000002</v>
      </c>
      <c r="E60" s="12">
        <v>0</v>
      </c>
      <c r="F60" s="8">
        <v>0</v>
      </c>
      <c r="G60" s="12">
        <v>1</v>
      </c>
      <c r="H60" s="8">
        <v>4.3499999999999996</v>
      </c>
      <c r="I60" s="12">
        <v>0</v>
      </c>
    </row>
    <row r="61" spans="2:9" ht="15" customHeight="1" x14ac:dyDescent="0.2">
      <c r="B61" t="s">
        <v>185</v>
      </c>
      <c r="C61" s="12">
        <v>1</v>
      </c>
      <c r="D61" s="8">
        <v>2.2200000000000002</v>
      </c>
      <c r="E61" s="12">
        <v>0</v>
      </c>
      <c r="F61" s="8">
        <v>0</v>
      </c>
      <c r="G61" s="12">
        <v>0</v>
      </c>
      <c r="H61" s="8">
        <v>0</v>
      </c>
      <c r="I61" s="12">
        <v>1</v>
      </c>
    </row>
    <row r="62" spans="2:9" ht="15" customHeight="1" x14ac:dyDescent="0.2">
      <c r="B62" t="s">
        <v>164</v>
      </c>
      <c r="C62" s="12">
        <v>1</v>
      </c>
      <c r="D62" s="8">
        <v>2.2200000000000002</v>
      </c>
      <c r="E62" s="12">
        <v>0</v>
      </c>
      <c r="F62" s="8">
        <v>0</v>
      </c>
      <c r="G62" s="12">
        <v>1</v>
      </c>
      <c r="H62" s="8">
        <v>4.3499999999999996</v>
      </c>
      <c r="I62" s="12">
        <v>0</v>
      </c>
    </row>
    <row r="63" spans="2:9" ht="15" customHeight="1" x14ac:dyDescent="0.2">
      <c r="B63" t="s">
        <v>186</v>
      </c>
      <c r="C63" s="12">
        <v>1</v>
      </c>
      <c r="D63" s="8">
        <v>2.2200000000000002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187</v>
      </c>
      <c r="C64" s="12">
        <v>1</v>
      </c>
      <c r="D64" s="8">
        <v>2.2200000000000002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188</v>
      </c>
      <c r="C65" s="12">
        <v>1</v>
      </c>
      <c r="D65" s="8">
        <v>2.2200000000000002</v>
      </c>
      <c r="E65" s="12">
        <v>0</v>
      </c>
      <c r="F65" s="8">
        <v>0</v>
      </c>
      <c r="G65" s="12">
        <v>1</v>
      </c>
      <c r="H65" s="8">
        <v>4.3499999999999996</v>
      </c>
      <c r="I65" s="12">
        <v>0</v>
      </c>
    </row>
    <row r="66" spans="2:9" ht="15" customHeight="1" x14ac:dyDescent="0.2">
      <c r="B66" t="s">
        <v>189</v>
      </c>
      <c r="C66" s="12">
        <v>1</v>
      </c>
      <c r="D66" s="8">
        <v>2.2200000000000002</v>
      </c>
      <c r="E66" s="12">
        <v>0</v>
      </c>
      <c r="F66" s="8">
        <v>0</v>
      </c>
      <c r="G66" s="12">
        <v>1</v>
      </c>
      <c r="H66" s="8">
        <v>4.3499999999999996</v>
      </c>
      <c r="I66" s="12">
        <v>0</v>
      </c>
    </row>
    <row r="67" spans="2:9" ht="15" customHeight="1" x14ac:dyDescent="0.2">
      <c r="B67" t="s">
        <v>182</v>
      </c>
      <c r="C67" s="12">
        <v>1</v>
      </c>
      <c r="D67" s="8">
        <v>2.2200000000000002</v>
      </c>
      <c r="E67" s="12">
        <v>0</v>
      </c>
      <c r="F67" s="8">
        <v>0</v>
      </c>
      <c r="G67" s="12">
        <v>1</v>
      </c>
      <c r="H67" s="8">
        <v>4.3499999999999996</v>
      </c>
      <c r="I67" s="12">
        <v>0</v>
      </c>
    </row>
    <row r="68" spans="2:9" ht="15" customHeight="1" x14ac:dyDescent="0.2">
      <c r="B68" t="s">
        <v>108</v>
      </c>
      <c r="C68" s="12">
        <v>1</v>
      </c>
      <c r="D68" s="8">
        <v>2.2200000000000002</v>
      </c>
      <c r="E68" s="12">
        <v>1</v>
      </c>
      <c r="F68" s="8">
        <v>6.67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109</v>
      </c>
      <c r="C69" s="12">
        <v>1</v>
      </c>
      <c r="D69" s="8">
        <v>2.2200000000000002</v>
      </c>
      <c r="E69" s="12">
        <v>0</v>
      </c>
      <c r="F69" s="8">
        <v>0</v>
      </c>
      <c r="G69" s="12">
        <v>1</v>
      </c>
      <c r="H69" s="8">
        <v>4.3499999999999996</v>
      </c>
      <c r="I69" s="12">
        <v>0</v>
      </c>
    </row>
    <row r="70" spans="2:9" ht="15" customHeight="1" x14ac:dyDescent="0.2">
      <c r="B70" t="s">
        <v>165</v>
      </c>
      <c r="C70" s="12">
        <v>1</v>
      </c>
      <c r="D70" s="8">
        <v>2.2200000000000002</v>
      </c>
      <c r="E70" s="12">
        <v>1</v>
      </c>
      <c r="F70" s="8">
        <v>6.67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111</v>
      </c>
      <c r="C71" s="12">
        <v>1</v>
      </c>
      <c r="D71" s="8">
        <v>2.2200000000000002</v>
      </c>
      <c r="E71" s="12">
        <v>0</v>
      </c>
      <c r="F71" s="8">
        <v>0</v>
      </c>
      <c r="G71" s="12">
        <v>1</v>
      </c>
      <c r="H71" s="8">
        <v>4.3499999999999996</v>
      </c>
      <c r="I71" s="12">
        <v>0</v>
      </c>
    </row>
    <row r="72" spans="2:9" ht="15" customHeight="1" x14ac:dyDescent="0.2">
      <c r="B72" t="s">
        <v>179</v>
      </c>
      <c r="C72" s="12">
        <v>1</v>
      </c>
      <c r="D72" s="8">
        <v>2.2200000000000002</v>
      </c>
      <c r="E72" s="12">
        <v>1</v>
      </c>
      <c r="F72" s="8">
        <v>6.67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113</v>
      </c>
      <c r="C73" s="12">
        <v>1</v>
      </c>
      <c r="D73" s="8">
        <v>2.2200000000000002</v>
      </c>
      <c r="E73" s="12">
        <v>1</v>
      </c>
      <c r="F73" s="8">
        <v>6.67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190</v>
      </c>
      <c r="C74" s="12">
        <v>1</v>
      </c>
      <c r="D74" s="8">
        <v>2.2200000000000002</v>
      </c>
      <c r="E74" s="12">
        <v>1</v>
      </c>
      <c r="F74" s="8">
        <v>6.67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191</v>
      </c>
      <c r="C75" s="12">
        <v>1</v>
      </c>
      <c r="D75" s="8">
        <v>2.2200000000000002</v>
      </c>
      <c r="E75" s="12">
        <v>0</v>
      </c>
      <c r="F75" s="8">
        <v>0</v>
      </c>
      <c r="G75" s="12">
        <v>1</v>
      </c>
      <c r="H75" s="8">
        <v>4.3499999999999996</v>
      </c>
      <c r="I75" s="12">
        <v>0</v>
      </c>
    </row>
    <row r="76" spans="2:9" ht="15" customHeight="1" x14ac:dyDescent="0.2">
      <c r="B76" t="s">
        <v>126</v>
      </c>
      <c r="C76" s="12">
        <v>1</v>
      </c>
      <c r="D76" s="8">
        <v>2.2200000000000002</v>
      </c>
      <c r="E76" s="12">
        <v>0</v>
      </c>
      <c r="F76" s="8">
        <v>0</v>
      </c>
      <c r="G76" s="12">
        <v>1</v>
      </c>
      <c r="H76" s="8">
        <v>4.3499999999999996</v>
      </c>
      <c r="I76" s="12">
        <v>0</v>
      </c>
    </row>
    <row r="77" spans="2:9" ht="15" customHeight="1" x14ac:dyDescent="0.2">
      <c r="B77" t="s">
        <v>177</v>
      </c>
      <c r="C77" s="12">
        <v>1</v>
      </c>
      <c r="D77" s="8">
        <v>2.2200000000000002</v>
      </c>
      <c r="E77" s="12">
        <v>0</v>
      </c>
      <c r="F77" s="8">
        <v>0</v>
      </c>
      <c r="G77" s="12">
        <v>1</v>
      </c>
      <c r="H77" s="8">
        <v>4.3499999999999996</v>
      </c>
      <c r="I77" s="12">
        <v>0</v>
      </c>
    </row>
    <row r="78" spans="2:9" ht="15" customHeight="1" x14ac:dyDescent="0.2">
      <c r="B78" t="s">
        <v>121</v>
      </c>
      <c r="C78" s="12">
        <v>1</v>
      </c>
      <c r="D78" s="8">
        <v>2.2200000000000002</v>
      </c>
      <c r="E78" s="12">
        <v>1</v>
      </c>
      <c r="F78" s="8">
        <v>6.67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143</v>
      </c>
      <c r="C79" s="12">
        <v>1</v>
      </c>
      <c r="D79" s="8">
        <v>2.2200000000000002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122</v>
      </c>
      <c r="C80" s="12">
        <v>1</v>
      </c>
      <c r="D80" s="8">
        <v>2.2200000000000002</v>
      </c>
      <c r="E80" s="12">
        <v>1</v>
      </c>
      <c r="F80" s="8">
        <v>6.67</v>
      </c>
      <c r="G80" s="12">
        <v>0</v>
      </c>
      <c r="H80" s="8">
        <v>0</v>
      </c>
      <c r="I80" s="12">
        <v>0</v>
      </c>
    </row>
    <row r="82" spans="2:2" ht="15" customHeight="1" x14ac:dyDescent="0.2">
      <c r="B82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AE4E-791B-4FE7-A825-2E30A87A43C3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125</v>
      </c>
      <c r="D6" s="8">
        <v>24.65</v>
      </c>
      <c r="E6" s="12">
        <v>87</v>
      </c>
      <c r="F6" s="8">
        <v>24.1</v>
      </c>
      <c r="G6" s="12">
        <v>38</v>
      </c>
      <c r="H6" s="8">
        <v>26.95</v>
      </c>
      <c r="I6" s="12">
        <v>0</v>
      </c>
    </row>
    <row r="7" spans="2:9" ht="15" customHeight="1" x14ac:dyDescent="0.2">
      <c r="B7" t="s">
        <v>28</v>
      </c>
      <c r="C7" s="12">
        <v>53</v>
      </c>
      <c r="D7" s="8">
        <v>10.45</v>
      </c>
      <c r="E7" s="12">
        <v>30</v>
      </c>
      <c r="F7" s="8">
        <v>8.31</v>
      </c>
      <c r="G7" s="12">
        <v>23</v>
      </c>
      <c r="H7" s="8">
        <v>16.309999999999999</v>
      </c>
      <c r="I7" s="12">
        <v>0</v>
      </c>
    </row>
    <row r="8" spans="2:9" ht="15" customHeight="1" x14ac:dyDescent="0.2">
      <c r="B8" t="s">
        <v>29</v>
      </c>
      <c r="C8" s="12">
        <v>2</v>
      </c>
      <c r="D8" s="8">
        <v>0.39</v>
      </c>
      <c r="E8" s="12">
        <v>0</v>
      </c>
      <c r="F8" s="8">
        <v>0</v>
      </c>
      <c r="G8" s="12">
        <v>1</v>
      </c>
      <c r="H8" s="8">
        <v>0.71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3</v>
      </c>
      <c r="D10" s="8">
        <v>0.59</v>
      </c>
      <c r="E10" s="12">
        <v>0</v>
      </c>
      <c r="F10" s="8">
        <v>0</v>
      </c>
      <c r="G10" s="12">
        <v>3</v>
      </c>
      <c r="H10" s="8">
        <v>2.13</v>
      </c>
      <c r="I10" s="12">
        <v>0</v>
      </c>
    </row>
    <row r="11" spans="2:9" ht="15" customHeight="1" x14ac:dyDescent="0.2">
      <c r="B11" t="s">
        <v>32</v>
      </c>
      <c r="C11" s="12">
        <v>136</v>
      </c>
      <c r="D11" s="8">
        <v>26.82</v>
      </c>
      <c r="E11" s="12">
        <v>95</v>
      </c>
      <c r="F11" s="8">
        <v>26.32</v>
      </c>
      <c r="G11" s="12">
        <v>40</v>
      </c>
      <c r="H11" s="8">
        <v>28.37</v>
      </c>
      <c r="I11" s="12">
        <v>1</v>
      </c>
    </row>
    <row r="12" spans="2:9" ht="15" customHeight="1" x14ac:dyDescent="0.2">
      <c r="B12" t="s">
        <v>33</v>
      </c>
      <c r="C12" s="12">
        <v>1</v>
      </c>
      <c r="D12" s="8">
        <v>0.2</v>
      </c>
      <c r="E12" s="12">
        <v>1</v>
      </c>
      <c r="F12" s="8">
        <v>0.28000000000000003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8</v>
      </c>
      <c r="D13" s="8">
        <v>1.58</v>
      </c>
      <c r="E13" s="12">
        <v>2</v>
      </c>
      <c r="F13" s="8">
        <v>0.55000000000000004</v>
      </c>
      <c r="G13" s="12">
        <v>6</v>
      </c>
      <c r="H13" s="8">
        <v>4.26</v>
      </c>
      <c r="I13" s="12">
        <v>0</v>
      </c>
    </row>
    <row r="14" spans="2:9" ht="15" customHeight="1" x14ac:dyDescent="0.2">
      <c r="B14" t="s">
        <v>35</v>
      </c>
      <c r="C14" s="12">
        <v>16</v>
      </c>
      <c r="D14" s="8">
        <v>3.16</v>
      </c>
      <c r="E14" s="12">
        <v>12</v>
      </c>
      <c r="F14" s="8">
        <v>3.32</v>
      </c>
      <c r="G14" s="12">
        <v>4</v>
      </c>
      <c r="H14" s="8">
        <v>2.84</v>
      </c>
      <c r="I14" s="12">
        <v>0</v>
      </c>
    </row>
    <row r="15" spans="2:9" ht="15" customHeight="1" x14ac:dyDescent="0.2">
      <c r="B15" t="s">
        <v>36</v>
      </c>
      <c r="C15" s="12">
        <v>34</v>
      </c>
      <c r="D15" s="8">
        <v>6.71</v>
      </c>
      <c r="E15" s="12">
        <v>29</v>
      </c>
      <c r="F15" s="8">
        <v>8.0299999999999994</v>
      </c>
      <c r="G15" s="12">
        <v>5</v>
      </c>
      <c r="H15" s="8">
        <v>3.55</v>
      </c>
      <c r="I15" s="12">
        <v>0</v>
      </c>
    </row>
    <row r="16" spans="2:9" ht="15" customHeight="1" x14ac:dyDescent="0.2">
      <c r="B16" t="s">
        <v>37</v>
      </c>
      <c r="C16" s="12">
        <v>87</v>
      </c>
      <c r="D16" s="8">
        <v>17.16</v>
      </c>
      <c r="E16" s="12">
        <v>78</v>
      </c>
      <c r="F16" s="8">
        <v>21.61</v>
      </c>
      <c r="G16" s="12">
        <v>8</v>
      </c>
      <c r="H16" s="8">
        <v>5.67</v>
      </c>
      <c r="I16" s="12">
        <v>0</v>
      </c>
    </row>
    <row r="17" spans="2:9" ht="15" customHeight="1" x14ac:dyDescent="0.2">
      <c r="B17" t="s">
        <v>38</v>
      </c>
      <c r="C17" s="12">
        <v>12</v>
      </c>
      <c r="D17" s="8">
        <v>2.37</v>
      </c>
      <c r="E17" s="12">
        <v>7</v>
      </c>
      <c r="F17" s="8">
        <v>1.94</v>
      </c>
      <c r="G17" s="12">
        <v>4</v>
      </c>
      <c r="H17" s="8">
        <v>2.84</v>
      </c>
      <c r="I17" s="12">
        <v>0</v>
      </c>
    </row>
    <row r="18" spans="2:9" ht="15" customHeight="1" x14ac:dyDescent="0.2">
      <c r="B18" t="s">
        <v>39</v>
      </c>
      <c r="C18" s="12">
        <v>16</v>
      </c>
      <c r="D18" s="8">
        <v>3.16</v>
      </c>
      <c r="E18" s="12">
        <v>11</v>
      </c>
      <c r="F18" s="8">
        <v>3.05</v>
      </c>
      <c r="G18" s="12">
        <v>4</v>
      </c>
      <c r="H18" s="8">
        <v>2.84</v>
      </c>
      <c r="I18" s="12">
        <v>0</v>
      </c>
    </row>
    <row r="19" spans="2:9" ht="15" customHeight="1" x14ac:dyDescent="0.2">
      <c r="B19" t="s">
        <v>40</v>
      </c>
      <c r="C19" s="12">
        <v>14</v>
      </c>
      <c r="D19" s="8">
        <v>2.76</v>
      </c>
      <c r="E19" s="12">
        <v>9</v>
      </c>
      <c r="F19" s="8">
        <v>2.4900000000000002</v>
      </c>
      <c r="G19" s="12">
        <v>5</v>
      </c>
      <c r="H19" s="8">
        <v>3.55</v>
      </c>
      <c r="I19" s="12">
        <v>0</v>
      </c>
    </row>
    <row r="20" spans="2:9" ht="15" customHeight="1" x14ac:dyDescent="0.2">
      <c r="B20" s="9" t="s">
        <v>208</v>
      </c>
      <c r="C20" s="12">
        <f>SUM(LTBL_05434[総数／事業所数])</f>
        <v>507</v>
      </c>
      <c r="E20" s="12">
        <f>SUBTOTAL(109,LTBL_05434[個人／事業所数])</f>
        <v>361</v>
      </c>
      <c r="G20" s="12">
        <f>SUBTOTAL(109,LTBL_05434[法人／事業所数])</f>
        <v>141</v>
      </c>
      <c r="I20" s="12">
        <f>SUBTOTAL(109,LTBL_05434[法人以外の団体／事業所数])</f>
        <v>1</v>
      </c>
    </row>
    <row r="21" spans="2:9" ht="15" customHeight="1" x14ac:dyDescent="0.2">
      <c r="E21" s="11">
        <f>LTBL_05434[[#Totals],[個人／事業所数]]/LTBL_05434[[#Totals],[総数／事業所数]]</f>
        <v>0.71203155818540431</v>
      </c>
      <c r="G21" s="11">
        <f>LTBL_05434[[#Totals],[法人／事業所数]]/LTBL_05434[[#Totals],[総数／事業所数]]</f>
        <v>0.27810650887573962</v>
      </c>
      <c r="I21" s="11">
        <f>LTBL_05434[[#Totals],[法人以外の団体／事業所数]]/LTBL_05434[[#Totals],[総数／事業所数]]</f>
        <v>1.9723865877712033E-3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80</v>
      </c>
      <c r="D24" s="8">
        <v>15.78</v>
      </c>
      <c r="E24" s="12">
        <v>76</v>
      </c>
      <c r="F24" s="8">
        <v>21.05</v>
      </c>
      <c r="G24" s="12">
        <v>4</v>
      </c>
      <c r="H24" s="8">
        <v>2.84</v>
      </c>
      <c r="I24" s="12">
        <v>0</v>
      </c>
    </row>
    <row r="25" spans="2:9" ht="15" customHeight="1" x14ac:dyDescent="0.2">
      <c r="B25" t="s">
        <v>50</v>
      </c>
      <c r="C25" s="12">
        <v>58</v>
      </c>
      <c r="D25" s="8">
        <v>11.44</v>
      </c>
      <c r="E25" s="12">
        <v>48</v>
      </c>
      <c r="F25" s="8">
        <v>13.3</v>
      </c>
      <c r="G25" s="12">
        <v>10</v>
      </c>
      <c r="H25" s="8">
        <v>7.09</v>
      </c>
      <c r="I25" s="12">
        <v>0</v>
      </c>
    </row>
    <row r="26" spans="2:9" ht="15" customHeight="1" x14ac:dyDescent="0.2">
      <c r="B26" t="s">
        <v>49</v>
      </c>
      <c r="C26" s="12">
        <v>45</v>
      </c>
      <c r="D26" s="8">
        <v>8.8800000000000008</v>
      </c>
      <c r="E26" s="12">
        <v>24</v>
      </c>
      <c r="F26" s="8">
        <v>6.65</v>
      </c>
      <c r="G26" s="12">
        <v>21</v>
      </c>
      <c r="H26" s="8">
        <v>14.89</v>
      </c>
      <c r="I26" s="12">
        <v>0</v>
      </c>
    </row>
    <row r="27" spans="2:9" ht="15" customHeight="1" x14ac:dyDescent="0.2">
      <c r="B27" t="s">
        <v>56</v>
      </c>
      <c r="C27" s="12">
        <v>42</v>
      </c>
      <c r="D27" s="8">
        <v>8.2799999999999994</v>
      </c>
      <c r="E27" s="12">
        <v>33</v>
      </c>
      <c r="F27" s="8">
        <v>9.14</v>
      </c>
      <c r="G27" s="12">
        <v>8</v>
      </c>
      <c r="H27" s="8">
        <v>5.67</v>
      </c>
      <c r="I27" s="12">
        <v>1</v>
      </c>
    </row>
    <row r="28" spans="2:9" ht="15" customHeight="1" x14ac:dyDescent="0.2">
      <c r="B28" t="s">
        <v>58</v>
      </c>
      <c r="C28" s="12">
        <v>42</v>
      </c>
      <c r="D28" s="8">
        <v>8.2799999999999994</v>
      </c>
      <c r="E28" s="12">
        <v>32</v>
      </c>
      <c r="F28" s="8">
        <v>8.86</v>
      </c>
      <c r="G28" s="12">
        <v>10</v>
      </c>
      <c r="H28" s="8">
        <v>7.09</v>
      </c>
      <c r="I28" s="12">
        <v>0</v>
      </c>
    </row>
    <row r="29" spans="2:9" ht="15" customHeight="1" x14ac:dyDescent="0.2">
      <c r="B29" t="s">
        <v>62</v>
      </c>
      <c r="C29" s="12">
        <v>30</v>
      </c>
      <c r="D29" s="8">
        <v>5.92</v>
      </c>
      <c r="E29" s="12">
        <v>27</v>
      </c>
      <c r="F29" s="8">
        <v>7.48</v>
      </c>
      <c r="G29" s="12">
        <v>3</v>
      </c>
      <c r="H29" s="8">
        <v>2.13</v>
      </c>
      <c r="I29" s="12">
        <v>0</v>
      </c>
    </row>
    <row r="30" spans="2:9" ht="15" customHeight="1" x14ac:dyDescent="0.2">
      <c r="B30" t="s">
        <v>51</v>
      </c>
      <c r="C30" s="12">
        <v>22</v>
      </c>
      <c r="D30" s="8">
        <v>4.34</v>
      </c>
      <c r="E30" s="12">
        <v>15</v>
      </c>
      <c r="F30" s="8">
        <v>4.16</v>
      </c>
      <c r="G30" s="12">
        <v>7</v>
      </c>
      <c r="H30" s="8">
        <v>4.96</v>
      </c>
      <c r="I30" s="12">
        <v>0</v>
      </c>
    </row>
    <row r="31" spans="2:9" ht="15" customHeight="1" x14ac:dyDescent="0.2">
      <c r="B31" t="s">
        <v>57</v>
      </c>
      <c r="C31" s="12">
        <v>20</v>
      </c>
      <c r="D31" s="8">
        <v>3.94</v>
      </c>
      <c r="E31" s="12">
        <v>15</v>
      </c>
      <c r="F31" s="8">
        <v>4.16</v>
      </c>
      <c r="G31" s="12">
        <v>5</v>
      </c>
      <c r="H31" s="8">
        <v>3.55</v>
      </c>
      <c r="I31" s="12">
        <v>0</v>
      </c>
    </row>
    <row r="32" spans="2:9" ht="15" customHeight="1" x14ac:dyDescent="0.2">
      <c r="B32" t="s">
        <v>65</v>
      </c>
      <c r="C32" s="12">
        <v>12</v>
      </c>
      <c r="D32" s="8">
        <v>2.37</v>
      </c>
      <c r="E32" s="12">
        <v>7</v>
      </c>
      <c r="F32" s="8">
        <v>1.94</v>
      </c>
      <c r="G32" s="12">
        <v>4</v>
      </c>
      <c r="H32" s="8">
        <v>2.84</v>
      </c>
      <c r="I32" s="12">
        <v>0</v>
      </c>
    </row>
    <row r="33" spans="2:9" ht="15" customHeight="1" x14ac:dyDescent="0.2">
      <c r="B33" t="s">
        <v>61</v>
      </c>
      <c r="C33" s="12">
        <v>11</v>
      </c>
      <c r="D33" s="8">
        <v>2.17</v>
      </c>
      <c r="E33" s="12">
        <v>9</v>
      </c>
      <c r="F33" s="8">
        <v>2.4900000000000002</v>
      </c>
      <c r="G33" s="12">
        <v>2</v>
      </c>
      <c r="H33" s="8">
        <v>1.42</v>
      </c>
      <c r="I33" s="12">
        <v>0</v>
      </c>
    </row>
    <row r="34" spans="2:9" ht="15" customHeight="1" x14ac:dyDescent="0.2">
      <c r="B34" t="s">
        <v>66</v>
      </c>
      <c r="C34" s="12">
        <v>11</v>
      </c>
      <c r="D34" s="8">
        <v>2.17</v>
      </c>
      <c r="E34" s="12">
        <v>11</v>
      </c>
      <c r="F34" s="8">
        <v>3.05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52</v>
      </c>
      <c r="C35" s="12">
        <v>9</v>
      </c>
      <c r="D35" s="8">
        <v>1.78</v>
      </c>
      <c r="E35" s="12">
        <v>9</v>
      </c>
      <c r="F35" s="8">
        <v>2.4900000000000002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53</v>
      </c>
      <c r="C36" s="12">
        <v>8</v>
      </c>
      <c r="D36" s="8">
        <v>1.58</v>
      </c>
      <c r="E36" s="12">
        <v>5</v>
      </c>
      <c r="F36" s="8">
        <v>1.39</v>
      </c>
      <c r="G36" s="12">
        <v>3</v>
      </c>
      <c r="H36" s="8">
        <v>2.13</v>
      </c>
      <c r="I36" s="12">
        <v>0</v>
      </c>
    </row>
    <row r="37" spans="2:9" ht="15" customHeight="1" x14ac:dyDescent="0.2">
      <c r="B37" t="s">
        <v>55</v>
      </c>
      <c r="C37" s="12">
        <v>8</v>
      </c>
      <c r="D37" s="8">
        <v>1.58</v>
      </c>
      <c r="E37" s="12">
        <v>6</v>
      </c>
      <c r="F37" s="8">
        <v>1.66</v>
      </c>
      <c r="G37" s="12">
        <v>2</v>
      </c>
      <c r="H37" s="8">
        <v>1.42</v>
      </c>
      <c r="I37" s="12">
        <v>0</v>
      </c>
    </row>
    <row r="38" spans="2:9" ht="15" customHeight="1" x14ac:dyDescent="0.2">
      <c r="B38" t="s">
        <v>88</v>
      </c>
      <c r="C38" s="12">
        <v>7</v>
      </c>
      <c r="D38" s="8">
        <v>1.38</v>
      </c>
      <c r="E38" s="12">
        <v>5</v>
      </c>
      <c r="F38" s="8">
        <v>1.39</v>
      </c>
      <c r="G38" s="12">
        <v>2</v>
      </c>
      <c r="H38" s="8">
        <v>1.42</v>
      </c>
      <c r="I38" s="12">
        <v>0</v>
      </c>
    </row>
    <row r="39" spans="2:9" ht="15" customHeight="1" x14ac:dyDescent="0.2">
      <c r="B39" t="s">
        <v>80</v>
      </c>
      <c r="C39" s="12">
        <v>7</v>
      </c>
      <c r="D39" s="8">
        <v>1.38</v>
      </c>
      <c r="E39" s="12">
        <v>5</v>
      </c>
      <c r="F39" s="8">
        <v>1.39</v>
      </c>
      <c r="G39" s="12">
        <v>2</v>
      </c>
      <c r="H39" s="8">
        <v>1.42</v>
      </c>
      <c r="I39" s="12">
        <v>0</v>
      </c>
    </row>
    <row r="40" spans="2:9" ht="15" customHeight="1" x14ac:dyDescent="0.2">
      <c r="B40" t="s">
        <v>68</v>
      </c>
      <c r="C40" s="12">
        <v>7</v>
      </c>
      <c r="D40" s="8">
        <v>1.38</v>
      </c>
      <c r="E40" s="12">
        <v>4</v>
      </c>
      <c r="F40" s="8">
        <v>1.1100000000000001</v>
      </c>
      <c r="G40" s="12">
        <v>3</v>
      </c>
      <c r="H40" s="8">
        <v>2.13</v>
      </c>
      <c r="I40" s="12">
        <v>0</v>
      </c>
    </row>
    <row r="41" spans="2:9" ht="15" customHeight="1" x14ac:dyDescent="0.2">
      <c r="B41" t="s">
        <v>73</v>
      </c>
      <c r="C41" s="12">
        <v>6</v>
      </c>
      <c r="D41" s="8">
        <v>1.18</v>
      </c>
      <c r="E41" s="12">
        <v>2</v>
      </c>
      <c r="F41" s="8">
        <v>0.55000000000000004</v>
      </c>
      <c r="G41" s="12">
        <v>4</v>
      </c>
      <c r="H41" s="8">
        <v>2.84</v>
      </c>
      <c r="I41" s="12">
        <v>0</v>
      </c>
    </row>
    <row r="42" spans="2:9" ht="15" customHeight="1" x14ac:dyDescent="0.2">
      <c r="B42" t="s">
        <v>74</v>
      </c>
      <c r="C42" s="12">
        <v>6</v>
      </c>
      <c r="D42" s="8">
        <v>1.18</v>
      </c>
      <c r="E42" s="12">
        <v>1</v>
      </c>
      <c r="F42" s="8">
        <v>0.28000000000000003</v>
      </c>
      <c r="G42" s="12">
        <v>5</v>
      </c>
      <c r="H42" s="8">
        <v>3.55</v>
      </c>
      <c r="I42" s="12">
        <v>0</v>
      </c>
    </row>
    <row r="43" spans="2:9" ht="15" customHeight="1" x14ac:dyDescent="0.2">
      <c r="B43" t="s">
        <v>59</v>
      </c>
      <c r="C43" s="12">
        <v>5</v>
      </c>
      <c r="D43" s="8">
        <v>0.99</v>
      </c>
      <c r="E43" s="12">
        <v>2</v>
      </c>
      <c r="F43" s="8">
        <v>0.55000000000000004</v>
      </c>
      <c r="G43" s="12">
        <v>3</v>
      </c>
      <c r="H43" s="8">
        <v>2.13</v>
      </c>
      <c r="I43" s="12">
        <v>0</v>
      </c>
    </row>
    <row r="44" spans="2:9" ht="15" customHeight="1" x14ac:dyDescent="0.2">
      <c r="B44" t="s">
        <v>64</v>
      </c>
      <c r="C44" s="12">
        <v>5</v>
      </c>
      <c r="D44" s="8">
        <v>0.99</v>
      </c>
      <c r="E44" s="12">
        <v>1</v>
      </c>
      <c r="F44" s="8">
        <v>0.28000000000000003</v>
      </c>
      <c r="G44" s="12">
        <v>3</v>
      </c>
      <c r="H44" s="8">
        <v>2.13</v>
      </c>
      <c r="I44" s="12">
        <v>0</v>
      </c>
    </row>
    <row r="45" spans="2:9" ht="15" customHeight="1" x14ac:dyDescent="0.2">
      <c r="B45" t="s">
        <v>67</v>
      </c>
      <c r="C45" s="12">
        <v>5</v>
      </c>
      <c r="D45" s="8">
        <v>0.99</v>
      </c>
      <c r="E45" s="12">
        <v>0</v>
      </c>
      <c r="F45" s="8">
        <v>0</v>
      </c>
      <c r="G45" s="12">
        <v>4</v>
      </c>
      <c r="H45" s="8">
        <v>2.84</v>
      </c>
      <c r="I45" s="12">
        <v>0</v>
      </c>
    </row>
    <row r="48" spans="2:9" ht="33" customHeight="1" x14ac:dyDescent="0.2">
      <c r="B48" t="s">
        <v>210</v>
      </c>
      <c r="C48" s="10" t="s">
        <v>42</v>
      </c>
      <c r="D48" s="10" t="s">
        <v>43</v>
      </c>
      <c r="E48" s="10" t="s">
        <v>44</v>
      </c>
      <c r="F48" s="10" t="s">
        <v>45</v>
      </c>
      <c r="G48" s="10" t="s">
        <v>46</v>
      </c>
      <c r="H48" s="10" t="s">
        <v>47</v>
      </c>
      <c r="I48" s="10" t="s">
        <v>48</v>
      </c>
    </row>
    <row r="49" spans="2:9" ht="15" customHeight="1" x14ac:dyDescent="0.2">
      <c r="B49" t="s">
        <v>118</v>
      </c>
      <c r="C49" s="12">
        <v>38</v>
      </c>
      <c r="D49" s="8">
        <v>7.5</v>
      </c>
      <c r="E49" s="12">
        <v>38</v>
      </c>
      <c r="F49" s="8">
        <v>10.53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119</v>
      </c>
      <c r="C50" s="12">
        <v>37</v>
      </c>
      <c r="D50" s="8">
        <v>7.3</v>
      </c>
      <c r="E50" s="12">
        <v>34</v>
      </c>
      <c r="F50" s="8">
        <v>9.42</v>
      </c>
      <c r="G50" s="12">
        <v>3</v>
      </c>
      <c r="H50" s="8">
        <v>2.13</v>
      </c>
      <c r="I50" s="12">
        <v>0</v>
      </c>
    </row>
    <row r="51" spans="2:9" ht="15" customHeight="1" x14ac:dyDescent="0.2">
      <c r="B51" t="s">
        <v>104</v>
      </c>
      <c r="C51" s="12">
        <v>18</v>
      </c>
      <c r="D51" s="8">
        <v>3.55</v>
      </c>
      <c r="E51" s="12">
        <v>12</v>
      </c>
      <c r="F51" s="8">
        <v>3.32</v>
      </c>
      <c r="G51" s="12">
        <v>6</v>
      </c>
      <c r="H51" s="8">
        <v>4.26</v>
      </c>
      <c r="I51" s="12">
        <v>0</v>
      </c>
    </row>
    <row r="52" spans="2:9" ht="15" customHeight="1" x14ac:dyDescent="0.2">
      <c r="B52" t="s">
        <v>103</v>
      </c>
      <c r="C52" s="12">
        <v>15</v>
      </c>
      <c r="D52" s="8">
        <v>2.96</v>
      </c>
      <c r="E52" s="12">
        <v>6</v>
      </c>
      <c r="F52" s="8">
        <v>1.66</v>
      </c>
      <c r="G52" s="12">
        <v>9</v>
      </c>
      <c r="H52" s="8">
        <v>6.38</v>
      </c>
      <c r="I52" s="12">
        <v>0</v>
      </c>
    </row>
    <row r="53" spans="2:9" ht="15" customHeight="1" x14ac:dyDescent="0.2">
      <c r="B53" t="s">
        <v>136</v>
      </c>
      <c r="C53" s="12">
        <v>14</v>
      </c>
      <c r="D53" s="8">
        <v>2.76</v>
      </c>
      <c r="E53" s="12">
        <v>13</v>
      </c>
      <c r="F53" s="8">
        <v>3.6</v>
      </c>
      <c r="G53" s="12">
        <v>1</v>
      </c>
      <c r="H53" s="8">
        <v>0.71</v>
      </c>
      <c r="I53" s="12">
        <v>0</v>
      </c>
    </row>
    <row r="54" spans="2:9" ht="15" customHeight="1" x14ac:dyDescent="0.2">
      <c r="B54" t="s">
        <v>142</v>
      </c>
      <c r="C54" s="12">
        <v>12</v>
      </c>
      <c r="D54" s="8">
        <v>2.37</v>
      </c>
      <c r="E54" s="12">
        <v>9</v>
      </c>
      <c r="F54" s="8">
        <v>2.4900000000000002</v>
      </c>
      <c r="G54" s="12">
        <v>3</v>
      </c>
      <c r="H54" s="8">
        <v>2.13</v>
      </c>
      <c r="I54" s="12">
        <v>0</v>
      </c>
    </row>
    <row r="55" spans="2:9" ht="15" customHeight="1" x14ac:dyDescent="0.2">
      <c r="B55" t="s">
        <v>123</v>
      </c>
      <c r="C55" s="12">
        <v>12</v>
      </c>
      <c r="D55" s="8">
        <v>2.37</v>
      </c>
      <c r="E55" s="12">
        <v>9</v>
      </c>
      <c r="F55" s="8">
        <v>2.4900000000000002</v>
      </c>
      <c r="G55" s="12">
        <v>3</v>
      </c>
      <c r="H55" s="8">
        <v>2.13</v>
      </c>
      <c r="I55" s="12">
        <v>0</v>
      </c>
    </row>
    <row r="56" spans="2:9" ht="15" customHeight="1" x14ac:dyDescent="0.2">
      <c r="B56" t="s">
        <v>115</v>
      </c>
      <c r="C56" s="12">
        <v>12</v>
      </c>
      <c r="D56" s="8">
        <v>2.37</v>
      </c>
      <c r="E56" s="12">
        <v>10</v>
      </c>
      <c r="F56" s="8">
        <v>2.77</v>
      </c>
      <c r="G56" s="12">
        <v>2</v>
      </c>
      <c r="H56" s="8">
        <v>1.42</v>
      </c>
      <c r="I56" s="12">
        <v>0</v>
      </c>
    </row>
    <row r="57" spans="2:9" ht="15" customHeight="1" x14ac:dyDescent="0.2">
      <c r="B57" t="s">
        <v>133</v>
      </c>
      <c r="C57" s="12">
        <v>11</v>
      </c>
      <c r="D57" s="8">
        <v>2.17</v>
      </c>
      <c r="E57" s="12">
        <v>11</v>
      </c>
      <c r="F57" s="8">
        <v>3.05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108</v>
      </c>
      <c r="C58" s="12">
        <v>11</v>
      </c>
      <c r="D58" s="8">
        <v>2.17</v>
      </c>
      <c r="E58" s="12">
        <v>9</v>
      </c>
      <c r="F58" s="8">
        <v>2.4900000000000002</v>
      </c>
      <c r="G58" s="12">
        <v>2</v>
      </c>
      <c r="H58" s="8">
        <v>1.42</v>
      </c>
      <c r="I58" s="12">
        <v>0</v>
      </c>
    </row>
    <row r="59" spans="2:9" ht="15" customHeight="1" x14ac:dyDescent="0.2">
      <c r="B59" t="s">
        <v>121</v>
      </c>
      <c r="C59" s="12">
        <v>11</v>
      </c>
      <c r="D59" s="8">
        <v>2.17</v>
      </c>
      <c r="E59" s="12">
        <v>11</v>
      </c>
      <c r="F59" s="8">
        <v>3.05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110</v>
      </c>
      <c r="C60" s="12">
        <v>10</v>
      </c>
      <c r="D60" s="8">
        <v>1.97</v>
      </c>
      <c r="E60" s="12">
        <v>6</v>
      </c>
      <c r="F60" s="8">
        <v>1.66</v>
      </c>
      <c r="G60" s="12">
        <v>4</v>
      </c>
      <c r="H60" s="8">
        <v>2.84</v>
      </c>
      <c r="I60" s="12">
        <v>0</v>
      </c>
    </row>
    <row r="61" spans="2:9" ht="15" customHeight="1" x14ac:dyDescent="0.2">
      <c r="B61" t="s">
        <v>109</v>
      </c>
      <c r="C61" s="12">
        <v>9</v>
      </c>
      <c r="D61" s="8">
        <v>1.78</v>
      </c>
      <c r="E61" s="12">
        <v>7</v>
      </c>
      <c r="F61" s="8">
        <v>1.94</v>
      </c>
      <c r="G61" s="12">
        <v>2</v>
      </c>
      <c r="H61" s="8">
        <v>1.42</v>
      </c>
      <c r="I61" s="12">
        <v>0</v>
      </c>
    </row>
    <row r="62" spans="2:9" ht="15" customHeight="1" x14ac:dyDescent="0.2">
      <c r="B62" t="s">
        <v>130</v>
      </c>
      <c r="C62" s="12">
        <v>9</v>
      </c>
      <c r="D62" s="8">
        <v>1.78</v>
      </c>
      <c r="E62" s="12">
        <v>6</v>
      </c>
      <c r="F62" s="8">
        <v>1.66</v>
      </c>
      <c r="G62" s="12">
        <v>3</v>
      </c>
      <c r="H62" s="8">
        <v>2.13</v>
      </c>
      <c r="I62" s="12">
        <v>0</v>
      </c>
    </row>
    <row r="63" spans="2:9" ht="15" customHeight="1" x14ac:dyDescent="0.2">
      <c r="B63" t="s">
        <v>105</v>
      </c>
      <c r="C63" s="12">
        <v>8</v>
      </c>
      <c r="D63" s="8">
        <v>1.58</v>
      </c>
      <c r="E63" s="12">
        <v>5</v>
      </c>
      <c r="F63" s="8">
        <v>1.39</v>
      </c>
      <c r="G63" s="12">
        <v>3</v>
      </c>
      <c r="H63" s="8">
        <v>2.13</v>
      </c>
      <c r="I63" s="12">
        <v>0</v>
      </c>
    </row>
    <row r="64" spans="2:9" ht="15" customHeight="1" x14ac:dyDescent="0.2">
      <c r="B64" t="s">
        <v>166</v>
      </c>
      <c r="C64" s="12">
        <v>8</v>
      </c>
      <c r="D64" s="8">
        <v>1.58</v>
      </c>
      <c r="E64" s="12">
        <v>7</v>
      </c>
      <c r="F64" s="8">
        <v>1.94</v>
      </c>
      <c r="G64" s="12">
        <v>1</v>
      </c>
      <c r="H64" s="8">
        <v>0.71</v>
      </c>
      <c r="I64" s="12">
        <v>0</v>
      </c>
    </row>
    <row r="65" spans="2:9" ht="15" customHeight="1" x14ac:dyDescent="0.2">
      <c r="B65" t="s">
        <v>182</v>
      </c>
      <c r="C65" s="12">
        <v>7</v>
      </c>
      <c r="D65" s="8">
        <v>1.38</v>
      </c>
      <c r="E65" s="12">
        <v>4</v>
      </c>
      <c r="F65" s="8">
        <v>1.1100000000000001</v>
      </c>
      <c r="G65" s="12">
        <v>3</v>
      </c>
      <c r="H65" s="8">
        <v>2.13</v>
      </c>
      <c r="I65" s="12">
        <v>0</v>
      </c>
    </row>
    <row r="66" spans="2:9" ht="15" customHeight="1" x14ac:dyDescent="0.2">
      <c r="B66" t="s">
        <v>192</v>
      </c>
      <c r="C66" s="12">
        <v>7</v>
      </c>
      <c r="D66" s="8">
        <v>1.38</v>
      </c>
      <c r="E66" s="12">
        <v>6</v>
      </c>
      <c r="F66" s="8">
        <v>1.66</v>
      </c>
      <c r="G66" s="12">
        <v>0</v>
      </c>
      <c r="H66" s="8">
        <v>0</v>
      </c>
      <c r="I66" s="12">
        <v>1</v>
      </c>
    </row>
    <row r="67" spans="2:9" ht="15" customHeight="1" x14ac:dyDescent="0.2">
      <c r="B67" t="s">
        <v>107</v>
      </c>
      <c r="C67" s="12">
        <v>7</v>
      </c>
      <c r="D67" s="8">
        <v>1.38</v>
      </c>
      <c r="E67" s="12">
        <v>6</v>
      </c>
      <c r="F67" s="8">
        <v>1.66</v>
      </c>
      <c r="G67" s="12">
        <v>1</v>
      </c>
      <c r="H67" s="8">
        <v>0.71</v>
      </c>
      <c r="I67" s="12">
        <v>0</v>
      </c>
    </row>
    <row r="68" spans="2:9" ht="15" customHeight="1" x14ac:dyDescent="0.2">
      <c r="B68" t="s">
        <v>129</v>
      </c>
      <c r="C68" s="12">
        <v>7</v>
      </c>
      <c r="D68" s="8">
        <v>1.38</v>
      </c>
      <c r="E68" s="12">
        <v>6</v>
      </c>
      <c r="F68" s="8">
        <v>1.66</v>
      </c>
      <c r="G68" s="12">
        <v>1</v>
      </c>
      <c r="H68" s="8">
        <v>0.71</v>
      </c>
      <c r="I68" s="12">
        <v>0</v>
      </c>
    </row>
    <row r="69" spans="2:9" ht="15" customHeight="1" x14ac:dyDescent="0.2">
      <c r="B69" t="s">
        <v>125</v>
      </c>
      <c r="C69" s="12">
        <v>7</v>
      </c>
      <c r="D69" s="8">
        <v>1.38</v>
      </c>
      <c r="E69" s="12">
        <v>5</v>
      </c>
      <c r="F69" s="8">
        <v>1.39</v>
      </c>
      <c r="G69" s="12">
        <v>2</v>
      </c>
      <c r="H69" s="8">
        <v>1.42</v>
      </c>
      <c r="I69" s="12">
        <v>0</v>
      </c>
    </row>
    <row r="70" spans="2:9" ht="15" customHeight="1" x14ac:dyDescent="0.2">
      <c r="B70" t="s">
        <v>120</v>
      </c>
      <c r="C70" s="12">
        <v>7</v>
      </c>
      <c r="D70" s="8">
        <v>1.38</v>
      </c>
      <c r="E70" s="12">
        <v>6</v>
      </c>
      <c r="F70" s="8">
        <v>1.66</v>
      </c>
      <c r="G70" s="12">
        <v>1</v>
      </c>
      <c r="H70" s="8">
        <v>0.71</v>
      </c>
      <c r="I70" s="12">
        <v>0</v>
      </c>
    </row>
    <row r="71" spans="2:9" ht="15" customHeight="1" x14ac:dyDescent="0.2">
      <c r="B71" t="s">
        <v>122</v>
      </c>
      <c r="C71" s="12">
        <v>7</v>
      </c>
      <c r="D71" s="8">
        <v>1.38</v>
      </c>
      <c r="E71" s="12">
        <v>4</v>
      </c>
      <c r="F71" s="8">
        <v>1.1100000000000001</v>
      </c>
      <c r="G71" s="12">
        <v>3</v>
      </c>
      <c r="H71" s="8">
        <v>2.13</v>
      </c>
      <c r="I71" s="12">
        <v>0</v>
      </c>
    </row>
    <row r="73" spans="2:9" ht="15" customHeight="1" x14ac:dyDescent="0.2">
      <c r="B73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408C4-0B34-4755-B6DE-AA9C7D4C844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50</v>
      </c>
      <c r="D6" s="8">
        <v>14.93</v>
      </c>
      <c r="E6" s="12">
        <v>39</v>
      </c>
      <c r="F6" s="8">
        <v>15.29</v>
      </c>
      <c r="G6" s="12">
        <v>11</v>
      </c>
      <c r="H6" s="8">
        <v>16.18</v>
      </c>
      <c r="I6" s="12">
        <v>0</v>
      </c>
    </row>
    <row r="7" spans="2:9" ht="15" customHeight="1" x14ac:dyDescent="0.2">
      <c r="B7" t="s">
        <v>28</v>
      </c>
      <c r="C7" s="12">
        <v>42</v>
      </c>
      <c r="D7" s="8">
        <v>12.54</v>
      </c>
      <c r="E7" s="12">
        <v>24</v>
      </c>
      <c r="F7" s="8">
        <v>9.41</v>
      </c>
      <c r="G7" s="12">
        <v>18</v>
      </c>
      <c r="H7" s="8">
        <v>26.47</v>
      </c>
      <c r="I7" s="12">
        <v>0</v>
      </c>
    </row>
    <row r="8" spans="2:9" ht="15" customHeight="1" x14ac:dyDescent="0.2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3</v>
      </c>
      <c r="D10" s="8">
        <v>0.9</v>
      </c>
      <c r="E10" s="12">
        <v>3</v>
      </c>
      <c r="F10" s="8">
        <v>1.18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32</v>
      </c>
      <c r="C11" s="12">
        <v>87</v>
      </c>
      <c r="D11" s="8">
        <v>25.97</v>
      </c>
      <c r="E11" s="12">
        <v>69</v>
      </c>
      <c r="F11" s="8">
        <v>27.06</v>
      </c>
      <c r="G11" s="12">
        <v>16</v>
      </c>
      <c r="H11" s="8">
        <v>23.53</v>
      </c>
      <c r="I11" s="12">
        <v>2</v>
      </c>
    </row>
    <row r="12" spans="2:9" ht="15" customHeight="1" x14ac:dyDescent="0.2">
      <c r="B12" t="s">
        <v>33</v>
      </c>
      <c r="C12" s="12">
        <v>1</v>
      </c>
      <c r="D12" s="8">
        <v>0.3</v>
      </c>
      <c r="E12" s="12">
        <v>0</v>
      </c>
      <c r="F12" s="8">
        <v>0</v>
      </c>
      <c r="G12" s="12">
        <v>1</v>
      </c>
      <c r="H12" s="8">
        <v>1.47</v>
      </c>
      <c r="I12" s="12">
        <v>0</v>
      </c>
    </row>
    <row r="13" spans="2:9" ht="15" customHeight="1" x14ac:dyDescent="0.2">
      <c r="B13" t="s">
        <v>34</v>
      </c>
      <c r="C13" s="12">
        <v>6</v>
      </c>
      <c r="D13" s="8">
        <v>1.79</v>
      </c>
      <c r="E13" s="12">
        <v>0</v>
      </c>
      <c r="F13" s="8">
        <v>0</v>
      </c>
      <c r="G13" s="12">
        <v>6</v>
      </c>
      <c r="H13" s="8">
        <v>8.82</v>
      </c>
      <c r="I13" s="12">
        <v>0</v>
      </c>
    </row>
    <row r="14" spans="2:9" ht="15" customHeight="1" x14ac:dyDescent="0.2">
      <c r="B14" t="s">
        <v>35</v>
      </c>
      <c r="C14" s="12">
        <v>8</v>
      </c>
      <c r="D14" s="8">
        <v>2.39</v>
      </c>
      <c r="E14" s="12">
        <v>5</v>
      </c>
      <c r="F14" s="8">
        <v>1.96</v>
      </c>
      <c r="G14" s="12">
        <v>3</v>
      </c>
      <c r="H14" s="8">
        <v>4.41</v>
      </c>
      <c r="I14" s="12">
        <v>0</v>
      </c>
    </row>
    <row r="15" spans="2:9" ht="15" customHeight="1" x14ac:dyDescent="0.2">
      <c r="B15" t="s">
        <v>36</v>
      </c>
      <c r="C15" s="12">
        <v>39</v>
      </c>
      <c r="D15" s="8">
        <v>11.64</v>
      </c>
      <c r="E15" s="12">
        <v>33</v>
      </c>
      <c r="F15" s="8">
        <v>12.94</v>
      </c>
      <c r="G15" s="12">
        <v>5</v>
      </c>
      <c r="H15" s="8">
        <v>7.35</v>
      </c>
      <c r="I15" s="12">
        <v>0</v>
      </c>
    </row>
    <row r="16" spans="2:9" ht="15" customHeight="1" x14ac:dyDescent="0.2">
      <c r="B16" t="s">
        <v>37</v>
      </c>
      <c r="C16" s="12">
        <v>70</v>
      </c>
      <c r="D16" s="8">
        <v>20.9</v>
      </c>
      <c r="E16" s="12">
        <v>67</v>
      </c>
      <c r="F16" s="8">
        <v>26.27</v>
      </c>
      <c r="G16" s="12">
        <v>2</v>
      </c>
      <c r="H16" s="8">
        <v>2.94</v>
      </c>
      <c r="I16" s="12">
        <v>0</v>
      </c>
    </row>
    <row r="17" spans="2:9" ht="15" customHeight="1" x14ac:dyDescent="0.2">
      <c r="B17" t="s">
        <v>38</v>
      </c>
      <c r="C17" s="12">
        <v>7</v>
      </c>
      <c r="D17" s="8">
        <v>2.09</v>
      </c>
      <c r="E17" s="12">
        <v>1</v>
      </c>
      <c r="F17" s="8">
        <v>0.39</v>
      </c>
      <c r="G17" s="12">
        <v>1</v>
      </c>
      <c r="H17" s="8">
        <v>1.47</v>
      </c>
      <c r="I17" s="12">
        <v>0</v>
      </c>
    </row>
    <row r="18" spans="2:9" ht="15" customHeight="1" x14ac:dyDescent="0.2">
      <c r="B18" t="s">
        <v>39</v>
      </c>
      <c r="C18" s="12">
        <v>11</v>
      </c>
      <c r="D18" s="8">
        <v>3.28</v>
      </c>
      <c r="E18" s="12">
        <v>7</v>
      </c>
      <c r="F18" s="8">
        <v>2.75</v>
      </c>
      <c r="G18" s="12">
        <v>3</v>
      </c>
      <c r="H18" s="8">
        <v>4.41</v>
      </c>
      <c r="I18" s="12">
        <v>0</v>
      </c>
    </row>
    <row r="19" spans="2:9" ht="15" customHeight="1" x14ac:dyDescent="0.2">
      <c r="B19" t="s">
        <v>40</v>
      </c>
      <c r="C19" s="12">
        <v>11</v>
      </c>
      <c r="D19" s="8">
        <v>3.28</v>
      </c>
      <c r="E19" s="12">
        <v>7</v>
      </c>
      <c r="F19" s="8">
        <v>2.75</v>
      </c>
      <c r="G19" s="12">
        <v>2</v>
      </c>
      <c r="H19" s="8">
        <v>2.94</v>
      </c>
      <c r="I19" s="12">
        <v>1</v>
      </c>
    </row>
    <row r="20" spans="2:9" ht="15" customHeight="1" x14ac:dyDescent="0.2">
      <c r="B20" s="9" t="s">
        <v>208</v>
      </c>
      <c r="C20" s="12">
        <f>SUM(LTBL_05463[総数／事業所数])</f>
        <v>335</v>
      </c>
      <c r="E20" s="12">
        <f>SUBTOTAL(109,LTBL_05463[個人／事業所数])</f>
        <v>255</v>
      </c>
      <c r="G20" s="12">
        <f>SUBTOTAL(109,LTBL_05463[法人／事業所数])</f>
        <v>68</v>
      </c>
      <c r="I20" s="12">
        <f>SUBTOTAL(109,LTBL_05463[法人以外の団体／事業所数])</f>
        <v>3</v>
      </c>
    </row>
    <row r="21" spans="2:9" ht="15" customHeight="1" x14ac:dyDescent="0.2">
      <c r="E21" s="11">
        <f>LTBL_05463[[#Totals],[個人／事業所数]]/LTBL_05463[[#Totals],[総数／事業所数]]</f>
        <v>0.76119402985074625</v>
      </c>
      <c r="G21" s="11">
        <f>LTBL_05463[[#Totals],[法人／事業所数]]/LTBL_05463[[#Totals],[総数／事業所数]]</f>
        <v>0.20298507462686566</v>
      </c>
      <c r="I21" s="11">
        <f>LTBL_05463[[#Totals],[法人以外の団体／事業所数]]/LTBL_05463[[#Totals],[総数／事業所数]]</f>
        <v>8.9552238805970154E-3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67</v>
      </c>
      <c r="D24" s="8">
        <v>20</v>
      </c>
      <c r="E24" s="12">
        <v>66</v>
      </c>
      <c r="F24" s="8">
        <v>25.88</v>
      </c>
      <c r="G24" s="12">
        <v>1</v>
      </c>
      <c r="H24" s="8">
        <v>1.47</v>
      </c>
      <c r="I24" s="12">
        <v>0</v>
      </c>
    </row>
    <row r="25" spans="2:9" ht="15" customHeight="1" x14ac:dyDescent="0.2">
      <c r="B25" t="s">
        <v>62</v>
      </c>
      <c r="C25" s="12">
        <v>36</v>
      </c>
      <c r="D25" s="8">
        <v>10.75</v>
      </c>
      <c r="E25" s="12">
        <v>32</v>
      </c>
      <c r="F25" s="8">
        <v>12.55</v>
      </c>
      <c r="G25" s="12">
        <v>4</v>
      </c>
      <c r="H25" s="8">
        <v>5.88</v>
      </c>
      <c r="I25" s="12">
        <v>0</v>
      </c>
    </row>
    <row r="26" spans="2:9" ht="15" customHeight="1" x14ac:dyDescent="0.2">
      <c r="B26" t="s">
        <v>58</v>
      </c>
      <c r="C26" s="12">
        <v>31</v>
      </c>
      <c r="D26" s="8">
        <v>9.25</v>
      </c>
      <c r="E26" s="12">
        <v>22</v>
      </c>
      <c r="F26" s="8">
        <v>8.6300000000000008</v>
      </c>
      <c r="G26" s="12">
        <v>8</v>
      </c>
      <c r="H26" s="8">
        <v>11.76</v>
      </c>
      <c r="I26" s="12">
        <v>1</v>
      </c>
    </row>
    <row r="27" spans="2:9" ht="15" customHeight="1" x14ac:dyDescent="0.2">
      <c r="B27" t="s">
        <v>56</v>
      </c>
      <c r="C27" s="12">
        <v>30</v>
      </c>
      <c r="D27" s="8">
        <v>8.9600000000000009</v>
      </c>
      <c r="E27" s="12">
        <v>28</v>
      </c>
      <c r="F27" s="8">
        <v>10.98</v>
      </c>
      <c r="G27" s="12">
        <v>1</v>
      </c>
      <c r="H27" s="8">
        <v>1.47</v>
      </c>
      <c r="I27" s="12">
        <v>1</v>
      </c>
    </row>
    <row r="28" spans="2:9" ht="15" customHeight="1" x14ac:dyDescent="0.2">
      <c r="B28" t="s">
        <v>49</v>
      </c>
      <c r="C28" s="12">
        <v>26</v>
      </c>
      <c r="D28" s="8">
        <v>7.76</v>
      </c>
      <c r="E28" s="12">
        <v>17</v>
      </c>
      <c r="F28" s="8">
        <v>6.67</v>
      </c>
      <c r="G28" s="12">
        <v>9</v>
      </c>
      <c r="H28" s="8">
        <v>13.24</v>
      </c>
      <c r="I28" s="12">
        <v>0</v>
      </c>
    </row>
    <row r="29" spans="2:9" ht="15" customHeight="1" x14ac:dyDescent="0.2">
      <c r="B29" t="s">
        <v>50</v>
      </c>
      <c r="C29" s="12">
        <v>18</v>
      </c>
      <c r="D29" s="8">
        <v>5.37</v>
      </c>
      <c r="E29" s="12">
        <v>17</v>
      </c>
      <c r="F29" s="8">
        <v>6.67</v>
      </c>
      <c r="G29" s="12">
        <v>1</v>
      </c>
      <c r="H29" s="8">
        <v>1.47</v>
      </c>
      <c r="I29" s="12">
        <v>0</v>
      </c>
    </row>
    <row r="30" spans="2:9" ht="15" customHeight="1" x14ac:dyDescent="0.2">
      <c r="B30" t="s">
        <v>52</v>
      </c>
      <c r="C30" s="12">
        <v>12</v>
      </c>
      <c r="D30" s="8">
        <v>3.58</v>
      </c>
      <c r="E30" s="12">
        <v>5</v>
      </c>
      <c r="F30" s="8">
        <v>1.96</v>
      </c>
      <c r="G30" s="12">
        <v>7</v>
      </c>
      <c r="H30" s="8">
        <v>10.29</v>
      </c>
      <c r="I30" s="12">
        <v>0</v>
      </c>
    </row>
    <row r="31" spans="2:9" ht="15" customHeight="1" x14ac:dyDescent="0.2">
      <c r="B31" t="s">
        <v>73</v>
      </c>
      <c r="C31" s="12">
        <v>9</v>
      </c>
      <c r="D31" s="8">
        <v>2.69</v>
      </c>
      <c r="E31" s="12">
        <v>4</v>
      </c>
      <c r="F31" s="8">
        <v>1.57</v>
      </c>
      <c r="G31" s="12">
        <v>5</v>
      </c>
      <c r="H31" s="8">
        <v>7.35</v>
      </c>
      <c r="I31" s="12">
        <v>0</v>
      </c>
    </row>
    <row r="32" spans="2:9" ht="15" customHeight="1" x14ac:dyDescent="0.2">
      <c r="B32" t="s">
        <v>55</v>
      </c>
      <c r="C32" s="12">
        <v>8</v>
      </c>
      <c r="D32" s="8">
        <v>2.39</v>
      </c>
      <c r="E32" s="12">
        <v>5</v>
      </c>
      <c r="F32" s="8">
        <v>1.96</v>
      </c>
      <c r="G32" s="12">
        <v>3</v>
      </c>
      <c r="H32" s="8">
        <v>4.41</v>
      </c>
      <c r="I32" s="12">
        <v>0</v>
      </c>
    </row>
    <row r="33" spans="2:9" ht="15" customHeight="1" x14ac:dyDescent="0.2">
      <c r="B33" t="s">
        <v>57</v>
      </c>
      <c r="C33" s="12">
        <v>8</v>
      </c>
      <c r="D33" s="8">
        <v>2.39</v>
      </c>
      <c r="E33" s="12">
        <v>6</v>
      </c>
      <c r="F33" s="8">
        <v>2.35</v>
      </c>
      <c r="G33" s="12">
        <v>2</v>
      </c>
      <c r="H33" s="8">
        <v>2.94</v>
      </c>
      <c r="I33" s="12">
        <v>0</v>
      </c>
    </row>
    <row r="34" spans="2:9" ht="15" customHeight="1" x14ac:dyDescent="0.2">
      <c r="B34" t="s">
        <v>65</v>
      </c>
      <c r="C34" s="12">
        <v>7</v>
      </c>
      <c r="D34" s="8">
        <v>2.09</v>
      </c>
      <c r="E34" s="12">
        <v>1</v>
      </c>
      <c r="F34" s="8">
        <v>0.39</v>
      </c>
      <c r="G34" s="12">
        <v>1</v>
      </c>
      <c r="H34" s="8">
        <v>1.47</v>
      </c>
      <c r="I34" s="12">
        <v>0</v>
      </c>
    </row>
    <row r="35" spans="2:9" ht="15" customHeight="1" x14ac:dyDescent="0.2">
      <c r="B35" t="s">
        <v>66</v>
      </c>
      <c r="C35" s="12">
        <v>7</v>
      </c>
      <c r="D35" s="8">
        <v>2.09</v>
      </c>
      <c r="E35" s="12">
        <v>7</v>
      </c>
      <c r="F35" s="8">
        <v>2.75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51</v>
      </c>
      <c r="C36" s="12">
        <v>6</v>
      </c>
      <c r="D36" s="8">
        <v>1.79</v>
      </c>
      <c r="E36" s="12">
        <v>5</v>
      </c>
      <c r="F36" s="8">
        <v>1.96</v>
      </c>
      <c r="G36" s="12">
        <v>1</v>
      </c>
      <c r="H36" s="8">
        <v>1.47</v>
      </c>
      <c r="I36" s="12">
        <v>0</v>
      </c>
    </row>
    <row r="37" spans="2:9" ht="15" customHeight="1" x14ac:dyDescent="0.2">
      <c r="B37" t="s">
        <v>68</v>
      </c>
      <c r="C37" s="12">
        <v>6</v>
      </c>
      <c r="D37" s="8">
        <v>1.79</v>
      </c>
      <c r="E37" s="12">
        <v>6</v>
      </c>
      <c r="F37" s="8">
        <v>2.35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61</v>
      </c>
      <c r="C38" s="12">
        <v>5</v>
      </c>
      <c r="D38" s="8">
        <v>1.49</v>
      </c>
      <c r="E38" s="12">
        <v>3</v>
      </c>
      <c r="F38" s="8">
        <v>1.18</v>
      </c>
      <c r="G38" s="12">
        <v>2</v>
      </c>
      <c r="H38" s="8">
        <v>2.94</v>
      </c>
      <c r="I38" s="12">
        <v>0</v>
      </c>
    </row>
    <row r="39" spans="2:9" ht="15" customHeight="1" x14ac:dyDescent="0.2">
      <c r="B39" t="s">
        <v>85</v>
      </c>
      <c r="C39" s="12">
        <v>4</v>
      </c>
      <c r="D39" s="8">
        <v>1.19</v>
      </c>
      <c r="E39" s="12">
        <v>4</v>
      </c>
      <c r="F39" s="8">
        <v>1.57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80</v>
      </c>
      <c r="C40" s="12">
        <v>4</v>
      </c>
      <c r="D40" s="8">
        <v>1.19</v>
      </c>
      <c r="E40" s="12">
        <v>2</v>
      </c>
      <c r="F40" s="8">
        <v>0.78</v>
      </c>
      <c r="G40" s="12">
        <v>2</v>
      </c>
      <c r="H40" s="8">
        <v>2.94</v>
      </c>
      <c r="I40" s="12">
        <v>0</v>
      </c>
    </row>
    <row r="41" spans="2:9" ht="15" customHeight="1" x14ac:dyDescent="0.2">
      <c r="B41" t="s">
        <v>74</v>
      </c>
      <c r="C41" s="12">
        <v>4</v>
      </c>
      <c r="D41" s="8">
        <v>1.19</v>
      </c>
      <c r="E41" s="12">
        <v>2</v>
      </c>
      <c r="F41" s="8">
        <v>0.78</v>
      </c>
      <c r="G41" s="12">
        <v>2</v>
      </c>
      <c r="H41" s="8">
        <v>2.94</v>
      </c>
      <c r="I41" s="12">
        <v>0</v>
      </c>
    </row>
    <row r="42" spans="2:9" ht="15" customHeight="1" x14ac:dyDescent="0.2">
      <c r="B42" t="s">
        <v>59</v>
      </c>
      <c r="C42" s="12">
        <v>4</v>
      </c>
      <c r="D42" s="8">
        <v>1.19</v>
      </c>
      <c r="E42" s="12">
        <v>0</v>
      </c>
      <c r="F42" s="8">
        <v>0</v>
      </c>
      <c r="G42" s="12">
        <v>4</v>
      </c>
      <c r="H42" s="8">
        <v>5.88</v>
      </c>
      <c r="I42" s="12">
        <v>0</v>
      </c>
    </row>
    <row r="43" spans="2:9" ht="15" customHeight="1" x14ac:dyDescent="0.2">
      <c r="B43" t="s">
        <v>67</v>
      </c>
      <c r="C43" s="12">
        <v>4</v>
      </c>
      <c r="D43" s="8">
        <v>1.19</v>
      </c>
      <c r="E43" s="12">
        <v>0</v>
      </c>
      <c r="F43" s="8">
        <v>0</v>
      </c>
      <c r="G43" s="12">
        <v>3</v>
      </c>
      <c r="H43" s="8">
        <v>4.41</v>
      </c>
      <c r="I43" s="12">
        <v>0</v>
      </c>
    </row>
    <row r="44" spans="2:9" ht="15" customHeight="1" x14ac:dyDescent="0.2">
      <c r="B44" t="s">
        <v>84</v>
      </c>
      <c r="C44" s="12">
        <v>4</v>
      </c>
      <c r="D44" s="8">
        <v>1.19</v>
      </c>
      <c r="E44" s="12">
        <v>1</v>
      </c>
      <c r="F44" s="8">
        <v>0.39</v>
      </c>
      <c r="G44" s="12">
        <v>2</v>
      </c>
      <c r="H44" s="8">
        <v>2.94</v>
      </c>
      <c r="I44" s="12">
        <v>1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119</v>
      </c>
      <c r="C48" s="12">
        <v>34</v>
      </c>
      <c r="D48" s="8">
        <v>10.15</v>
      </c>
      <c r="E48" s="12">
        <v>34</v>
      </c>
      <c r="F48" s="8">
        <v>13.33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118</v>
      </c>
      <c r="C49" s="12">
        <v>28</v>
      </c>
      <c r="D49" s="8">
        <v>8.36</v>
      </c>
      <c r="E49" s="12">
        <v>28</v>
      </c>
      <c r="F49" s="8">
        <v>10.98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104</v>
      </c>
      <c r="C50" s="12">
        <v>17</v>
      </c>
      <c r="D50" s="8">
        <v>5.07</v>
      </c>
      <c r="E50" s="12">
        <v>14</v>
      </c>
      <c r="F50" s="8">
        <v>5.49</v>
      </c>
      <c r="G50" s="12">
        <v>3</v>
      </c>
      <c r="H50" s="8">
        <v>4.41</v>
      </c>
      <c r="I50" s="12">
        <v>0</v>
      </c>
    </row>
    <row r="51" spans="2:9" ht="15" customHeight="1" x14ac:dyDescent="0.2">
      <c r="B51" t="s">
        <v>115</v>
      </c>
      <c r="C51" s="12">
        <v>12</v>
      </c>
      <c r="D51" s="8">
        <v>3.58</v>
      </c>
      <c r="E51" s="12">
        <v>11</v>
      </c>
      <c r="F51" s="8">
        <v>4.3099999999999996</v>
      </c>
      <c r="G51" s="12">
        <v>1</v>
      </c>
      <c r="H51" s="8">
        <v>1.47</v>
      </c>
      <c r="I51" s="12">
        <v>0</v>
      </c>
    </row>
    <row r="52" spans="2:9" ht="15" customHeight="1" x14ac:dyDescent="0.2">
      <c r="B52" t="s">
        <v>107</v>
      </c>
      <c r="C52" s="12">
        <v>11</v>
      </c>
      <c r="D52" s="8">
        <v>3.28</v>
      </c>
      <c r="E52" s="12">
        <v>11</v>
      </c>
      <c r="F52" s="8">
        <v>4.3099999999999996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145</v>
      </c>
      <c r="C53" s="12">
        <v>8</v>
      </c>
      <c r="D53" s="8">
        <v>2.39</v>
      </c>
      <c r="E53" s="12">
        <v>3</v>
      </c>
      <c r="F53" s="8">
        <v>1.18</v>
      </c>
      <c r="G53" s="12">
        <v>5</v>
      </c>
      <c r="H53" s="8">
        <v>7.35</v>
      </c>
      <c r="I53" s="12">
        <v>0</v>
      </c>
    </row>
    <row r="54" spans="2:9" ht="15" customHeight="1" x14ac:dyDescent="0.2">
      <c r="B54" t="s">
        <v>112</v>
      </c>
      <c r="C54" s="12">
        <v>8</v>
      </c>
      <c r="D54" s="8">
        <v>2.39</v>
      </c>
      <c r="E54" s="12">
        <v>4</v>
      </c>
      <c r="F54" s="8">
        <v>1.57</v>
      </c>
      <c r="G54" s="12">
        <v>3</v>
      </c>
      <c r="H54" s="8">
        <v>4.41</v>
      </c>
      <c r="I54" s="12">
        <v>1</v>
      </c>
    </row>
    <row r="55" spans="2:9" ht="15" customHeight="1" x14ac:dyDescent="0.2">
      <c r="B55" t="s">
        <v>140</v>
      </c>
      <c r="C55" s="12">
        <v>7</v>
      </c>
      <c r="D55" s="8">
        <v>2.09</v>
      </c>
      <c r="E55" s="12">
        <v>2</v>
      </c>
      <c r="F55" s="8">
        <v>0.78</v>
      </c>
      <c r="G55" s="12">
        <v>5</v>
      </c>
      <c r="H55" s="8">
        <v>7.35</v>
      </c>
      <c r="I55" s="12">
        <v>0</v>
      </c>
    </row>
    <row r="56" spans="2:9" ht="15" customHeight="1" x14ac:dyDescent="0.2">
      <c r="B56" t="s">
        <v>106</v>
      </c>
      <c r="C56" s="12">
        <v>7</v>
      </c>
      <c r="D56" s="8">
        <v>2.09</v>
      </c>
      <c r="E56" s="12">
        <v>5</v>
      </c>
      <c r="F56" s="8">
        <v>1.96</v>
      </c>
      <c r="G56" s="12">
        <v>2</v>
      </c>
      <c r="H56" s="8">
        <v>2.94</v>
      </c>
      <c r="I56" s="12">
        <v>0</v>
      </c>
    </row>
    <row r="57" spans="2:9" ht="15" customHeight="1" x14ac:dyDescent="0.2">
      <c r="B57" t="s">
        <v>109</v>
      </c>
      <c r="C57" s="12">
        <v>7</v>
      </c>
      <c r="D57" s="8">
        <v>2.09</v>
      </c>
      <c r="E57" s="12">
        <v>6</v>
      </c>
      <c r="F57" s="8">
        <v>2.35</v>
      </c>
      <c r="G57" s="12">
        <v>0</v>
      </c>
      <c r="H57" s="8">
        <v>0</v>
      </c>
      <c r="I57" s="12">
        <v>1</v>
      </c>
    </row>
    <row r="58" spans="2:9" ht="15" customHeight="1" x14ac:dyDescent="0.2">
      <c r="B58" t="s">
        <v>114</v>
      </c>
      <c r="C58" s="12">
        <v>7</v>
      </c>
      <c r="D58" s="8">
        <v>2.09</v>
      </c>
      <c r="E58" s="12">
        <v>5</v>
      </c>
      <c r="F58" s="8">
        <v>1.96</v>
      </c>
      <c r="G58" s="12">
        <v>2</v>
      </c>
      <c r="H58" s="8">
        <v>2.94</v>
      </c>
      <c r="I58" s="12">
        <v>0</v>
      </c>
    </row>
    <row r="59" spans="2:9" ht="15" customHeight="1" x14ac:dyDescent="0.2">
      <c r="B59" t="s">
        <v>121</v>
      </c>
      <c r="C59" s="12">
        <v>7</v>
      </c>
      <c r="D59" s="8">
        <v>2.09</v>
      </c>
      <c r="E59" s="12">
        <v>7</v>
      </c>
      <c r="F59" s="8">
        <v>2.75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116</v>
      </c>
      <c r="C60" s="12">
        <v>6</v>
      </c>
      <c r="D60" s="8">
        <v>1.79</v>
      </c>
      <c r="E60" s="12">
        <v>6</v>
      </c>
      <c r="F60" s="8">
        <v>2.35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117</v>
      </c>
      <c r="C61" s="12">
        <v>6</v>
      </c>
      <c r="D61" s="8">
        <v>1.79</v>
      </c>
      <c r="E61" s="12">
        <v>6</v>
      </c>
      <c r="F61" s="8">
        <v>2.35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122</v>
      </c>
      <c r="C62" s="12">
        <v>6</v>
      </c>
      <c r="D62" s="8">
        <v>1.79</v>
      </c>
      <c r="E62" s="12">
        <v>6</v>
      </c>
      <c r="F62" s="8">
        <v>2.35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103</v>
      </c>
      <c r="C63" s="12">
        <v>5</v>
      </c>
      <c r="D63" s="8">
        <v>1.49</v>
      </c>
      <c r="E63" s="12">
        <v>1</v>
      </c>
      <c r="F63" s="8">
        <v>0.39</v>
      </c>
      <c r="G63" s="12">
        <v>4</v>
      </c>
      <c r="H63" s="8">
        <v>5.88</v>
      </c>
      <c r="I63" s="12">
        <v>0</v>
      </c>
    </row>
    <row r="64" spans="2:9" ht="15" customHeight="1" x14ac:dyDescent="0.2">
      <c r="B64" t="s">
        <v>142</v>
      </c>
      <c r="C64" s="12">
        <v>5</v>
      </c>
      <c r="D64" s="8">
        <v>1.49</v>
      </c>
      <c r="E64" s="12">
        <v>5</v>
      </c>
      <c r="F64" s="8">
        <v>1.96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108</v>
      </c>
      <c r="C65" s="12">
        <v>5</v>
      </c>
      <c r="D65" s="8">
        <v>1.49</v>
      </c>
      <c r="E65" s="12">
        <v>5</v>
      </c>
      <c r="F65" s="8">
        <v>1.96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130</v>
      </c>
      <c r="C66" s="12">
        <v>5</v>
      </c>
      <c r="D66" s="8">
        <v>1.49</v>
      </c>
      <c r="E66" s="12">
        <v>3</v>
      </c>
      <c r="F66" s="8">
        <v>1.18</v>
      </c>
      <c r="G66" s="12">
        <v>2</v>
      </c>
      <c r="H66" s="8">
        <v>2.94</v>
      </c>
      <c r="I66" s="12">
        <v>0</v>
      </c>
    </row>
    <row r="67" spans="2:9" ht="15" customHeight="1" x14ac:dyDescent="0.2">
      <c r="B67" t="s">
        <v>126</v>
      </c>
      <c r="C67" s="12">
        <v>5</v>
      </c>
      <c r="D67" s="8">
        <v>1.49</v>
      </c>
      <c r="E67" s="12">
        <v>4</v>
      </c>
      <c r="F67" s="8">
        <v>1.57</v>
      </c>
      <c r="G67" s="12">
        <v>1</v>
      </c>
      <c r="H67" s="8">
        <v>1.47</v>
      </c>
      <c r="I67" s="12">
        <v>0</v>
      </c>
    </row>
    <row r="68" spans="2:9" ht="15" customHeight="1" x14ac:dyDescent="0.2">
      <c r="B68" t="s">
        <v>139</v>
      </c>
      <c r="C68" s="12">
        <v>5</v>
      </c>
      <c r="D68" s="8">
        <v>1.49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154E-8F81-4762-BC7D-A896107E9149}">
  <sheetPr>
    <pageSetUpPr fitToPage="1"/>
  </sheetPr>
  <dimension ref="A1:I62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101</v>
      </c>
      <c r="B1" s="3" t="s">
        <v>102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  <c r="I1" s="7" t="s">
        <v>48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63</v>
      </c>
      <c r="C3" s="4">
        <v>4068</v>
      </c>
      <c r="D3" s="8">
        <v>15.21</v>
      </c>
      <c r="E3" s="4">
        <v>3737</v>
      </c>
      <c r="F3" s="8">
        <v>23.14</v>
      </c>
      <c r="G3" s="4">
        <v>329</v>
      </c>
      <c r="H3" s="8">
        <v>3.26</v>
      </c>
      <c r="I3" s="4">
        <v>1</v>
      </c>
    </row>
    <row r="4" spans="1:9" x14ac:dyDescent="0.2">
      <c r="A4" s="2">
        <v>2</v>
      </c>
      <c r="B4" s="1" t="s">
        <v>62</v>
      </c>
      <c r="C4" s="4">
        <v>2881</v>
      </c>
      <c r="D4" s="8">
        <v>10.77</v>
      </c>
      <c r="E4" s="4">
        <v>2567</v>
      </c>
      <c r="F4" s="8">
        <v>15.89</v>
      </c>
      <c r="G4" s="4">
        <v>311</v>
      </c>
      <c r="H4" s="8">
        <v>3.08</v>
      </c>
      <c r="I4" s="4">
        <v>3</v>
      </c>
    </row>
    <row r="5" spans="1:9" x14ac:dyDescent="0.2">
      <c r="A5" s="2">
        <v>3</v>
      </c>
      <c r="B5" s="1" t="s">
        <v>58</v>
      </c>
      <c r="C5" s="4">
        <v>2021</v>
      </c>
      <c r="D5" s="8">
        <v>7.56</v>
      </c>
      <c r="E5" s="4">
        <v>1093</v>
      </c>
      <c r="F5" s="8">
        <v>6.77</v>
      </c>
      <c r="G5" s="4">
        <v>925</v>
      </c>
      <c r="H5" s="8">
        <v>9.17</v>
      </c>
      <c r="I5" s="4">
        <v>3</v>
      </c>
    </row>
    <row r="6" spans="1:9" x14ac:dyDescent="0.2">
      <c r="A6" s="2">
        <v>4</v>
      </c>
      <c r="B6" s="1" t="s">
        <v>56</v>
      </c>
      <c r="C6" s="4">
        <v>1632</v>
      </c>
      <c r="D6" s="8">
        <v>6.1</v>
      </c>
      <c r="E6" s="4">
        <v>1220</v>
      </c>
      <c r="F6" s="8">
        <v>7.55</v>
      </c>
      <c r="G6" s="4">
        <v>401</v>
      </c>
      <c r="H6" s="8">
        <v>3.97</v>
      </c>
      <c r="I6" s="4">
        <v>11</v>
      </c>
    </row>
    <row r="7" spans="1:9" x14ac:dyDescent="0.2">
      <c r="A7" s="2">
        <v>5</v>
      </c>
      <c r="B7" s="1" t="s">
        <v>49</v>
      </c>
      <c r="C7" s="4">
        <v>1464</v>
      </c>
      <c r="D7" s="8">
        <v>5.48</v>
      </c>
      <c r="E7" s="4">
        <v>551</v>
      </c>
      <c r="F7" s="8">
        <v>3.41</v>
      </c>
      <c r="G7" s="4">
        <v>913</v>
      </c>
      <c r="H7" s="8">
        <v>9.0500000000000007</v>
      </c>
      <c r="I7" s="4">
        <v>0</v>
      </c>
    </row>
    <row r="8" spans="1:9" x14ac:dyDescent="0.2">
      <c r="A8" s="2">
        <v>6</v>
      </c>
      <c r="B8" s="1" t="s">
        <v>50</v>
      </c>
      <c r="C8" s="4">
        <v>1402</v>
      </c>
      <c r="D8" s="8">
        <v>5.24</v>
      </c>
      <c r="E8" s="4">
        <v>883</v>
      </c>
      <c r="F8" s="8">
        <v>5.47</v>
      </c>
      <c r="G8" s="4">
        <v>519</v>
      </c>
      <c r="H8" s="8">
        <v>5.14</v>
      </c>
      <c r="I8" s="4">
        <v>0</v>
      </c>
    </row>
    <row r="9" spans="1:9" x14ac:dyDescent="0.2">
      <c r="A9" s="2">
        <v>7</v>
      </c>
      <c r="B9" s="1" t="s">
        <v>59</v>
      </c>
      <c r="C9" s="4">
        <v>1050</v>
      </c>
      <c r="D9" s="8">
        <v>3.93</v>
      </c>
      <c r="E9" s="4">
        <v>533</v>
      </c>
      <c r="F9" s="8">
        <v>3.3</v>
      </c>
      <c r="G9" s="4">
        <v>507</v>
      </c>
      <c r="H9" s="8">
        <v>5.03</v>
      </c>
      <c r="I9" s="4">
        <v>5</v>
      </c>
    </row>
    <row r="10" spans="1:9" x14ac:dyDescent="0.2">
      <c r="A10" s="2">
        <v>8</v>
      </c>
      <c r="B10" s="1" t="s">
        <v>65</v>
      </c>
      <c r="C10" s="4">
        <v>920</v>
      </c>
      <c r="D10" s="8">
        <v>3.44</v>
      </c>
      <c r="E10" s="4">
        <v>603</v>
      </c>
      <c r="F10" s="8">
        <v>3.73</v>
      </c>
      <c r="G10" s="4">
        <v>156</v>
      </c>
      <c r="H10" s="8">
        <v>1.55</v>
      </c>
      <c r="I10" s="4">
        <v>11</v>
      </c>
    </row>
    <row r="11" spans="1:9" x14ac:dyDescent="0.2">
      <c r="A11" s="2">
        <v>9</v>
      </c>
      <c r="B11" s="1" t="s">
        <v>51</v>
      </c>
      <c r="C11" s="4">
        <v>850</v>
      </c>
      <c r="D11" s="8">
        <v>3.18</v>
      </c>
      <c r="E11" s="4">
        <v>315</v>
      </c>
      <c r="F11" s="8">
        <v>1.95</v>
      </c>
      <c r="G11" s="4">
        <v>535</v>
      </c>
      <c r="H11" s="8">
        <v>5.3</v>
      </c>
      <c r="I11" s="4">
        <v>0</v>
      </c>
    </row>
    <row r="12" spans="1:9" x14ac:dyDescent="0.2">
      <c r="A12" s="2">
        <v>10</v>
      </c>
      <c r="B12" s="1" t="s">
        <v>57</v>
      </c>
      <c r="C12" s="4">
        <v>831</v>
      </c>
      <c r="D12" s="8">
        <v>3.11</v>
      </c>
      <c r="E12" s="4">
        <v>517</v>
      </c>
      <c r="F12" s="8">
        <v>3.2</v>
      </c>
      <c r="G12" s="4">
        <v>314</v>
      </c>
      <c r="H12" s="8">
        <v>3.11</v>
      </c>
      <c r="I12" s="4">
        <v>0</v>
      </c>
    </row>
    <row r="13" spans="1:9" x14ac:dyDescent="0.2">
      <c r="A13" s="2">
        <v>11</v>
      </c>
      <c r="B13" s="1" t="s">
        <v>66</v>
      </c>
      <c r="C13" s="4">
        <v>712</v>
      </c>
      <c r="D13" s="8">
        <v>2.66</v>
      </c>
      <c r="E13" s="4">
        <v>645</v>
      </c>
      <c r="F13" s="8">
        <v>3.99</v>
      </c>
      <c r="G13" s="4">
        <v>65</v>
      </c>
      <c r="H13" s="8">
        <v>0.64</v>
      </c>
      <c r="I13" s="4">
        <v>0</v>
      </c>
    </row>
    <row r="14" spans="1:9" x14ac:dyDescent="0.2">
      <c r="A14" s="2">
        <v>12</v>
      </c>
      <c r="B14" s="1" t="s">
        <v>55</v>
      </c>
      <c r="C14" s="4">
        <v>698</v>
      </c>
      <c r="D14" s="8">
        <v>2.61</v>
      </c>
      <c r="E14" s="4">
        <v>362</v>
      </c>
      <c r="F14" s="8">
        <v>2.2400000000000002</v>
      </c>
      <c r="G14" s="4">
        <v>336</v>
      </c>
      <c r="H14" s="8">
        <v>3.33</v>
      </c>
      <c r="I14" s="4">
        <v>0</v>
      </c>
    </row>
    <row r="15" spans="1:9" x14ac:dyDescent="0.2">
      <c r="A15" s="2">
        <v>13</v>
      </c>
      <c r="B15" s="1" t="s">
        <v>60</v>
      </c>
      <c r="C15" s="4">
        <v>556</v>
      </c>
      <c r="D15" s="8">
        <v>2.08</v>
      </c>
      <c r="E15" s="4">
        <v>422</v>
      </c>
      <c r="F15" s="8">
        <v>2.61</v>
      </c>
      <c r="G15" s="4">
        <v>132</v>
      </c>
      <c r="H15" s="8">
        <v>1.31</v>
      </c>
      <c r="I15" s="4">
        <v>2</v>
      </c>
    </row>
    <row r="16" spans="1:9" x14ac:dyDescent="0.2">
      <c r="A16" s="2">
        <v>14</v>
      </c>
      <c r="B16" s="1" t="s">
        <v>67</v>
      </c>
      <c r="C16" s="4">
        <v>517</v>
      </c>
      <c r="D16" s="8">
        <v>1.93</v>
      </c>
      <c r="E16" s="4">
        <v>5</v>
      </c>
      <c r="F16" s="8">
        <v>0.03</v>
      </c>
      <c r="G16" s="4">
        <v>406</v>
      </c>
      <c r="H16" s="8">
        <v>4.0199999999999996</v>
      </c>
      <c r="I16" s="4">
        <v>5</v>
      </c>
    </row>
    <row r="17" spans="1:9" x14ac:dyDescent="0.2">
      <c r="A17" s="2">
        <v>15</v>
      </c>
      <c r="B17" s="1" t="s">
        <v>61</v>
      </c>
      <c r="C17" s="4">
        <v>514</v>
      </c>
      <c r="D17" s="8">
        <v>1.92</v>
      </c>
      <c r="E17" s="4">
        <v>226</v>
      </c>
      <c r="F17" s="8">
        <v>1.4</v>
      </c>
      <c r="G17" s="4">
        <v>275</v>
      </c>
      <c r="H17" s="8">
        <v>2.73</v>
      </c>
      <c r="I17" s="4">
        <v>1</v>
      </c>
    </row>
    <row r="18" spans="1:9" x14ac:dyDescent="0.2">
      <c r="A18" s="2">
        <v>16</v>
      </c>
      <c r="B18" s="1" t="s">
        <v>68</v>
      </c>
      <c r="C18" s="4">
        <v>402</v>
      </c>
      <c r="D18" s="8">
        <v>1.5</v>
      </c>
      <c r="E18" s="4">
        <v>294</v>
      </c>
      <c r="F18" s="8">
        <v>1.82</v>
      </c>
      <c r="G18" s="4">
        <v>107</v>
      </c>
      <c r="H18" s="8">
        <v>1.06</v>
      </c>
      <c r="I18" s="4">
        <v>1</v>
      </c>
    </row>
    <row r="19" spans="1:9" x14ac:dyDescent="0.2">
      <c r="A19" s="2">
        <v>17</v>
      </c>
      <c r="B19" s="1" t="s">
        <v>52</v>
      </c>
      <c r="C19" s="4">
        <v>385</v>
      </c>
      <c r="D19" s="8">
        <v>1.44</v>
      </c>
      <c r="E19" s="4">
        <v>197</v>
      </c>
      <c r="F19" s="8">
        <v>1.22</v>
      </c>
      <c r="G19" s="4">
        <v>186</v>
      </c>
      <c r="H19" s="8">
        <v>1.84</v>
      </c>
      <c r="I19" s="4">
        <v>2</v>
      </c>
    </row>
    <row r="20" spans="1:9" x14ac:dyDescent="0.2">
      <c r="A20" s="2">
        <v>18</v>
      </c>
      <c r="B20" s="1" t="s">
        <v>64</v>
      </c>
      <c r="C20" s="4">
        <v>369</v>
      </c>
      <c r="D20" s="8">
        <v>1.38</v>
      </c>
      <c r="E20" s="4">
        <v>187</v>
      </c>
      <c r="F20" s="8">
        <v>1.1599999999999999</v>
      </c>
      <c r="G20" s="4">
        <v>172</v>
      </c>
      <c r="H20" s="8">
        <v>1.7</v>
      </c>
      <c r="I20" s="4">
        <v>1</v>
      </c>
    </row>
    <row r="21" spans="1:9" x14ac:dyDescent="0.2">
      <c r="A21" s="2">
        <v>19</v>
      </c>
      <c r="B21" s="1" t="s">
        <v>53</v>
      </c>
      <c r="C21" s="4">
        <v>348</v>
      </c>
      <c r="D21" s="8">
        <v>1.3</v>
      </c>
      <c r="E21" s="4">
        <v>82</v>
      </c>
      <c r="F21" s="8">
        <v>0.51</v>
      </c>
      <c r="G21" s="4">
        <v>266</v>
      </c>
      <c r="H21" s="8">
        <v>2.64</v>
      </c>
      <c r="I21" s="4">
        <v>0</v>
      </c>
    </row>
    <row r="22" spans="1:9" x14ac:dyDescent="0.2">
      <c r="A22" s="2">
        <v>20</v>
      </c>
      <c r="B22" s="1" t="s">
        <v>54</v>
      </c>
      <c r="C22" s="4">
        <v>341</v>
      </c>
      <c r="D22" s="8">
        <v>1.28</v>
      </c>
      <c r="E22" s="4">
        <v>35</v>
      </c>
      <c r="F22" s="8">
        <v>0.22</v>
      </c>
      <c r="G22" s="4">
        <v>306</v>
      </c>
      <c r="H22" s="8">
        <v>3.03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63</v>
      </c>
      <c r="C25" s="4">
        <v>1043</v>
      </c>
      <c r="D25" s="8">
        <v>13.49</v>
      </c>
      <c r="E25" s="4">
        <v>901</v>
      </c>
      <c r="F25" s="8">
        <v>23.64</v>
      </c>
      <c r="G25" s="4">
        <v>142</v>
      </c>
      <c r="H25" s="8">
        <v>3.7</v>
      </c>
      <c r="I25" s="4">
        <v>0</v>
      </c>
    </row>
    <row r="26" spans="1:9" x14ac:dyDescent="0.2">
      <c r="A26" s="2">
        <v>2</v>
      </c>
      <c r="B26" s="1" t="s">
        <v>62</v>
      </c>
      <c r="C26" s="4">
        <v>803</v>
      </c>
      <c r="D26" s="8">
        <v>10.39</v>
      </c>
      <c r="E26" s="4">
        <v>683</v>
      </c>
      <c r="F26" s="8">
        <v>17.920000000000002</v>
      </c>
      <c r="G26" s="4">
        <v>120</v>
      </c>
      <c r="H26" s="8">
        <v>3.13</v>
      </c>
      <c r="I26" s="4">
        <v>0</v>
      </c>
    </row>
    <row r="27" spans="1:9" x14ac:dyDescent="0.2">
      <c r="A27" s="2">
        <v>3</v>
      </c>
      <c r="B27" s="1" t="s">
        <v>58</v>
      </c>
      <c r="C27" s="4">
        <v>474</v>
      </c>
      <c r="D27" s="8">
        <v>6.13</v>
      </c>
      <c r="E27" s="4">
        <v>213</v>
      </c>
      <c r="F27" s="8">
        <v>5.59</v>
      </c>
      <c r="G27" s="4">
        <v>259</v>
      </c>
      <c r="H27" s="8">
        <v>6.76</v>
      </c>
      <c r="I27" s="4">
        <v>2</v>
      </c>
    </row>
    <row r="28" spans="1:9" x14ac:dyDescent="0.2">
      <c r="A28" s="2">
        <v>4</v>
      </c>
      <c r="B28" s="1" t="s">
        <v>59</v>
      </c>
      <c r="C28" s="4">
        <v>449</v>
      </c>
      <c r="D28" s="8">
        <v>5.81</v>
      </c>
      <c r="E28" s="4">
        <v>196</v>
      </c>
      <c r="F28" s="8">
        <v>5.14</v>
      </c>
      <c r="G28" s="4">
        <v>250</v>
      </c>
      <c r="H28" s="8">
        <v>6.52</v>
      </c>
      <c r="I28" s="4">
        <v>1</v>
      </c>
    </row>
    <row r="29" spans="1:9" x14ac:dyDescent="0.2">
      <c r="A29" s="2">
        <v>5</v>
      </c>
      <c r="B29" s="1" t="s">
        <v>49</v>
      </c>
      <c r="C29" s="4">
        <v>399</v>
      </c>
      <c r="D29" s="8">
        <v>5.16</v>
      </c>
      <c r="E29" s="4">
        <v>75</v>
      </c>
      <c r="F29" s="8">
        <v>1.97</v>
      </c>
      <c r="G29" s="4">
        <v>324</v>
      </c>
      <c r="H29" s="8">
        <v>8.4499999999999993</v>
      </c>
      <c r="I29" s="4">
        <v>0</v>
      </c>
    </row>
    <row r="30" spans="1:9" x14ac:dyDescent="0.2">
      <c r="A30" s="2">
        <v>6</v>
      </c>
      <c r="B30" s="1" t="s">
        <v>65</v>
      </c>
      <c r="C30" s="4">
        <v>340</v>
      </c>
      <c r="D30" s="8">
        <v>4.4000000000000004</v>
      </c>
      <c r="E30" s="4">
        <v>267</v>
      </c>
      <c r="F30" s="8">
        <v>7.01</v>
      </c>
      <c r="G30" s="4">
        <v>65</v>
      </c>
      <c r="H30" s="8">
        <v>1.7</v>
      </c>
      <c r="I30" s="4">
        <v>3</v>
      </c>
    </row>
    <row r="31" spans="1:9" x14ac:dyDescent="0.2">
      <c r="A31" s="2">
        <v>7</v>
      </c>
      <c r="B31" s="1" t="s">
        <v>56</v>
      </c>
      <c r="C31" s="4">
        <v>335</v>
      </c>
      <c r="D31" s="8">
        <v>4.33</v>
      </c>
      <c r="E31" s="4">
        <v>209</v>
      </c>
      <c r="F31" s="8">
        <v>5.48</v>
      </c>
      <c r="G31" s="4">
        <v>126</v>
      </c>
      <c r="H31" s="8">
        <v>3.29</v>
      </c>
      <c r="I31" s="4">
        <v>0</v>
      </c>
    </row>
    <row r="32" spans="1:9" x14ac:dyDescent="0.2">
      <c r="A32" s="2">
        <v>8</v>
      </c>
      <c r="B32" s="1" t="s">
        <v>50</v>
      </c>
      <c r="C32" s="4">
        <v>333</v>
      </c>
      <c r="D32" s="8">
        <v>4.3099999999999996</v>
      </c>
      <c r="E32" s="4">
        <v>130</v>
      </c>
      <c r="F32" s="8">
        <v>3.41</v>
      </c>
      <c r="G32" s="4">
        <v>203</v>
      </c>
      <c r="H32" s="8">
        <v>5.3</v>
      </c>
      <c r="I32" s="4">
        <v>0</v>
      </c>
    </row>
    <row r="33" spans="1:9" x14ac:dyDescent="0.2">
      <c r="A33" s="2">
        <v>9</v>
      </c>
      <c r="B33" s="1" t="s">
        <v>51</v>
      </c>
      <c r="C33" s="4">
        <v>290</v>
      </c>
      <c r="D33" s="8">
        <v>3.75</v>
      </c>
      <c r="E33" s="4">
        <v>46</v>
      </c>
      <c r="F33" s="8">
        <v>1.21</v>
      </c>
      <c r="G33" s="4">
        <v>244</v>
      </c>
      <c r="H33" s="8">
        <v>6.37</v>
      </c>
      <c r="I33" s="4">
        <v>0</v>
      </c>
    </row>
    <row r="34" spans="1:9" x14ac:dyDescent="0.2">
      <c r="A34" s="2">
        <v>10</v>
      </c>
      <c r="B34" s="1" t="s">
        <v>60</v>
      </c>
      <c r="C34" s="4">
        <v>262</v>
      </c>
      <c r="D34" s="8">
        <v>3.39</v>
      </c>
      <c r="E34" s="4">
        <v>187</v>
      </c>
      <c r="F34" s="8">
        <v>4.91</v>
      </c>
      <c r="G34" s="4">
        <v>75</v>
      </c>
      <c r="H34" s="8">
        <v>1.96</v>
      </c>
      <c r="I34" s="4">
        <v>0</v>
      </c>
    </row>
    <row r="35" spans="1:9" x14ac:dyDescent="0.2">
      <c r="A35" s="2">
        <v>11</v>
      </c>
      <c r="B35" s="1" t="s">
        <v>55</v>
      </c>
      <c r="C35" s="4">
        <v>218</v>
      </c>
      <c r="D35" s="8">
        <v>2.82</v>
      </c>
      <c r="E35" s="4">
        <v>94</v>
      </c>
      <c r="F35" s="8">
        <v>2.4700000000000002</v>
      </c>
      <c r="G35" s="4">
        <v>124</v>
      </c>
      <c r="H35" s="8">
        <v>3.24</v>
      </c>
      <c r="I35" s="4">
        <v>0</v>
      </c>
    </row>
    <row r="36" spans="1:9" x14ac:dyDescent="0.2">
      <c r="A36" s="2">
        <v>11</v>
      </c>
      <c r="B36" s="1" t="s">
        <v>57</v>
      </c>
      <c r="C36" s="4">
        <v>218</v>
      </c>
      <c r="D36" s="8">
        <v>2.82</v>
      </c>
      <c r="E36" s="4">
        <v>112</v>
      </c>
      <c r="F36" s="8">
        <v>2.94</v>
      </c>
      <c r="G36" s="4">
        <v>106</v>
      </c>
      <c r="H36" s="8">
        <v>2.77</v>
      </c>
      <c r="I36" s="4">
        <v>0</v>
      </c>
    </row>
    <row r="37" spans="1:9" x14ac:dyDescent="0.2">
      <c r="A37" s="2">
        <v>13</v>
      </c>
      <c r="B37" s="1" t="s">
        <v>67</v>
      </c>
      <c r="C37" s="4">
        <v>193</v>
      </c>
      <c r="D37" s="8">
        <v>2.5</v>
      </c>
      <c r="E37" s="4">
        <v>5</v>
      </c>
      <c r="F37" s="8">
        <v>0.13</v>
      </c>
      <c r="G37" s="4">
        <v>143</v>
      </c>
      <c r="H37" s="8">
        <v>3.73</v>
      </c>
      <c r="I37" s="4">
        <v>3</v>
      </c>
    </row>
    <row r="38" spans="1:9" x14ac:dyDescent="0.2">
      <c r="A38" s="2">
        <v>14</v>
      </c>
      <c r="B38" s="1" t="s">
        <v>66</v>
      </c>
      <c r="C38" s="4">
        <v>192</v>
      </c>
      <c r="D38" s="8">
        <v>2.48</v>
      </c>
      <c r="E38" s="4">
        <v>170</v>
      </c>
      <c r="F38" s="8">
        <v>4.46</v>
      </c>
      <c r="G38" s="4">
        <v>22</v>
      </c>
      <c r="H38" s="8">
        <v>0.56999999999999995</v>
      </c>
      <c r="I38" s="4">
        <v>0</v>
      </c>
    </row>
    <row r="39" spans="1:9" x14ac:dyDescent="0.2">
      <c r="A39" s="2">
        <v>15</v>
      </c>
      <c r="B39" s="1" t="s">
        <v>61</v>
      </c>
      <c r="C39" s="4">
        <v>190</v>
      </c>
      <c r="D39" s="8">
        <v>2.46</v>
      </c>
      <c r="E39" s="4">
        <v>62</v>
      </c>
      <c r="F39" s="8">
        <v>1.63</v>
      </c>
      <c r="G39" s="4">
        <v>126</v>
      </c>
      <c r="H39" s="8">
        <v>3.29</v>
      </c>
      <c r="I39" s="4">
        <v>1</v>
      </c>
    </row>
    <row r="40" spans="1:9" x14ac:dyDescent="0.2">
      <c r="A40" s="2">
        <v>16</v>
      </c>
      <c r="B40" s="1" t="s">
        <v>54</v>
      </c>
      <c r="C40" s="4">
        <v>184</v>
      </c>
      <c r="D40" s="8">
        <v>2.38</v>
      </c>
      <c r="E40" s="4">
        <v>10</v>
      </c>
      <c r="F40" s="8">
        <v>0.26</v>
      </c>
      <c r="G40" s="4">
        <v>174</v>
      </c>
      <c r="H40" s="8">
        <v>4.54</v>
      </c>
      <c r="I40" s="4">
        <v>0</v>
      </c>
    </row>
    <row r="41" spans="1:9" x14ac:dyDescent="0.2">
      <c r="A41" s="2">
        <v>17</v>
      </c>
      <c r="B41" s="1" t="s">
        <v>69</v>
      </c>
      <c r="C41" s="4">
        <v>141</v>
      </c>
      <c r="D41" s="8">
        <v>1.82</v>
      </c>
      <c r="E41" s="4">
        <v>27</v>
      </c>
      <c r="F41" s="8">
        <v>0.71</v>
      </c>
      <c r="G41" s="4">
        <v>114</v>
      </c>
      <c r="H41" s="8">
        <v>2.97</v>
      </c>
      <c r="I41" s="4">
        <v>0</v>
      </c>
    </row>
    <row r="42" spans="1:9" x14ac:dyDescent="0.2">
      <c r="A42" s="2">
        <v>18</v>
      </c>
      <c r="B42" s="1" t="s">
        <v>64</v>
      </c>
      <c r="C42" s="4">
        <v>140</v>
      </c>
      <c r="D42" s="8">
        <v>1.81</v>
      </c>
      <c r="E42" s="4">
        <v>63</v>
      </c>
      <c r="F42" s="8">
        <v>1.65</v>
      </c>
      <c r="G42" s="4">
        <v>77</v>
      </c>
      <c r="H42" s="8">
        <v>2.0099999999999998</v>
      </c>
      <c r="I42" s="4">
        <v>0</v>
      </c>
    </row>
    <row r="43" spans="1:9" x14ac:dyDescent="0.2">
      <c r="A43" s="2">
        <v>19</v>
      </c>
      <c r="B43" s="1" t="s">
        <v>53</v>
      </c>
      <c r="C43" s="4">
        <v>131</v>
      </c>
      <c r="D43" s="8">
        <v>1.69</v>
      </c>
      <c r="E43" s="4">
        <v>17</v>
      </c>
      <c r="F43" s="8">
        <v>0.45</v>
      </c>
      <c r="G43" s="4">
        <v>114</v>
      </c>
      <c r="H43" s="8">
        <v>2.97</v>
      </c>
      <c r="I43" s="4">
        <v>0</v>
      </c>
    </row>
    <row r="44" spans="1:9" x14ac:dyDescent="0.2">
      <c r="A44" s="2">
        <v>20</v>
      </c>
      <c r="B44" s="1" t="s">
        <v>70</v>
      </c>
      <c r="C44" s="4">
        <v>123</v>
      </c>
      <c r="D44" s="8">
        <v>1.59</v>
      </c>
      <c r="E44" s="4">
        <v>17</v>
      </c>
      <c r="F44" s="8">
        <v>0.45</v>
      </c>
      <c r="G44" s="4">
        <v>106</v>
      </c>
      <c r="H44" s="8">
        <v>2.77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62</v>
      </c>
      <c r="C47" s="4">
        <v>248</v>
      </c>
      <c r="D47" s="8">
        <v>14.58</v>
      </c>
      <c r="E47" s="4">
        <v>229</v>
      </c>
      <c r="F47" s="8">
        <v>21.93</v>
      </c>
      <c r="G47" s="4">
        <v>19</v>
      </c>
      <c r="H47" s="8">
        <v>2.98</v>
      </c>
      <c r="I47" s="4">
        <v>0</v>
      </c>
    </row>
    <row r="48" spans="1:9" x14ac:dyDescent="0.2">
      <c r="A48" s="2">
        <v>2</v>
      </c>
      <c r="B48" s="1" t="s">
        <v>63</v>
      </c>
      <c r="C48" s="4">
        <v>245</v>
      </c>
      <c r="D48" s="8">
        <v>14.4</v>
      </c>
      <c r="E48" s="4">
        <v>217</v>
      </c>
      <c r="F48" s="8">
        <v>20.79</v>
      </c>
      <c r="G48" s="4">
        <v>28</v>
      </c>
      <c r="H48" s="8">
        <v>4.3899999999999997</v>
      </c>
      <c r="I48" s="4">
        <v>0</v>
      </c>
    </row>
    <row r="49" spans="1:9" x14ac:dyDescent="0.2">
      <c r="A49" s="2">
        <v>3</v>
      </c>
      <c r="B49" s="1" t="s">
        <v>58</v>
      </c>
      <c r="C49" s="4">
        <v>157</v>
      </c>
      <c r="D49" s="8">
        <v>9.23</v>
      </c>
      <c r="E49" s="4">
        <v>74</v>
      </c>
      <c r="F49" s="8">
        <v>7.09</v>
      </c>
      <c r="G49" s="4">
        <v>83</v>
      </c>
      <c r="H49" s="8">
        <v>13.01</v>
      </c>
      <c r="I49" s="4">
        <v>0</v>
      </c>
    </row>
    <row r="50" spans="1:9" x14ac:dyDescent="0.2">
      <c r="A50" s="2">
        <v>4</v>
      </c>
      <c r="B50" s="1" t="s">
        <v>56</v>
      </c>
      <c r="C50" s="4">
        <v>80</v>
      </c>
      <c r="D50" s="8">
        <v>4.7</v>
      </c>
      <c r="E50" s="4">
        <v>53</v>
      </c>
      <c r="F50" s="8">
        <v>5.08</v>
      </c>
      <c r="G50" s="4">
        <v>27</v>
      </c>
      <c r="H50" s="8">
        <v>4.2300000000000004</v>
      </c>
      <c r="I50" s="4">
        <v>0</v>
      </c>
    </row>
    <row r="51" spans="1:9" x14ac:dyDescent="0.2">
      <c r="A51" s="2">
        <v>5</v>
      </c>
      <c r="B51" s="1" t="s">
        <v>57</v>
      </c>
      <c r="C51" s="4">
        <v>68</v>
      </c>
      <c r="D51" s="8">
        <v>4</v>
      </c>
      <c r="E51" s="4">
        <v>47</v>
      </c>
      <c r="F51" s="8">
        <v>4.5</v>
      </c>
      <c r="G51" s="4">
        <v>21</v>
      </c>
      <c r="H51" s="8">
        <v>3.29</v>
      </c>
      <c r="I51" s="4">
        <v>0</v>
      </c>
    </row>
    <row r="52" spans="1:9" x14ac:dyDescent="0.2">
      <c r="A52" s="2">
        <v>6</v>
      </c>
      <c r="B52" s="1" t="s">
        <v>66</v>
      </c>
      <c r="C52" s="4">
        <v>63</v>
      </c>
      <c r="D52" s="8">
        <v>3.7</v>
      </c>
      <c r="E52" s="4">
        <v>58</v>
      </c>
      <c r="F52" s="8">
        <v>5.56</v>
      </c>
      <c r="G52" s="4">
        <v>5</v>
      </c>
      <c r="H52" s="8">
        <v>0.78</v>
      </c>
      <c r="I52" s="4">
        <v>0</v>
      </c>
    </row>
    <row r="53" spans="1:9" x14ac:dyDescent="0.2">
      <c r="A53" s="2">
        <v>7</v>
      </c>
      <c r="B53" s="1" t="s">
        <v>49</v>
      </c>
      <c r="C53" s="4">
        <v>61</v>
      </c>
      <c r="D53" s="8">
        <v>3.59</v>
      </c>
      <c r="E53" s="4">
        <v>19</v>
      </c>
      <c r="F53" s="8">
        <v>1.82</v>
      </c>
      <c r="G53" s="4">
        <v>42</v>
      </c>
      <c r="H53" s="8">
        <v>6.58</v>
      </c>
      <c r="I53" s="4">
        <v>0</v>
      </c>
    </row>
    <row r="54" spans="1:9" x14ac:dyDescent="0.2">
      <c r="A54" s="2">
        <v>7</v>
      </c>
      <c r="B54" s="1" t="s">
        <v>50</v>
      </c>
      <c r="C54" s="4">
        <v>61</v>
      </c>
      <c r="D54" s="8">
        <v>3.59</v>
      </c>
      <c r="E54" s="4">
        <v>38</v>
      </c>
      <c r="F54" s="8">
        <v>3.64</v>
      </c>
      <c r="G54" s="4">
        <v>23</v>
      </c>
      <c r="H54" s="8">
        <v>3.61</v>
      </c>
      <c r="I54" s="4">
        <v>0</v>
      </c>
    </row>
    <row r="55" spans="1:9" x14ac:dyDescent="0.2">
      <c r="A55" s="2">
        <v>9</v>
      </c>
      <c r="B55" s="1" t="s">
        <v>65</v>
      </c>
      <c r="C55" s="4">
        <v>59</v>
      </c>
      <c r="D55" s="8">
        <v>3.47</v>
      </c>
      <c r="E55" s="4">
        <v>43</v>
      </c>
      <c r="F55" s="8">
        <v>4.12</v>
      </c>
      <c r="G55" s="4">
        <v>15</v>
      </c>
      <c r="H55" s="8">
        <v>2.35</v>
      </c>
      <c r="I55" s="4">
        <v>0</v>
      </c>
    </row>
    <row r="56" spans="1:9" x14ac:dyDescent="0.2">
      <c r="A56" s="2">
        <v>10</v>
      </c>
      <c r="B56" s="1" t="s">
        <v>59</v>
      </c>
      <c r="C56" s="4">
        <v>56</v>
      </c>
      <c r="D56" s="8">
        <v>3.29</v>
      </c>
      <c r="E56" s="4">
        <v>19</v>
      </c>
      <c r="F56" s="8">
        <v>1.82</v>
      </c>
      <c r="G56" s="4">
        <v>35</v>
      </c>
      <c r="H56" s="8">
        <v>5.49</v>
      </c>
      <c r="I56" s="4">
        <v>1</v>
      </c>
    </row>
    <row r="57" spans="1:9" x14ac:dyDescent="0.2">
      <c r="A57" s="2">
        <v>11</v>
      </c>
      <c r="B57" s="1" t="s">
        <v>60</v>
      </c>
      <c r="C57" s="4">
        <v>41</v>
      </c>
      <c r="D57" s="8">
        <v>2.41</v>
      </c>
      <c r="E57" s="4">
        <v>39</v>
      </c>
      <c r="F57" s="8">
        <v>3.74</v>
      </c>
      <c r="G57" s="4">
        <v>2</v>
      </c>
      <c r="H57" s="8">
        <v>0.31</v>
      </c>
      <c r="I57" s="4">
        <v>0</v>
      </c>
    </row>
    <row r="58" spans="1:9" x14ac:dyDescent="0.2">
      <c r="A58" s="2">
        <v>12</v>
      </c>
      <c r="B58" s="1" t="s">
        <v>61</v>
      </c>
      <c r="C58" s="4">
        <v>39</v>
      </c>
      <c r="D58" s="8">
        <v>2.29</v>
      </c>
      <c r="E58" s="4">
        <v>22</v>
      </c>
      <c r="F58" s="8">
        <v>2.11</v>
      </c>
      <c r="G58" s="4">
        <v>14</v>
      </c>
      <c r="H58" s="8">
        <v>2.19</v>
      </c>
      <c r="I58" s="4">
        <v>0</v>
      </c>
    </row>
    <row r="59" spans="1:9" x14ac:dyDescent="0.2">
      <c r="A59" s="2">
        <v>12</v>
      </c>
      <c r="B59" s="1" t="s">
        <v>67</v>
      </c>
      <c r="C59" s="4">
        <v>39</v>
      </c>
      <c r="D59" s="8">
        <v>2.29</v>
      </c>
      <c r="E59" s="4">
        <v>0</v>
      </c>
      <c r="F59" s="8">
        <v>0</v>
      </c>
      <c r="G59" s="4">
        <v>35</v>
      </c>
      <c r="H59" s="8">
        <v>5.49</v>
      </c>
      <c r="I59" s="4">
        <v>1</v>
      </c>
    </row>
    <row r="60" spans="1:9" x14ac:dyDescent="0.2">
      <c r="A60" s="2">
        <v>14</v>
      </c>
      <c r="B60" s="1" t="s">
        <v>71</v>
      </c>
      <c r="C60" s="4">
        <v>38</v>
      </c>
      <c r="D60" s="8">
        <v>2.23</v>
      </c>
      <c r="E60" s="4">
        <v>15</v>
      </c>
      <c r="F60" s="8">
        <v>1.44</v>
      </c>
      <c r="G60" s="4">
        <v>23</v>
      </c>
      <c r="H60" s="8">
        <v>3.61</v>
      </c>
      <c r="I60" s="4">
        <v>0</v>
      </c>
    </row>
    <row r="61" spans="1:9" x14ac:dyDescent="0.2">
      <c r="A61" s="2">
        <v>15</v>
      </c>
      <c r="B61" s="1" t="s">
        <v>55</v>
      </c>
      <c r="C61" s="4">
        <v>37</v>
      </c>
      <c r="D61" s="8">
        <v>2.1800000000000002</v>
      </c>
      <c r="E61" s="4">
        <v>18</v>
      </c>
      <c r="F61" s="8">
        <v>1.72</v>
      </c>
      <c r="G61" s="4">
        <v>19</v>
      </c>
      <c r="H61" s="8">
        <v>2.98</v>
      </c>
      <c r="I61" s="4">
        <v>0</v>
      </c>
    </row>
    <row r="62" spans="1:9" x14ac:dyDescent="0.2">
      <c r="A62" s="2">
        <v>16</v>
      </c>
      <c r="B62" s="1" t="s">
        <v>51</v>
      </c>
      <c r="C62" s="4">
        <v>35</v>
      </c>
      <c r="D62" s="8">
        <v>2.06</v>
      </c>
      <c r="E62" s="4">
        <v>14</v>
      </c>
      <c r="F62" s="8">
        <v>1.34</v>
      </c>
      <c r="G62" s="4">
        <v>21</v>
      </c>
      <c r="H62" s="8">
        <v>3.29</v>
      </c>
      <c r="I62" s="4">
        <v>0</v>
      </c>
    </row>
    <row r="63" spans="1:9" x14ac:dyDescent="0.2">
      <c r="A63" s="2">
        <v>17</v>
      </c>
      <c r="B63" s="1" t="s">
        <v>53</v>
      </c>
      <c r="C63" s="4">
        <v>34</v>
      </c>
      <c r="D63" s="8">
        <v>2</v>
      </c>
      <c r="E63" s="4">
        <v>10</v>
      </c>
      <c r="F63" s="8">
        <v>0.96</v>
      </c>
      <c r="G63" s="4">
        <v>24</v>
      </c>
      <c r="H63" s="8">
        <v>3.76</v>
      </c>
      <c r="I63" s="4">
        <v>0</v>
      </c>
    </row>
    <row r="64" spans="1:9" x14ac:dyDescent="0.2">
      <c r="A64" s="2">
        <v>18</v>
      </c>
      <c r="B64" s="1" t="s">
        <v>64</v>
      </c>
      <c r="C64" s="4">
        <v>25</v>
      </c>
      <c r="D64" s="8">
        <v>1.47</v>
      </c>
      <c r="E64" s="4">
        <v>14</v>
      </c>
      <c r="F64" s="8">
        <v>1.34</v>
      </c>
      <c r="G64" s="4">
        <v>10</v>
      </c>
      <c r="H64" s="8">
        <v>1.57</v>
      </c>
      <c r="I64" s="4">
        <v>0</v>
      </c>
    </row>
    <row r="65" spans="1:9" x14ac:dyDescent="0.2">
      <c r="A65" s="2">
        <v>19</v>
      </c>
      <c r="B65" s="1" t="s">
        <v>72</v>
      </c>
      <c r="C65" s="4">
        <v>24</v>
      </c>
      <c r="D65" s="8">
        <v>1.41</v>
      </c>
      <c r="E65" s="4">
        <v>2</v>
      </c>
      <c r="F65" s="8">
        <v>0.19</v>
      </c>
      <c r="G65" s="4">
        <v>22</v>
      </c>
      <c r="H65" s="8">
        <v>3.45</v>
      </c>
      <c r="I65" s="4">
        <v>0</v>
      </c>
    </row>
    <row r="66" spans="1:9" x14ac:dyDescent="0.2">
      <c r="A66" s="2">
        <v>20</v>
      </c>
      <c r="B66" s="1" t="s">
        <v>68</v>
      </c>
      <c r="C66" s="4">
        <v>22</v>
      </c>
      <c r="D66" s="8">
        <v>1.29</v>
      </c>
      <c r="E66" s="4">
        <v>20</v>
      </c>
      <c r="F66" s="8">
        <v>1.92</v>
      </c>
      <c r="G66" s="4">
        <v>1</v>
      </c>
      <c r="H66" s="8">
        <v>0.16</v>
      </c>
      <c r="I66" s="4">
        <v>1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63</v>
      </c>
      <c r="C69" s="4">
        <v>427</v>
      </c>
      <c r="D69" s="8">
        <v>16.78</v>
      </c>
      <c r="E69" s="4">
        <v>401</v>
      </c>
      <c r="F69" s="8">
        <v>24.14</v>
      </c>
      <c r="G69" s="4">
        <v>26</v>
      </c>
      <c r="H69" s="8">
        <v>3.21</v>
      </c>
      <c r="I69" s="4">
        <v>0</v>
      </c>
    </row>
    <row r="70" spans="1:9" x14ac:dyDescent="0.2">
      <c r="A70" s="2">
        <v>2</v>
      </c>
      <c r="B70" s="1" t="s">
        <v>62</v>
      </c>
      <c r="C70" s="4">
        <v>270</v>
      </c>
      <c r="D70" s="8">
        <v>10.61</v>
      </c>
      <c r="E70" s="4">
        <v>248</v>
      </c>
      <c r="F70" s="8">
        <v>14.93</v>
      </c>
      <c r="G70" s="4">
        <v>22</v>
      </c>
      <c r="H70" s="8">
        <v>2.72</v>
      </c>
      <c r="I70" s="4">
        <v>0</v>
      </c>
    </row>
    <row r="71" spans="1:9" x14ac:dyDescent="0.2">
      <c r="A71" s="2">
        <v>3</v>
      </c>
      <c r="B71" s="1" t="s">
        <v>58</v>
      </c>
      <c r="C71" s="4">
        <v>224</v>
      </c>
      <c r="D71" s="8">
        <v>8.8000000000000007</v>
      </c>
      <c r="E71" s="4">
        <v>142</v>
      </c>
      <c r="F71" s="8">
        <v>8.5500000000000007</v>
      </c>
      <c r="G71" s="4">
        <v>82</v>
      </c>
      <c r="H71" s="8">
        <v>10.14</v>
      </c>
      <c r="I71" s="4">
        <v>0</v>
      </c>
    </row>
    <row r="72" spans="1:9" x14ac:dyDescent="0.2">
      <c r="A72" s="2">
        <v>4</v>
      </c>
      <c r="B72" s="1" t="s">
        <v>56</v>
      </c>
      <c r="C72" s="4">
        <v>160</v>
      </c>
      <c r="D72" s="8">
        <v>6.29</v>
      </c>
      <c r="E72" s="4">
        <v>131</v>
      </c>
      <c r="F72" s="8">
        <v>7.89</v>
      </c>
      <c r="G72" s="4">
        <v>28</v>
      </c>
      <c r="H72" s="8">
        <v>3.46</v>
      </c>
      <c r="I72" s="4">
        <v>1</v>
      </c>
    </row>
    <row r="73" spans="1:9" x14ac:dyDescent="0.2">
      <c r="A73" s="2">
        <v>5</v>
      </c>
      <c r="B73" s="1" t="s">
        <v>50</v>
      </c>
      <c r="C73" s="4">
        <v>153</v>
      </c>
      <c r="D73" s="8">
        <v>6.01</v>
      </c>
      <c r="E73" s="4">
        <v>114</v>
      </c>
      <c r="F73" s="8">
        <v>6.86</v>
      </c>
      <c r="G73" s="4">
        <v>39</v>
      </c>
      <c r="H73" s="8">
        <v>4.82</v>
      </c>
      <c r="I73" s="4">
        <v>0</v>
      </c>
    </row>
    <row r="74" spans="1:9" x14ac:dyDescent="0.2">
      <c r="A74" s="2">
        <v>6</v>
      </c>
      <c r="B74" s="1" t="s">
        <v>49</v>
      </c>
      <c r="C74" s="4">
        <v>135</v>
      </c>
      <c r="D74" s="8">
        <v>5.3</v>
      </c>
      <c r="E74" s="4">
        <v>67</v>
      </c>
      <c r="F74" s="8">
        <v>4.03</v>
      </c>
      <c r="G74" s="4">
        <v>68</v>
      </c>
      <c r="H74" s="8">
        <v>8.41</v>
      </c>
      <c r="I74" s="4">
        <v>0</v>
      </c>
    </row>
    <row r="75" spans="1:9" x14ac:dyDescent="0.2">
      <c r="A75" s="2">
        <v>7</v>
      </c>
      <c r="B75" s="1" t="s">
        <v>57</v>
      </c>
      <c r="C75" s="4">
        <v>86</v>
      </c>
      <c r="D75" s="8">
        <v>3.38</v>
      </c>
      <c r="E75" s="4">
        <v>46</v>
      </c>
      <c r="F75" s="8">
        <v>2.77</v>
      </c>
      <c r="G75" s="4">
        <v>40</v>
      </c>
      <c r="H75" s="8">
        <v>4.9400000000000004</v>
      </c>
      <c r="I75" s="4">
        <v>0</v>
      </c>
    </row>
    <row r="76" spans="1:9" x14ac:dyDescent="0.2">
      <c r="A76" s="2">
        <v>8</v>
      </c>
      <c r="B76" s="1" t="s">
        <v>51</v>
      </c>
      <c r="C76" s="4">
        <v>78</v>
      </c>
      <c r="D76" s="8">
        <v>3.06</v>
      </c>
      <c r="E76" s="4">
        <v>39</v>
      </c>
      <c r="F76" s="8">
        <v>2.35</v>
      </c>
      <c r="G76" s="4">
        <v>39</v>
      </c>
      <c r="H76" s="8">
        <v>4.82</v>
      </c>
      <c r="I76" s="4">
        <v>0</v>
      </c>
    </row>
    <row r="77" spans="1:9" x14ac:dyDescent="0.2">
      <c r="A77" s="2">
        <v>9</v>
      </c>
      <c r="B77" s="1" t="s">
        <v>66</v>
      </c>
      <c r="C77" s="4">
        <v>75</v>
      </c>
      <c r="D77" s="8">
        <v>2.95</v>
      </c>
      <c r="E77" s="4">
        <v>67</v>
      </c>
      <c r="F77" s="8">
        <v>4.03</v>
      </c>
      <c r="G77" s="4">
        <v>8</v>
      </c>
      <c r="H77" s="8">
        <v>0.99</v>
      </c>
      <c r="I77" s="4">
        <v>0</v>
      </c>
    </row>
    <row r="78" spans="1:9" x14ac:dyDescent="0.2">
      <c r="A78" s="2">
        <v>10</v>
      </c>
      <c r="B78" s="1" t="s">
        <v>55</v>
      </c>
      <c r="C78" s="4">
        <v>73</v>
      </c>
      <c r="D78" s="8">
        <v>2.87</v>
      </c>
      <c r="E78" s="4">
        <v>42</v>
      </c>
      <c r="F78" s="8">
        <v>2.5299999999999998</v>
      </c>
      <c r="G78" s="4">
        <v>31</v>
      </c>
      <c r="H78" s="8">
        <v>3.83</v>
      </c>
      <c r="I78" s="4">
        <v>0</v>
      </c>
    </row>
    <row r="79" spans="1:9" x14ac:dyDescent="0.2">
      <c r="A79" s="2">
        <v>11</v>
      </c>
      <c r="B79" s="1" t="s">
        <v>65</v>
      </c>
      <c r="C79" s="4">
        <v>69</v>
      </c>
      <c r="D79" s="8">
        <v>2.71</v>
      </c>
      <c r="E79" s="4">
        <v>31</v>
      </c>
      <c r="F79" s="8">
        <v>1.87</v>
      </c>
      <c r="G79" s="4">
        <v>9</v>
      </c>
      <c r="H79" s="8">
        <v>1.1100000000000001</v>
      </c>
      <c r="I79" s="4">
        <v>0</v>
      </c>
    </row>
    <row r="80" spans="1:9" x14ac:dyDescent="0.2">
      <c r="A80" s="2">
        <v>12</v>
      </c>
      <c r="B80" s="1" t="s">
        <v>59</v>
      </c>
      <c r="C80" s="4">
        <v>59</v>
      </c>
      <c r="D80" s="8">
        <v>2.3199999999999998</v>
      </c>
      <c r="E80" s="4">
        <v>26</v>
      </c>
      <c r="F80" s="8">
        <v>1.57</v>
      </c>
      <c r="G80" s="4">
        <v>32</v>
      </c>
      <c r="H80" s="8">
        <v>3.96</v>
      </c>
      <c r="I80" s="4">
        <v>1</v>
      </c>
    </row>
    <row r="81" spans="1:9" x14ac:dyDescent="0.2">
      <c r="A81" s="2">
        <v>13</v>
      </c>
      <c r="B81" s="1" t="s">
        <v>61</v>
      </c>
      <c r="C81" s="4">
        <v>50</v>
      </c>
      <c r="D81" s="8">
        <v>1.96</v>
      </c>
      <c r="E81" s="4">
        <v>25</v>
      </c>
      <c r="F81" s="8">
        <v>1.51</v>
      </c>
      <c r="G81" s="4">
        <v>24</v>
      </c>
      <c r="H81" s="8">
        <v>2.97</v>
      </c>
      <c r="I81" s="4">
        <v>0</v>
      </c>
    </row>
    <row r="82" spans="1:9" x14ac:dyDescent="0.2">
      <c r="A82" s="2">
        <v>14</v>
      </c>
      <c r="B82" s="1" t="s">
        <v>60</v>
      </c>
      <c r="C82" s="4">
        <v>47</v>
      </c>
      <c r="D82" s="8">
        <v>1.85</v>
      </c>
      <c r="E82" s="4">
        <v>32</v>
      </c>
      <c r="F82" s="8">
        <v>1.93</v>
      </c>
      <c r="G82" s="4">
        <v>15</v>
      </c>
      <c r="H82" s="8">
        <v>1.85</v>
      </c>
      <c r="I82" s="4">
        <v>0</v>
      </c>
    </row>
    <row r="83" spans="1:9" x14ac:dyDescent="0.2">
      <c r="A83" s="2">
        <v>15</v>
      </c>
      <c r="B83" s="1" t="s">
        <v>52</v>
      </c>
      <c r="C83" s="4">
        <v>45</v>
      </c>
      <c r="D83" s="8">
        <v>1.77</v>
      </c>
      <c r="E83" s="4">
        <v>27</v>
      </c>
      <c r="F83" s="8">
        <v>1.63</v>
      </c>
      <c r="G83" s="4">
        <v>17</v>
      </c>
      <c r="H83" s="8">
        <v>2.1</v>
      </c>
      <c r="I83" s="4">
        <v>1</v>
      </c>
    </row>
    <row r="84" spans="1:9" x14ac:dyDescent="0.2">
      <c r="A84" s="2">
        <v>16</v>
      </c>
      <c r="B84" s="1" t="s">
        <v>68</v>
      </c>
      <c r="C84" s="4">
        <v>44</v>
      </c>
      <c r="D84" s="8">
        <v>1.73</v>
      </c>
      <c r="E84" s="4">
        <v>41</v>
      </c>
      <c r="F84" s="8">
        <v>2.4700000000000002</v>
      </c>
      <c r="G84" s="4">
        <v>3</v>
      </c>
      <c r="H84" s="8">
        <v>0.37</v>
      </c>
      <c r="I84" s="4">
        <v>0</v>
      </c>
    </row>
    <row r="85" spans="1:9" x14ac:dyDescent="0.2">
      <c r="A85" s="2">
        <v>17</v>
      </c>
      <c r="B85" s="1" t="s">
        <v>67</v>
      </c>
      <c r="C85" s="4">
        <v>39</v>
      </c>
      <c r="D85" s="8">
        <v>1.53</v>
      </c>
      <c r="E85" s="4">
        <v>0</v>
      </c>
      <c r="F85" s="8">
        <v>0</v>
      </c>
      <c r="G85" s="4">
        <v>27</v>
      </c>
      <c r="H85" s="8">
        <v>3.34</v>
      </c>
      <c r="I85" s="4">
        <v>0</v>
      </c>
    </row>
    <row r="86" spans="1:9" x14ac:dyDescent="0.2">
      <c r="A86" s="2">
        <v>18</v>
      </c>
      <c r="B86" s="1" t="s">
        <v>73</v>
      </c>
      <c r="C86" s="4">
        <v>33</v>
      </c>
      <c r="D86" s="8">
        <v>1.3</v>
      </c>
      <c r="E86" s="4">
        <v>24</v>
      </c>
      <c r="F86" s="8">
        <v>1.44</v>
      </c>
      <c r="G86" s="4">
        <v>9</v>
      </c>
      <c r="H86" s="8">
        <v>1.1100000000000001</v>
      </c>
      <c r="I86" s="4">
        <v>0</v>
      </c>
    </row>
    <row r="87" spans="1:9" x14ac:dyDescent="0.2">
      <c r="A87" s="2">
        <v>19</v>
      </c>
      <c r="B87" s="1" t="s">
        <v>53</v>
      </c>
      <c r="C87" s="4">
        <v>29</v>
      </c>
      <c r="D87" s="8">
        <v>1.1399999999999999</v>
      </c>
      <c r="E87" s="4">
        <v>11</v>
      </c>
      <c r="F87" s="8">
        <v>0.66</v>
      </c>
      <c r="G87" s="4">
        <v>18</v>
      </c>
      <c r="H87" s="8">
        <v>2.2200000000000002</v>
      </c>
      <c r="I87" s="4">
        <v>0</v>
      </c>
    </row>
    <row r="88" spans="1:9" x14ac:dyDescent="0.2">
      <c r="A88" s="2">
        <v>20</v>
      </c>
      <c r="B88" s="1" t="s">
        <v>54</v>
      </c>
      <c r="C88" s="4">
        <v>28</v>
      </c>
      <c r="D88" s="8">
        <v>1.1000000000000001</v>
      </c>
      <c r="E88" s="4">
        <v>3</v>
      </c>
      <c r="F88" s="8">
        <v>0.18</v>
      </c>
      <c r="G88" s="4">
        <v>25</v>
      </c>
      <c r="H88" s="8">
        <v>3.09</v>
      </c>
      <c r="I88" s="4">
        <v>0</v>
      </c>
    </row>
    <row r="89" spans="1:9" x14ac:dyDescent="0.2">
      <c r="A89" s="2">
        <v>20</v>
      </c>
      <c r="B89" s="1" t="s">
        <v>64</v>
      </c>
      <c r="C89" s="4">
        <v>28</v>
      </c>
      <c r="D89" s="8">
        <v>1.1000000000000001</v>
      </c>
      <c r="E89" s="4">
        <v>15</v>
      </c>
      <c r="F89" s="8">
        <v>0.9</v>
      </c>
      <c r="G89" s="4">
        <v>10</v>
      </c>
      <c r="H89" s="8">
        <v>1.24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63</v>
      </c>
      <c r="C92" s="4">
        <v>241</v>
      </c>
      <c r="D92" s="8">
        <v>13.42</v>
      </c>
      <c r="E92" s="4">
        <v>216</v>
      </c>
      <c r="F92" s="8">
        <v>21.22</v>
      </c>
      <c r="G92" s="4">
        <v>24</v>
      </c>
      <c r="H92" s="8">
        <v>3.19</v>
      </c>
      <c r="I92" s="4">
        <v>1</v>
      </c>
    </row>
    <row r="93" spans="1:9" x14ac:dyDescent="0.2">
      <c r="A93" s="2">
        <v>2</v>
      </c>
      <c r="B93" s="1" t="s">
        <v>62</v>
      </c>
      <c r="C93" s="4">
        <v>206</v>
      </c>
      <c r="D93" s="8">
        <v>11.47</v>
      </c>
      <c r="E93" s="4">
        <v>183</v>
      </c>
      <c r="F93" s="8">
        <v>17.98</v>
      </c>
      <c r="G93" s="4">
        <v>23</v>
      </c>
      <c r="H93" s="8">
        <v>3.05</v>
      </c>
      <c r="I93" s="4">
        <v>0</v>
      </c>
    </row>
    <row r="94" spans="1:9" x14ac:dyDescent="0.2">
      <c r="A94" s="2">
        <v>3</v>
      </c>
      <c r="B94" s="1" t="s">
        <v>58</v>
      </c>
      <c r="C94" s="4">
        <v>147</v>
      </c>
      <c r="D94" s="8">
        <v>8.18</v>
      </c>
      <c r="E94" s="4">
        <v>75</v>
      </c>
      <c r="F94" s="8">
        <v>7.37</v>
      </c>
      <c r="G94" s="4">
        <v>72</v>
      </c>
      <c r="H94" s="8">
        <v>9.56</v>
      </c>
      <c r="I94" s="4">
        <v>0</v>
      </c>
    </row>
    <row r="95" spans="1:9" x14ac:dyDescent="0.2">
      <c r="A95" s="2">
        <v>4</v>
      </c>
      <c r="B95" s="1" t="s">
        <v>59</v>
      </c>
      <c r="C95" s="4">
        <v>114</v>
      </c>
      <c r="D95" s="8">
        <v>6.35</v>
      </c>
      <c r="E95" s="4">
        <v>73</v>
      </c>
      <c r="F95" s="8">
        <v>7.17</v>
      </c>
      <c r="G95" s="4">
        <v>40</v>
      </c>
      <c r="H95" s="8">
        <v>5.31</v>
      </c>
      <c r="I95" s="4">
        <v>1</v>
      </c>
    </row>
    <row r="96" spans="1:9" x14ac:dyDescent="0.2">
      <c r="A96" s="2">
        <v>5</v>
      </c>
      <c r="B96" s="1" t="s">
        <v>49</v>
      </c>
      <c r="C96" s="4">
        <v>99</v>
      </c>
      <c r="D96" s="8">
        <v>5.51</v>
      </c>
      <c r="E96" s="4">
        <v>27</v>
      </c>
      <c r="F96" s="8">
        <v>2.65</v>
      </c>
      <c r="G96" s="4">
        <v>72</v>
      </c>
      <c r="H96" s="8">
        <v>9.56</v>
      </c>
      <c r="I96" s="4">
        <v>0</v>
      </c>
    </row>
    <row r="97" spans="1:9" x14ac:dyDescent="0.2">
      <c r="A97" s="2">
        <v>6</v>
      </c>
      <c r="B97" s="1" t="s">
        <v>56</v>
      </c>
      <c r="C97" s="4">
        <v>92</v>
      </c>
      <c r="D97" s="8">
        <v>5.12</v>
      </c>
      <c r="E97" s="4">
        <v>63</v>
      </c>
      <c r="F97" s="8">
        <v>6.19</v>
      </c>
      <c r="G97" s="4">
        <v>28</v>
      </c>
      <c r="H97" s="8">
        <v>3.72</v>
      </c>
      <c r="I97" s="4">
        <v>1</v>
      </c>
    </row>
    <row r="98" spans="1:9" x14ac:dyDescent="0.2">
      <c r="A98" s="2">
        <v>7</v>
      </c>
      <c r="B98" s="1" t="s">
        <v>50</v>
      </c>
      <c r="C98" s="4">
        <v>80</v>
      </c>
      <c r="D98" s="8">
        <v>4.45</v>
      </c>
      <c r="E98" s="4">
        <v>48</v>
      </c>
      <c r="F98" s="8">
        <v>4.72</v>
      </c>
      <c r="G98" s="4">
        <v>32</v>
      </c>
      <c r="H98" s="8">
        <v>4.25</v>
      </c>
      <c r="I98" s="4">
        <v>0</v>
      </c>
    </row>
    <row r="99" spans="1:9" x14ac:dyDescent="0.2">
      <c r="A99" s="2">
        <v>8</v>
      </c>
      <c r="B99" s="1" t="s">
        <v>65</v>
      </c>
      <c r="C99" s="4">
        <v>63</v>
      </c>
      <c r="D99" s="8">
        <v>3.51</v>
      </c>
      <c r="E99" s="4">
        <v>38</v>
      </c>
      <c r="F99" s="8">
        <v>3.73</v>
      </c>
      <c r="G99" s="4">
        <v>13</v>
      </c>
      <c r="H99" s="8">
        <v>1.73</v>
      </c>
      <c r="I99" s="4">
        <v>0</v>
      </c>
    </row>
    <row r="100" spans="1:9" x14ac:dyDescent="0.2">
      <c r="A100" s="2">
        <v>9</v>
      </c>
      <c r="B100" s="1" t="s">
        <v>57</v>
      </c>
      <c r="C100" s="4">
        <v>56</v>
      </c>
      <c r="D100" s="8">
        <v>3.12</v>
      </c>
      <c r="E100" s="4">
        <v>31</v>
      </c>
      <c r="F100" s="8">
        <v>3.05</v>
      </c>
      <c r="G100" s="4">
        <v>25</v>
      </c>
      <c r="H100" s="8">
        <v>3.32</v>
      </c>
      <c r="I100" s="4">
        <v>0</v>
      </c>
    </row>
    <row r="101" spans="1:9" x14ac:dyDescent="0.2">
      <c r="A101" s="2">
        <v>10</v>
      </c>
      <c r="B101" s="1" t="s">
        <v>66</v>
      </c>
      <c r="C101" s="4">
        <v>49</v>
      </c>
      <c r="D101" s="8">
        <v>2.73</v>
      </c>
      <c r="E101" s="4">
        <v>45</v>
      </c>
      <c r="F101" s="8">
        <v>4.42</v>
      </c>
      <c r="G101" s="4">
        <v>4</v>
      </c>
      <c r="H101" s="8">
        <v>0.53</v>
      </c>
      <c r="I101" s="4">
        <v>0</v>
      </c>
    </row>
    <row r="102" spans="1:9" x14ac:dyDescent="0.2">
      <c r="A102" s="2">
        <v>11</v>
      </c>
      <c r="B102" s="1" t="s">
        <v>51</v>
      </c>
      <c r="C102" s="4">
        <v>48</v>
      </c>
      <c r="D102" s="8">
        <v>2.67</v>
      </c>
      <c r="E102" s="4">
        <v>13</v>
      </c>
      <c r="F102" s="8">
        <v>1.28</v>
      </c>
      <c r="G102" s="4">
        <v>35</v>
      </c>
      <c r="H102" s="8">
        <v>4.6500000000000004</v>
      </c>
      <c r="I102" s="4">
        <v>0</v>
      </c>
    </row>
    <row r="103" spans="1:9" x14ac:dyDescent="0.2">
      <c r="A103" s="2">
        <v>12</v>
      </c>
      <c r="B103" s="1" t="s">
        <v>60</v>
      </c>
      <c r="C103" s="4">
        <v>36</v>
      </c>
      <c r="D103" s="8">
        <v>2</v>
      </c>
      <c r="E103" s="4">
        <v>27</v>
      </c>
      <c r="F103" s="8">
        <v>2.65</v>
      </c>
      <c r="G103" s="4">
        <v>9</v>
      </c>
      <c r="H103" s="8">
        <v>1.2</v>
      </c>
      <c r="I103" s="4">
        <v>0</v>
      </c>
    </row>
    <row r="104" spans="1:9" x14ac:dyDescent="0.2">
      <c r="A104" s="2">
        <v>13</v>
      </c>
      <c r="B104" s="1" t="s">
        <v>55</v>
      </c>
      <c r="C104" s="4">
        <v>33</v>
      </c>
      <c r="D104" s="8">
        <v>1.84</v>
      </c>
      <c r="E104" s="4">
        <v>8</v>
      </c>
      <c r="F104" s="8">
        <v>0.79</v>
      </c>
      <c r="G104" s="4">
        <v>25</v>
      </c>
      <c r="H104" s="8">
        <v>3.32</v>
      </c>
      <c r="I104" s="4">
        <v>0</v>
      </c>
    </row>
    <row r="105" spans="1:9" x14ac:dyDescent="0.2">
      <c r="A105" s="2">
        <v>14</v>
      </c>
      <c r="B105" s="1" t="s">
        <v>53</v>
      </c>
      <c r="C105" s="4">
        <v>31</v>
      </c>
      <c r="D105" s="8">
        <v>1.73</v>
      </c>
      <c r="E105" s="4">
        <v>8</v>
      </c>
      <c r="F105" s="8">
        <v>0.79</v>
      </c>
      <c r="G105" s="4">
        <v>23</v>
      </c>
      <c r="H105" s="8">
        <v>3.05</v>
      </c>
      <c r="I105" s="4">
        <v>0</v>
      </c>
    </row>
    <row r="106" spans="1:9" x14ac:dyDescent="0.2">
      <c r="A106" s="2">
        <v>15</v>
      </c>
      <c r="B106" s="1" t="s">
        <v>54</v>
      </c>
      <c r="C106" s="4">
        <v>30</v>
      </c>
      <c r="D106" s="8">
        <v>1.67</v>
      </c>
      <c r="E106" s="4">
        <v>5</v>
      </c>
      <c r="F106" s="8">
        <v>0.49</v>
      </c>
      <c r="G106" s="4">
        <v>25</v>
      </c>
      <c r="H106" s="8">
        <v>3.32</v>
      </c>
      <c r="I106" s="4">
        <v>0</v>
      </c>
    </row>
    <row r="107" spans="1:9" x14ac:dyDescent="0.2">
      <c r="A107" s="2">
        <v>15</v>
      </c>
      <c r="B107" s="1" t="s">
        <v>69</v>
      </c>
      <c r="C107" s="4">
        <v>30</v>
      </c>
      <c r="D107" s="8">
        <v>1.67</v>
      </c>
      <c r="E107" s="4">
        <v>6</v>
      </c>
      <c r="F107" s="8">
        <v>0.59</v>
      </c>
      <c r="G107" s="4">
        <v>24</v>
      </c>
      <c r="H107" s="8">
        <v>3.19</v>
      </c>
      <c r="I107" s="4">
        <v>0</v>
      </c>
    </row>
    <row r="108" spans="1:9" x14ac:dyDescent="0.2">
      <c r="A108" s="2">
        <v>17</v>
      </c>
      <c r="B108" s="1" t="s">
        <v>74</v>
      </c>
      <c r="C108" s="4">
        <v>29</v>
      </c>
      <c r="D108" s="8">
        <v>1.61</v>
      </c>
      <c r="E108" s="4">
        <v>7</v>
      </c>
      <c r="F108" s="8">
        <v>0.69</v>
      </c>
      <c r="G108" s="4">
        <v>22</v>
      </c>
      <c r="H108" s="8">
        <v>2.92</v>
      </c>
      <c r="I108" s="4">
        <v>0</v>
      </c>
    </row>
    <row r="109" spans="1:9" x14ac:dyDescent="0.2">
      <c r="A109" s="2">
        <v>17</v>
      </c>
      <c r="B109" s="1" t="s">
        <v>61</v>
      </c>
      <c r="C109" s="4">
        <v>29</v>
      </c>
      <c r="D109" s="8">
        <v>1.61</v>
      </c>
      <c r="E109" s="4">
        <v>18</v>
      </c>
      <c r="F109" s="8">
        <v>1.77</v>
      </c>
      <c r="G109" s="4">
        <v>11</v>
      </c>
      <c r="H109" s="8">
        <v>1.46</v>
      </c>
      <c r="I109" s="4">
        <v>0</v>
      </c>
    </row>
    <row r="110" spans="1:9" x14ac:dyDescent="0.2">
      <c r="A110" s="2">
        <v>19</v>
      </c>
      <c r="B110" s="1" t="s">
        <v>67</v>
      </c>
      <c r="C110" s="4">
        <v>27</v>
      </c>
      <c r="D110" s="8">
        <v>1.5</v>
      </c>
      <c r="E110" s="4">
        <v>0</v>
      </c>
      <c r="F110" s="8">
        <v>0</v>
      </c>
      <c r="G110" s="4">
        <v>25</v>
      </c>
      <c r="H110" s="8">
        <v>3.32</v>
      </c>
      <c r="I110" s="4">
        <v>0</v>
      </c>
    </row>
    <row r="111" spans="1:9" x14ac:dyDescent="0.2">
      <c r="A111" s="2">
        <v>20</v>
      </c>
      <c r="B111" s="1" t="s">
        <v>52</v>
      </c>
      <c r="C111" s="4">
        <v>26</v>
      </c>
      <c r="D111" s="8">
        <v>1.45</v>
      </c>
      <c r="E111" s="4">
        <v>9</v>
      </c>
      <c r="F111" s="8">
        <v>0.88</v>
      </c>
      <c r="G111" s="4">
        <v>17</v>
      </c>
      <c r="H111" s="8">
        <v>2.2599999999999998</v>
      </c>
      <c r="I111" s="4">
        <v>0</v>
      </c>
    </row>
    <row r="112" spans="1:9" x14ac:dyDescent="0.2">
      <c r="A112" s="2">
        <v>20</v>
      </c>
      <c r="B112" s="1" t="s">
        <v>68</v>
      </c>
      <c r="C112" s="4">
        <v>26</v>
      </c>
      <c r="D112" s="8">
        <v>1.45</v>
      </c>
      <c r="E112" s="4">
        <v>16</v>
      </c>
      <c r="F112" s="8">
        <v>1.57</v>
      </c>
      <c r="G112" s="4">
        <v>10</v>
      </c>
      <c r="H112" s="8">
        <v>1.33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63</v>
      </c>
      <c r="C115" s="4">
        <v>117</v>
      </c>
      <c r="D115" s="8">
        <v>16.53</v>
      </c>
      <c r="E115" s="4">
        <v>110</v>
      </c>
      <c r="F115" s="8">
        <v>23.71</v>
      </c>
      <c r="G115" s="4">
        <v>7</v>
      </c>
      <c r="H115" s="8">
        <v>3.06</v>
      </c>
      <c r="I115" s="4">
        <v>0</v>
      </c>
    </row>
    <row r="116" spans="1:9" x14ac:dyDescent="0.2">
      <c r="A116" s="2">
        <v>2</v>
      </c>
      <c r="B116" s="1" t="s">
        <v>62</v>
      </c>
      <c r="C116" s="4">
        <v>76</v>
      </c>
      <c r="D116" s="8">
        <v>10.73</v>
      </c>
      <c r="E116" s="4">
        <v>70</v>
      </c>
      <c r="F116" s="8">
        <v>15.09</v>
      </c>
      <c r="G116" s="4">
        <v>6</v>
      </c>
      <c r="H116" s="8">
        <v>2.62</v>
      </c>
      <c r="I116" s="4">
        <v>0</v>
      </c>
    </row>
    <row r="117" spans="1:9" x14ac:dyDescent="0.2">
      <c r="A117" s="2">
        <v>3</v>
      </c>
      <c r="B117" s="1" t="s">
        <v>56</v>
      </c>
      <c r="C117" s="4">
        <v>67</v>
      </c>
      <c r="D117" s="8">
        <v>9.4600000000000009</v>
      </c>
      <c r="E117" s="4">
        <v>56</v>
      </c>
      <c r="F117" s="8">
        <v>12.07</v>
      </c>
      <c r="G117" s="4">
        <v>11</v>
      </c>
      <c r="H117" s="8">
        <v>4.8</v>
      </c>
      <c r="I117" s="4">
        <v>0</v>
      </c>
    </row>
    <row r="118" spans="1:9" x14ac:dyDescent="0.2">
      <c r="A118" s="2">
        <v>4</v>
      </c>
      <c r="B118" s="1" t="s">
        <v>58</v>
      </c>
      <c r="C118" s="4">
        <v>66</v>
      </c>
      <c r="D118" s="8">
        <v>9.32</v>
      </c>
      <c r="E118" s="4">
        <v>31</v>
      </c>
      <c r="F118" s="8">
        <v>6.68</v>
      </c>
      <c r="G118" s="4">
        <v>35</v>
      </c>
      <c r="H118" s="8">
        <v>15.28</v>
      </c>
      <c r="I118" s="4">
        <v>0</v>
      </c>
    </row>
    <row r="119" spans="1:9" x14ac:dyDescent="0.2">
      <c r="A119" s="2">
        <v>5</v>
      </c>
      <c r="B119" s="1" t="s">
        <v>49</v>
      </c>
      <c r="C119" s="4">
        <v>46</v>
      </c>
      <c r="D119" s="8">
        <v>6.5</v>
      </c>
      <c r="E119" s="4">
        <v>27</v>
      </c>
      <c r="F119" s="8">
        <v>5.82</v>
      </c>
      <c r="G119" s="4">
        <v>19</v>
      </c>
      <c r="H119" s="8">
        <v>8.3000000000000007</v>
      </c>
      <c r="I119" s="4">
        <v>0</v>
      </c>
    </row>
    <row r="120" spans="1:9" x14ac:dyDescent="0.2">
      <c r="A120" s="2">
        <v>5</v>
      </c>
      <c r="B120" s="1" t="s">
        <v>50</v>
      </c>
      <c r="C120" s="4">
        <v>46</v>
      </c>
      <c r="D120" s="8">
        <v>6.5</v>
      </c>
      <c r="E120" s="4">
        <v>33</v>
      </c>
      <c r="F120" s="8">
        <v>7.11</v>
      </c>
      <c r="G120" s="4">
        <v>13</v>
      </c>
      <c r="H120" s="8">
        <v>5.68</v>
      </c>
      <c r="I120" s="4">
        <v>0</v>
      </c>
    </row>
    <row r="121" spans="1:9" x14ac:dyDescent="0.2">
      <c r="A121" s="2">
        <v>7</v>
      </c>
      <c r="B121" s="1" t="s">
        <v>65</v>
      </c>
      <c r="C121" s="4">
        <v>29</v>
      </c>
      <c r="D121" s="8">
        <v>4.0999999999999996</v>
      </c>
      <c r="E121" s="4">
        <v>15</v>
      </c>
      <c r="F121" s="8">
        <v>3.23</v>
      </c>
      <c r="G121" s="4">
        <v>2</v>
      </c>
      <c r="H121" s="8">
        <v>0.87</v>
      </c>
      <c r="I121" s="4">
        <v>0</v>
      </c>
    </row>
    <row r="122" spans="1:9" x14ac:dyDescent="0.2">
      <c r="A122" s="2">
        <v>8</v>
      </c>
      <c r="B122" s="1" t="s">
        <v>51</v>
      </c>
      <c r="C122" s="4">
        <v>22</v>
      </c>
      <c r="D122" s="8">
        <v>3.11</v>
      </c>
      <c r="E122" s="4">
        <v>9</v>
      </c>
      <c r="F122" s="8">
        <v>1.94</v>
      </c>
      <c r="G122" s="4">
        <v>13</v>
      </c>
      <c r="H122" s="8">
        <v>5.68</v>
      </c>
      <c r="I122" s="4">
        <v>0</v>
      </c>
    </row>
    <row r="123" spans="1:9" x14ac:dyDescent="0.2">
      <c r="A123" s="2">
        <v>8</v>
      </c>
      <c r="B123" s="1" t="s">
        <v>57</v>
      </c>
      <c r="C123" s="4">
        <v>22</v>
      </c>
      <c r="D123" s="8">
        <v>3.11</v>
      </c>
      <c r="E123" s="4">
        <v>15</v>
      </c>
      <c r="F123" s="8">
        <v>3.23</v>
      </c>
      <c r="G123" s="4">
        <v>7</v>
      </c>
      <c r="H123" s="8">
        <v>3.06</v>
      </c>
      <c r="I123" s="4">
        <v>0</v>
      </c>
    </row>
    <row r="124" spans="1:9" x14ac:dyDescent="0.2">
      <c r="A124" s="2">
        <v>10</v>
      </c>
      <c r="B124" s="1" t="s">
        <v>74</v>
      </c>
      <c r="C124" s="4">
        <v>14</v>
      </c>
      <c r="D124" s="8">
        <v>1.98</v>
      </c>
      <c r="E124" s="4">
        <v>2</v>
      </c>
      <c r="F124" s="8">
        <v>0.43</v>
      </c>
      <c r="G124" s="4">
        <v>12</v>
      </c>
      <c r="H124" s="8">
        <v>5.24</v>
      </c>
      <c r="I124" s="4">
        <v>0</v>
      </c>
    </row>
    <row r="125" spans="1:9" x14ac:dyDescent="0.2">
      <c r="A125" s="2">
        <v>10</v>
      </c>
      <c r="B125" s="1" t="s">
        <v>66</v>
      </c>
      <c r="C125" s="4">
        <v>14</v>
      </c>
      <c r="D125" s="8">
        <v>1.98</v>
      </c>
      <c r="E125" s="4">
        <v>13</v>
      </c>
      <c r="F125" s="8">
        <v>2.8</v>
      </c>
      <c r="G125" s="4">
        <v>1</v>
      </c>
      <c r="H125" s="8">
        <v>0.44</v>
      </c>
      <c r="I125" s="4">
        <v>0</v>
      </c>
    </row>
    <row r="126" spans="1:9" x14ac:dyDescent="0.2">
      <c r="A126" s="2">
        <v>12</v>
      </c>
      <c r="B126" s="1" t="s">
        <v>77</v>
      </c>
      <c r="C126" s="4">
        <v>13</v>
      </c>
      <c r="D126" s="8">
        <v>1.84</v>
      </c>
      <c r="E126" s="4">
        <v>3</v>
      </c>
      <c r="F126" s="8">
        <v>0.65</v>
      </c>
      <c r="G126" s="4">
        <v>10</v>
      </c>
      <c r="H126" s="8">
        <v>4.37</v>
      </c>
      <c r="I126" s="4">
        <v>0</v>
      </c>
    </row>
    <row r="127" spans="1:9" x14ac:dyDescent="0.2">
      <c r="A127" s="2">
        <v>13</v>
      </c>
      <c r="B127" s="1" t="s">
        <v>68</v>
      </c>
      <c r="C127" s="4">
        <v>12</v>
      </c>
      <c r="D127" s="8">
        <v>1.69</v>
      </c>
      <c r="E127" s="4">
        <v>10</v>
      </c>
      <c r="F127" s="8">
        <v>2.16</v>
      </c>
      <c r="G127" s="4">
        <v>2</v>
      </c>
      <c r="H127" s="8">
        <v>0.87</v>
      </c>
      <c r="I127" s="4">
        <v>0</v>
      </c>
    </row>
    <row r="128" spans="1:9" x14ac:dyDescent="0.2">
      <c r="A128" s="2">
        <v>14</v>
      </c>
      <c r="B128" s="1" t="s">
        <v>55</v>
      </c>
      <c r="C128" s="4">
        <v>11</v>
      </c>
      <c r="D128" s="8">
        <v>1.55</v>
      </c>
      <c r="E128" s="4">
        <v>7</v>
      </c>
      <c r="F128" s="8">
        <v>1.51</v>
      </c>
      <c r="G128" s="4">
        <v>4</v>
      </c>
      <c r="H128" s="8">
        <v>1.75</v>
      </c>
      <c r="I128" s="4">
        <v>0</v>
      </c>
    </row>
    <row r="129" spans="1:9" x14ac:dyDescent="0.2">
      <c r="A129" s="2">
        <v>15</v>
      </c>
      <c r="B129" s="1" t="s">
        <v>75</v>
      </c>
      <c r="C129" s="4">
        <v>10</v>
      </c>
      <c r="D129" s="8">
        <v>1.41</v>
      </c>
      <c r="E129" s="4">
        <v>0</v>
      </c>
      <c r="F129" s="8">
        <v>0</v>
      </c>
      <c r="G129" s="4">
        <v>10</v>
      </c>
      <c r="H129" s="8">
        <v>4.37</v>
      </c>
      <c r="I129" s="4">
        <v>0</v>
      </c>
    </row>
    <row r="130" spans="1:9" x14ac:dyDescent="0.2">
      <c r="A130" s="2">
        <v>15</v>
      </c>
      <c r="B130" s="1" t="s">
        <v>53</v>
      </c>
      <c r="C130" s="4">
        <v>10</v>
      </c>
      <c r="D130" s="8">
        <v>1.41</v>
      </c>
      <c r="E130" s="4">
        <v>2</v>
      </c>
      <c r="F130" s="8">
        <v>0.43</v>
      </c>
      <c r="G130" s="4">
        <v>8</v>
      </c>
      <c r="H130" s="8">
        <v>3.49</v>
      </c>
      <c r="I130" s="4">
        <v>0</v>
      </c>
    </row>
    <row r="131" spans="1:9" x14ac:dyDescent="0.2">
      <c r="A131" s="2">
        <v>15</v>
      </c>
      <c r="B131" s="1" t="s">
        <v>76</v>
      </c>
      <c r="C131" s="4">
        <v>10</v>
      </c>
      <c r="D131" s="8">
        <v>1.41</v>
      </c>
      <c r="E131" s="4">
        <v>6</v>
      </c>
      <c r="F131" s="8">
        <v>1.29</v>
      </c>
      <c r="G131" s="4">
        <v>4</v>
      </c>
      <c r="H131" s="8">
        <v>1.75</v>
      </c>
      <c r="I131" s="4">
        <v>0</v>
      </c>
    </row>
    <row r="132" spans="1:9" x14ac:dyDescent="0.2">
      <c r="A132" s="2">
        <v>15</v>
      </c>
      <c r="B132" s="1" t="s">
        <v>67</v>
      </c>
      <c r="C132" s="4">
        <v>10</v>
      </c>
      <c r="D132" s="8">
        <v>1.41</v>
      </c>
      <c r="E132" s="4">
        <v>0</v>
      </c>
      <c r="F132" s="8">
        <v>0</v>
      </c>
      <c r="G132" s="4">
        <v>9</v>
      </c>
      <c r="H132" s="8">
        <v>3.93</v>
      </c>
      <c r="I132" s="4">
        <v>0</v>
      </c>
    </row>
    <row r="133" spans="1:9" x14ac:dyDescent="0.2">
      <c r="A133" s="2">
        <v>19</v>
      </c>
      <c r="B133" s="1" t="s">
        <v>60</v>
      </c>
      <c r="C133" s="4">
        <v>9</v>
      </c>
      <c r="D133" s="8">
        <v>1.27</v>
      </c>
      <c r="E133" s="4">
        <v>9</v>
      </c>
      <c r="F133" s="8">
        <v>1.94</v>
      </c>
      <c r="G133" s="4">
        <v>0</v>
      </c>
      <c r="H133" s="8">
        <v>0</v>
      </c>
      <c r="I133" s="4">
        <v>0</v>
      </c>
    </row>
    <row r="134" spans="1:9" x14ac:dyDescent="0.2">
      <c r="A134" s="2">
        <v>19</v>
      </c>
      <c r="B134" s="1" t="s">
        <v>78</v>
      </c>
      <c r="C134" s="4">
        <v>9</v>
      </c>
      <c r="D134" s="8">
        <v>1.27</v>
      </c>
      <c r="E134" s="4">
        <v>4</v>
      </c>
      <c r="F134" s="8">
        <v>0.86</v>
      </c>
      <c r="G134" s="4">
        <v>5</v>
      </c>
      <c r="H134" s="8">
        <v>2.1800000000000002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63</v>
      </c>
      <c r="C137" s="4">
        <v>222</v>
      </c>
      <c r="D137" s="8">
        <v>15.26</v>
      </c>
      <c r="E137" s="4">
        <v>213</v>
      </c>
      <c r="F137" s="8">
        <v>20.34</v>
      </c>
      <c r="G137" s="4">
        <v>9</v>
      </c>
      <c r="H137" s="8">
        <v>2.38</v>
      </c>
      <c r="I137" s="4">
        <v>0</v>
      </c>
    </row>
    <row r="138" spans="1:9" x14ac:dyDescent="0.2">
      <c r="A138" s="2">
        <v>2</v>
      </c>
      <c r="B138" s="1" t="s">
        <v>62</v>
      </c>
      <c r="C138" s="4">
        <v>139</v>
      </c>
      <c r="D138" s="8">
        <v>9.5500000000000007</v>
      </c>
      <c r="E138" s="4">
        <v>122</v>
      </c>
      <c r="F138" s="8">
        <v>11.65</v>
      </c>
      <c r="G138" s="4">
        <v>17</v>
      </c>
      <c r="H138" s="8">
        <v>4.5</v>
      </c>
      <c r="I138" s="4">
        <v>0</v>
      </c>
    </row>
    <row r="139" spans="1:9" x14ac:dyDescent="0.2">
      <c r="A139" s="2">
        <v>3</v>
      </c>
      <c r="B139" s="1" t="s">
        <v>58</v>
      </c>
      <c r="C139" s="4">
        <v>118</v>
      </c>
      <c r="D139" s="8">
        <v>8.11</v>
      </c>
      <c r="E139" s="4">
        <v>83</v>
      </c>
      <c r="F139" s="8">
        <v>7.93</v>
      </c>
      <c r="G139" s="4">
        <v>35</v>
      </c>
      <c r="H139" s="8">
        <v>9.26</v>
      </c>
      <c r="I139" s="4">
        <v>0</v>
      </c>
    </row>
    <row r="140" spans="1:9" x14ac:dyDescent="0.2">
      <c r="A140" s="2">
        <v>4</v>
      </c>
      <c r="B140" s="1" t="s">
        <v>56</v>
      </c>
      <c r="C140" s="4">
        <v>94</v>
      </c>
      <c r="D140" s="8">
        <v>6.46</v>
      </c>
      <c r="E140" s="4">
        <v>74</v>
      </c>
      <c r="F140" s="8">
        <v>7.07</v>
      </c>
      <c r="G140" s="4">
        <v>19</v>
      </c>
      <c r="H140" s="8">
        <v>5.03</v>
      </c>
      <c r="I140" s="4">
        <v>1</v>
      </c>
    </row>
    <row r="141" spans="1:9" x14ac:dyDescent="0.2">
      <c r="A141" s="2">
        <v>5</v>
      </c>
      <c r="B141" s="1" t="s">
        <v>49</v>
      </c>
      <c r="C141" s="4">
        <v>80</v>
      </c>
      <c r="D141" s="8">
        <v>5.5</v>
      </c>
      <c r="E141" s="4">
        <v>48</v>
      </c>
      <c r="F141" s="8">
        <v>4.58</v>
      </c>
      <c r="G141" s="4">
        <v>32</v>
      </c>
      <c r="H141" s="8">
        <v>8.4700000000000006</v>
      </c>
      <c r="I141" s="4">
        <v>0</v>
      </c>
    </row>
    <row r="142" spans="1:9" x14ac:dyDescent="0.2">
      <c r="A142" s="2">
        <v>6</v>
      </c>
      <c r="B142" s="1" t="s">
        <v>59</v>
      </c>
      <c r="C142" s="4">
        <v>73</v>
      </c>
      <c r="D142" s="8">
        <v>5.0199999999999996</v>
      </c>
      <c r="E142" s="4">
        <v>53</v>
      </c>
      <c r="F142" s="8">
        <v>5.0599999999999996</v>
      </c>
      <c r="G142" s="4">
        <v>20</v>
      </c>
      <c r="H142" s="8">
        <v>5.29</v>
      </c>
      <c r="I142" s="4">
        <v>0</v>
      </c>
    </row>
    <row r="143" spans="1:9" x14ac:dyDescent="0.2">
      <c r="A143" s="2">
        <v>7</v>
      </c>
      <c r="B143" s="1" t="s">
        <v>50</v>
      </c>
      <c r="C143" s="4">
        <v>68</v>
      </c>
      <c r="D143" s="8">
        <v>4.67</v>
      </c>
      <c r="E143" s="4">
        <v>55</v>
      </c>
      <c r="F143" s="8">
        <v>5.25</v>
      </c>
      <c r="G143" s="4">
        <v>13</v>
      </c>
      <c r="H143" s="8">
        <v>3.44</v>
      </c>
      <c r="I143" s="4">
        <v>0</v>
      </c>
    </row>
    <row r="144" spans="1:9" x14ac:dyDescent="0.2">
      <c r="A144" s="2">
        <v>8</v>
      </c>
      <c r="B144" s="1" t="s">
        <v>52</v>
      </c>
      <c r="C144" s="4">
        <v>57</v>
      </c>
      <c r="D144" s="8">
        <v>3.92</v>
      </c>
      <c r="E144" s="4">
        <v>32</v>
      </c>
      <c r="F144" s="8">
        <v>3.06</v>
      </c>
      <c r="G144" s="4">
        <v>25</v>
      </c>
      <c r="H144" s="8">
        <v>6.61</v>
      </c>
      <c r="I144" s="4">
        <v>0</v>
      </c>
    </row>
    <row r="145" spans="1:9" x14ac:dyDescent="0.2">
      <c r="A145" s="2">
        <v>9</v>
      </c>
      <c r="B145" s="1" t="s">
        <v>80</v>
      </c>
      <c r="C145" s="4">
        <v>49</v>
      </c>
      <c r="D145" s="8">
        <v>3.37</v>
      </c>
      <c r="E145" s="4">
        <v>43</v>
      </c>
      <c r="F145" s="8">
        <v>4.1100000000000003</v>
      </c>
      <c r="G145" s="4">
        <v>6</v>
      </c>
      <c r="H145" s="8">
        <v>1.59</v>
      </c>
      <c r="I145" s="4">
        <v>0</v>
      </c>
    </row>
    <row r="146" spans="1:9" x14ac:dyDescent="0.2">
      <c r="A146" s="2">
        <v>10</v>
      </c>
      <c r="B146" s="1" t="s">
        <v>57</v>
      </c>
      <c r="C146" s="4">
        <v>46</v>
      </c>
      <c r="D146" s="8">
        <v>3.16</v>
      </c>
      <c r="E146" s="4">
        <v>33</v>
      </c>
      <c r="F146" s="8">
        <v>3.15</v>
      </c>
      <c r="G146" s="4">
        <v>13</v>
      </c>
      <c r="H146" s="8">
        <v>3.44</v>
      </c>
      <c r="I146" s="4">
        <v>0</v>
      </c>
    </row>
    <row r="147" spans="1:9" x14ac:dyDescent="0.2">
      <c r="A147" s="2">
        <v>11</v>
      </c>
      <c r="B147" s="1" t="s">
        <v>51</v>
      </c>
      <c r="C147" s="4">
        <v>39</v>
      </c>
      <c r="D147" s="8">
        <v>2.68</v>
      </c>
      <c r="E147" s="4">
        <v>26</v>
      </c>
      <c r="F147" s="8">
        <v>2.48</v>
      </c>
      <c r="G147" s="4">
        <v>13</v>
      </c>
      <c r="H147" s="8">
        <v>3.44</v>
      </c>
      <c r="I147" s="4">
        <v>0</v>
      </c>
    </row>
    <row r="148" spans="1:9" x14ac:dyDescent="0.2">
      <c r="A148" s="2">
        <v>12</v>
      </c>
      <c r="B148" s="1" t="s">
        <v>65</v>
      </c>
      <c r="C148" s="4">
        <v>37</v>
      </c>
      <c r="D148" s="8">
        <v>2.54</v>
      </c>
      <c r="E148" s="4">
        <v>20</v>
      </c>
      <c r="F148" s="8">
        <v>1.91</v>
      </c>
      <c r="G148" s="4">
        <v>4</v>
      </c>
      <c r="H148" s="8">
        <v>1.06</v>
      </c>
      <c r="I148" s="4">
        <v>0</v>
      </c>
    </row>
    <row r="149" spans="1:9" x14ac:dyDescent="0.2">
      <c r="A149" s="2">
        <v>13</v>
      </c>
      <c r="B149" s="1" t="s">
        <v>55</v>
      </c>
      <c r="C149" s="4">
        <v>33</v>
      </c>
      <c r="D149" s="8">
        <v>2.27</v>
      </c>
      <c r="E149" s="4">
        <v>22</v>
      </c>
      <c r="F149" s="8">
        <v>2.1</v>
      </c>
      <c r="G149" s="4">
        <v>11</v>
      </c>
      <c r="H149" s="8">
        <v>2.91</v>
      </c>
      <c r="I149" s="4">
        <v>0</v>
      </c>
    </row>
    <row r="150" spans="1:9" x14ac:dyDescent="0.2">
      <c r="A150" s="2">
        <v>14</v>
      </c>
      <c r="B150" s="1" t="s">
        <v>68</v>
      </c>
      <c r="C150" s="4">
        <v>29</v>
      </c>
      <c r="D150" s="8">
        <v>1.99</v>
      </c>
      <c r="E150" s="4">
        <v>21</v>
      </c>
      <c r="F150" s="8">
        <v>2.0099999999999998</v>
      </c>
      <c r="G150" s="4">
        <v>8</v>
      </c>
      <c r="H150" s="8">
        <v>2.12</v>
      </c>
      <c r="I150" s="4">
        <v>0</v>
      </c>
    </row>
    <row r="151" spans="1:9" x14ac:dyDescent="0.2">
      <c r="A151" s="2">
        <v>15</v>
      </c>
      <c r="B151" s="1" t="s">
        <v>66</v>
      </c>
      <c r="C151" s="4">
        <v>27</v>
      </c>
      <c r="D151" s="8">
        <v>1.86</v>
      </c>
      <c r="E151" s="4">
        <v>25</v>
      </c>
      <c r="F151" s="8">
        <v>2.39</v>
      </c>
      <c r="G151" s="4">
        <v>2</v>
      </c>
      <c r="H151" s="8">
        <v>0.53</v>
      </c>
      <c r="I151" s="4">
        <v>0</v>
      </c>
    </row>
    <row r="152" spans="1:9" x14ac:dyDescent="0.2">
      <c r="A152" s="2">
        <v>16</v>
      </c>
      <c r="B152" s="1" t="s">
        <v>61</v>
      </c>
      <c r="C152" s="4">
        <v>23</v>
      </c>
      <c r="D152" s="8">
        <v>1.58</v>
      </c>
      <c r="E152" s="4">
        <v>17</v>
      </c>
      <c r="F152" s="8">
        <v>1.62</v>
      </c>
      <c r="G152" s="4">
        <v>5</v>
      </c>
      <c r="H152" s="8">
        <v>1.32</v>
      </c>
      <c r="I152" s="4">
        <v>0</v>
      </c>
    </row>
    <row r="153" spans="1:9" x14ac:dyDescent="0.2">
      <c r="A153" s="2">
        <v>17</v>
      </c>
      <c r="B153" s="1" t="s">
        <v>60</v>
      </c>
      <c r="C153" s="4">
        <v>22</v>
      </c>
      <c r="D153" s="8">
        <v>1.51</v>
      </c>
      <c r="E153" s="4">
        <v>17</v>
      </c>
      <c r="F153" s="8">
        <v>1.62</v>
      </c>
      <c r="G153" s="4">
        <v>5</v>
      </c>
      <c r="H153" s="8">
        <v>1.32</v>
      </c>
      <c r="I153" s="4">
        <v>0</v>
      </c>
    </row>
    <row r="154" spans="1:9" x14ac:dyDescent="0.2">
      <c r="A154" s="2">
        <v>18</v>
      </c>
      <c r="B154" s="1" t="s">
        <v>79</v>
      </c>
      <c r="C154" s="4">
        <v>20</v>
      </c>
      <c r="D154" s="8">
        <v>1.37</v>
      </c>
      <c r="E154" s="4">
        <v>18</v>
      </c>
      <c r="F154" s="8">
        <v>1.72</v>
      </c>
      <c r="G154" s="4">
        <v>2</v>
      </c>
      <c r="H154" s="8">
        <v>0.53</v>
      </c>
      <c r="I154" s="4">
        <v>0</v>
      </c>
    </row>
    <row r="155" spans="1:9" x14ac:dyDescent="0.2">
      <c r="A155" s="2">
        <v>18</v>
      </c>
      <c r="B155" s="1" t="s">
        <v>74</v>
      </c>
      <c r="C155" s="4">
        <v>20</v>
      </c>
      <c r="D155" s="8">
        <v>1.37</v>
      </c>
      <c r="E155" s="4">
        <v>9</v>
      </c>
      <c r="F155" s="8">
        <v>0.86</v>
      </c>
      <c r="G155" s="4">
        <v>11</v>
      </c>
      <c r="H155" s="8">
        <v>2.91</v>
      </c>
      <c r="I155" s="4">
        <v>0</v>
      </c>
    </row>
    <row r="156" spans="1:9" x14ac:dyDescent="0.2">
      <c r="A156" s="2">
        <v>20</v>
      </c>
      <c r="B156" s="1" t="s">
        <v>67</v>
      </c>
      <c r="C156" s="4">
        <v>19</v>
      </c>
      <c r="D156" s="8">
        <v>1.31</v>
      </c>
      <c r="E156" s="4">
        <v>0</v>
      </c>
      <c r="F156" s="8">
        <v>0</v>
      </c>
      <c r="G156" s="4">
        <v>18</v>
      </c>
      <c r="H156" s="8">
        <v>4.76</v>
      </c>
      <c r="I156" s="4">
        <v>1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63</v>
      </c>
      <c r="C159" s="4">
        <v>125</v>
      </c>
      <c r="D159" s="8">
        <v>15.15</v>
      </c>
      <c r="E159" s="4">
        <v>112</v>
      </c>
      <c r="F159" s="8">
        <v>22.63</v>
      </c>
      <c r="G159" s="4">
        <v>13</v>
      </c>
      <c r="H159" s="8">
        <v>4.05</v>
      </c>
      <c r="I159" s="4">
        <v>0</v>
      </c>
    </row>
    <row r="160" spans="1:9" x14ac:dyDescent="0.2">
      <c r="A160" s="2">
        <v>2</v>
      </c>
      <c r="B160" s="1" t="s">
        <v>62</v>
      </c>
      <c r="C160" s="4">
        <v>95</v>
      </c>
      <c r="D160" s="8">
        <v>11.52</v>
      </c>
      <c r="E160" s="4">
        <v>85</v>
      </c>
      <c r="F160" s="8">
        <v>17.170000000000002</v>
      </c>
      <c r="G160" s="4">
        <v>10</v>
      </c>
      <c r="H160" s="8">
        <v>3.12</v>
      </c>
      <c r="I160" s="4">
        <v>0</v>
      </c>
    </row>
    <row r="161" spans="1:9" x14ac:dyDescent="0.2">
      <c r="A161" s="2">
        <v>3</v>
      </c>
      <c r="B161" s="1" t="s">
        <v>58</v>
      </c>
      <c r="C161" s="4">
        <v>61</v>
      </c>
      <c r="D161" s="8">
        <v>7.39</v>
      </c>
      <c r="E161" s="4">
        <v>32</v>
      </c>
      <c r="F161" s="8">
        <v>6.46</v>
      </c>
      <c r="G161" s="4">
        <v>29</v>
      </c>
      <c r="H161" s="8">
        <v>9.0299999999999994</v>
      </c>
      <c r="I161" s="4">
        <v>0</v>
      </c>
    </row>
    <row r="162" spans="1:9" x14ac:dyDescent="0.2">
      <c r="A162" s="2">
        <v>4</v>
      </c>
      <c r="B162" s="1" t="s">
        <v>56</v>
      </c>
      <c r="C162" s="4">
        <v>59</v>
      </c>
      <c r="D162" s="8">
        <v>7.15</v>
      </c>
      <c r="E162" s="4">
        <v>41</v>
      </c>
      <c r="F162" s="8">
        <v>8.2799999999999994</v>
      </c>
      <c r="G162" s="4">
        <v>17</v>
      </c>
      <c r="H162" s="8">
        <v>5.3</v>
      </c>
      <c r="I162" s="4">
        <v>1</v>
      </c>
    </row>
    <row r="163" spans="1:9" x14ac:dyDescent="0.2">
      <c r="A163" s="2">
        <v>5</v>
      </c>
      <c r="B163" s="1" t="s">
        <v>49</v>
      </c>
      <c r="C163" s="4">
        <v>46</v>
      </c>
      <c r="D163" s="8">
        <v>5.58</v>
      </c>
      <c r="E163" s="4">
        <v>20</v>
      </c>
      <c r="F163" s="8">
        <v>4.04</v>
      </c>
      <c r="G163" s="4">
        <v>26</v>
      </c>
      <c r="H163" s="8">
        <v>8.1</v>
      </c>
      <c r="I163" s="4">
        <v>0</v>
      </c>
    </row>
    <row r="164" spans="1:9" x14ac:dyDescent="0.2">
      <c r="A164" s="2">
        <v>6</v>
      </c>
      <c r="B164" s="1" t="s">
        <v>59</v>
      </c>
      <c r="C164" s="4">
        <v>45</v>
      </c>
      <c r="D164" s="8">
        <v>5.45</v>
      </c>
      <c r="E164" s="4">
        <v>38</v>
      </c>
      <c r="F164" s="8">
        <v>7.68</v>
      </c>
      <c r="G164" s="4">
        <v>7</v>
      </c>
      <c r="H164" s="8">
        <v>2.1800000000000002</v>
      </c>
      <c r="I164" s="4">
        <v>0</v>
      </c>
    </row>
    <row r="165" spans="1:9" x14ac:dyDescent="0.2">
      <c r="A165" s="2">
        <v>7</v>
      </c>
      <c r="B165" s="1" t="s">
        <v>50</v>
      </c>
      <c r="C165" s="4">
        <v>36</v>
      </c>
      <c r="D165" s="8">
        <v>4.3600000000000003</v>
      </c>
      <c r="E165" s="4">
        <v>16</v>
      </c>
      <c r="F165" s="8">
        <v>3.23</v>
      </c>
      <c r="G165" s="4">
        <v>20</v>
      </c>
      <c r="H165" s="8">
        <v>6.23</v>
      </c>
      <c r="I165" s="4">
        <v>0</v>
      </c>
    </row>
    <row r="166" spans="1:9" x14ac:dyDescent="0.2">
      <c r="A166" s="2">
        <v>8</v>
      </c>
      <c r="B166" s="1" t="s">
        <v>55</v>
      </c>
      <c r="C166" s="4">
        <v>35</v>
      </c>
      <c r="D166" s="8">
        <v>4.24</v>
      </c>
      <c r="E166" s="4">
        <v>20</v>
      </c>
      <c r="F166" s="8">
        <v>4.04</v>
      </c>
      <c r="G166" s="4">
        <v>15</v>
      </c>
      <c r="H166" s="8">
        <v>4.67</v>
      </c>
      <c r="I166" s="4">
        <v>0</v>
      </c>
    </row>
    <row r="167" spans="1:9" x14ac:dyDescent="0.2">
      <c r="A167" s="2">
        <v>9</v>
      </c>
      <c r="B167" s="1" t="s">
        <v>52</v>
      </c>
      <c r="C167" s="4">
        <v>22</v>
      </c>
      <c r="D167" s="8">
        <v>2.67</v>
      </c>
      <c r="E167" s="4">
        <v>14</v>
      </c>
      <c r="F167" s="8">
        <v>2.83</v>
      </c>
      <c r="G167" s="4">
        <v>8</v>
      </c>
      <c r="H167" s="8">
        <v>2.4900000000000002</v>
      </c>
      <c r="I167" s="4">
        <v>0</v>
      </c>
    </row>
    <row r="168" spans="1:9" x14ac:dyDescent="0.2">
      <c r="A168" s="2">
        <v>10</v>
      </c>
      <c r="B168" s="1" t="s">
        <v>57</v>
      </c>
      <c r="C168" s="4">
        <v>21</v>
      </c>
      <c r="D168" s="8">
        <v>2.5499999999999998</v>
      </c>
      <c r="E168" s="4">
        <v>13</v>
      </c>
      <c r="F168" s="8">
        <v>2.63</v>
      </c>
      <c r="G168" s="4">
        <v>8</v>
      </c>
      <c r="H168" s="8">
        <v>2.4900000000000002</v>
      </c>
      <c r="I168" s="4">
        <v>0</v>
      </c>
    </row>
    <row r="169" spans="1:9" x14ac:dyDescent="0.2">
      <c r="A169" s="2">
        <v>10</v>
      </c>
      <c r="B169" s="1" t="s">
        <v>66</v>
      </c>
      <c r="C169" s="4">
        <v>21</v>
      </c>
      <c r="D169" s="8">
        <v>2.5499999999999998</v>
      </c>
      <c r="E169" s="4">
        <v>20</v>
      </c>
      <c r="F169" s="8">
        <v>4.04</v>
      </c>
      <c r="G169" s="4">
        <v>1</v>
      </c>
      <c r="H169" s="8">
        <v>0.31</v>
      </c>
      <c r="I169" s="4">
        <v>0</v>
      </c>
    </row>
    <row r="170" spans="1:9" x14ac:dyDescent="0.2">
      <c r="A170" s="2">
        <v>12</v>
      </c>
      <c r="B170" s="1" t="s">
        <v>51</v>
      </c>
      <c r="C170" s="4">
        <v>20</v>
      </c>
      <c r="D170" s="8">
        <v>2.42</v>
      </c>
      <c r="E170" s="4">
        <v>8</v>
      </c>
      <c r="F170" s="8">
        <v>1.62</v>
      </c>
      <c r="G170" s="4">
        <v>12</v>
      </c>
      <c r="H170" s="8">
        <v>3.74</v>
      </c>
      <c r="I170" s="4">
        <v>0</v>
      </c>
    </row>
    <row r="171" spans="1:9" x14ac:dyDescent="0.2">
      <c r="A171" s="2">
        <v>13</v>
      </c>
      <c r="B171" s="1" t="s">
        <v>65</v>
      </c>
      <c r="C171" s="4">
        <v>16</v>
      </c>
      <c r="D171" s="8">
        <v>1.94</v>
      </c>
      <c r="E171" s="4">
        <v>7</v>
      </c>
      <c r="F171" s="8">
        <v>1.41</v>
      </c>
      <c r="G171" s="4">
        <v>6</v>
      </c>
      <c r="H171" s="8">
        <v>1.87</v>
      </c>
      <c r="I171" s="4">
        <v>1</v>
      </c>
    </row>
    <row r="172" spans="1:9" x14ac:dyDescent="0.2">
      <c r="A172" s="2">
        <v>14</v>
      </c>
      <c r="B172" s="1" t="s">
        <v>61</v>
      </c>
      <c r="C172" s="4">
        <v>13</v>
      </c>
      <c r="D172" s="8">
        <v>1.58</v>
      </c>
      <c r="E172" s="4">
        <v>7</v>
      </c>
      <c r="F172" s="8">
        <v>1.41</v>
      </c>
      <c r="G172" s="4">
        <v>6</v>
      </c>
      <c r="H172" s="8">
        <v>1.87</v>
      </c>
      <c r="I172" s="4">
        <v>0</v>
      </c>
    </row>
    <row r="173" spans="1:9" x14ac:dyDescent="0.2">
      <c r="A173" s="2">
        <v>14</v>
      </c>
      <c r="B173" s="1" t="s">
        <v>68</v>
      </c>
      <c r="C173" s="4">
        <v>13</v>
      </c>
      <c r="D173" s="8">
        <v>1.58</v>
      </c>
      <c r="E173" s="4">
        <v>8</v>
      </c>
      <c r="F173" s="8">
        <v>1.62</v>
      </c>
      <c r="G173" s="4">
        <v>5</v>
      </c>
      <c r="H173" s="8">
        <v>1.56</v>
      </c>
      <c r="I173" s="4">
        <v>0</v>
      </c>
    </row>
    <row r="174" spans="1:9" x14ac:dyDescent="0.2">
      <c r="A174" s="2">
        <v>16</v>
      </c>
      <c r="B174" s="1" t="s">
        <v>53</v>
      </c>
      <c r="C174" s="4">
        <v>12</v>
      </c>
      <c r="D174" s="8">
        <v>1.45</v>
      </c>
      <c r="E174" s="4">
        <v>2</v>
      </c>
      <c r="F174" s="8">
        <v>0.4</v>
      </c>
      <c r="G174" s="4">
        <v>10</v>
      </c>
      <c r="H174" s="8">
        <v>3.12</v>
      </c>
      <c r="I174" s="4">
        <v>0</v>
      </c>
    </row>
    <row r="175" spans="1:9" x14ac:dyDescent="0.2">
      <c r="A175" s="2">
        <v>16</v>
      </c>
      <c r="B175" s="1" t="s">
        <v>76</v>
      </c>
      <c r="C175" s="4">
        <v>12</v>
      </c>
      <c r="D175" s="8">
        <v>1.45</v>
      </c>
      <c r="E175" s="4">
        <v>5</v>
      </c>
      <c r="F175" s="8">
        <v>1.01</v>
      </c>
      <c r="G175" s="4">
        <v>7</v>
      </c>
      <c r="H175" s="8">
        <v>2.1800000000000002</v>
      </c>
      <c r="I175" s="4">
        <v>0</v>
      </c>
    </row>
    <row r="176" spans="1:9" x14ac:dyDescent="0.2">
      <c r="A176" s="2">
        <v>18</v>
      </c>
      <c r="B176" s="1" t="s">
        <v>69</v>
      </c>
      <c r="C176" s="4">
        <v>11</v>
      </c>
      <c r="D176" s="8">
        <v>1.33</v>
      </c>
      <c r="E176" s="4">
        <v>2</v>
      </c>
      <c r="F176" s="8">
        <v>0.4</v>
      </c>
      <c r="G176" s="4">
        <v>9</v>
      </c>
      <c r="H176" s="8">
        <v>2.8</v>
      </c>
      <c r="I176" s="4">
        <v>0</v>
      </c>
    </row>
    <row r="177" spans="1:9" x14ac:dyDescent="0.2">
      <c r="A177" s="2">
        <v>18</v>
      </c>
      <c r="B177" s="1" t="s">
        <v>64</v>
      </c>
      <c r="C177" s="4">
        <v>11</v>
      </c>
      <c r="D177" s="8">
        <v>1.33</v>
      </c>
      <c r="E177" s="4">
        <v>6</v>
      </c>
      <c r="F177" s="8">
        <v>1.21</v>
      </c>
      <c r="G177" s="4">
        <v>5</v>
      </c>
      <c r="H177" s="8">
        <v>1.56</v>
      </c>
      <c r="I177" s="4">
        <v>0</v>
      </c>
    </row>
    <row r="178" spans="1:9" x14ac:dyDescent="0.2">
      <c r="A178" s="2">
        <v>20</v>
      </c>
      <c r="B178" s="1" t="s">
        <v>74</v>
      </c>
      <c r="C178" s="4">
        <v>9</v>
      </c>
      <c r="D178" s="8">
        <v>1.0900000000000001</v>
      </c>
      <c r="E178" s="4">
        <v>3</v>
      </c>
      <c r="F178" s="8">
        <v>0.61</v>
      </c>
      <c r="G178" s="4">
        <v>6</v>
      </c>
      <c r="H178" s="8">
        <v>1.87</v>
      </c>
      <c r="I178" s="4">
        <v>0</v>
      </c>
    </row>
    <row r="179" spans="1:9" x14ac:dyDescent="0.2">
      <c r="A179" s="2">
        <v>20</v>
      </c>
      <c r="B179" s="1" t="s">
        <v>54</v>
      </c>
      <c r="C179" s="4">
        <v>9</v>
      </c>
      <c r="D179" s="8">
        <v>1.0900000000000001</v>
      </c>
      <c r="E179" s="4">
        <v>1</v>
      </c>
      <c r="F179" s="8">
        <v>0.2</v>
      </c>
      <c r="G179" s="4">
        <v>8</v>
      </c>
      <c r="H179" s="8">
        <v>2.4900000000000002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63</v>
      </c>
      <c r="C182" s="4">
        <v>332</v>
      </c>
      <c r="D182" s="8">
        <v>15.53</v>
      </c>
      <c r="E182" s="4">
        <v>310</v>
      </c>
      <c r="F182" s="8">
        <v>21.91</v>
      </c>
      <c r="G182" s="4">
        <v>22</v>
      </c>
      <c r="H182" s="8">
        <v>3.2</v>
      </c>
      <c r="I182" s="4">
        <v>0</v>
      </c>
    </row>
    <row r="183" spans="1:9" x14ac:dyDescent="0.2">
      <c r="A183" s="2">
        <v>2</v>
      </c>
      <c r="B183" s="1" t="s">
        <v>62</v>
      </c>
      <c r="C183" s="4">
        <v>270</v>
      </c>
      <c r="D183" s="8">
        <v>12.63</v>
      </c>
      <c r="E183" s="4">
        <v>252</v>
      </c>
      <c r="F183" s="8">
        <v>17.809999999999999</v>
      </c>
      <c r="G183" s="4">
        <v>18</v>
      </c>
      <c r="H183" s="8">
        <v>2.62</v>
      </c>
      <c r="I183" s="4">
        <v>0</v>
      </c>
    </row>
    <row r="184" spans="1:9" x14ac:dyDescent="0.2">
      <c r="A184" s="2">
        <v>3</v>
      </c>
      <c r="B184" s="1" t="s">
        <v>58</v>
      </c>
      <c r="C184" s="4">
        <v>163</v>
      </c>
      <c r="D184" s="8">
        <v>7.62</v>
      </c>
      <c r="E184" s="4">
        <v>84</v>
      </c>
      <c r="F184" s="8">
        <v>5.94</v>
      </c>
      <c r="G184" s="4">
        <v>79</v>
      </c>
      <c r="H184" s="8">
        <v>11.5</v>
      </c>
      <c r="I184" s="4">
        <v>0</v>
      </c>
    </row>
    <row r="185" spans="1:9" x14ac:dyDescent="0.2">
      <c r="A185" s="2">
        <v>4</v>
      </c>
      <c r="B185" s="1" t="s">
        <v>56</v>
      </c>
      <c r="C185" s="4">
        <v>158</v>
      </c>
      <c r="D185" s="8">
        <v>7.39</v>
      </c>
      <c r="E185" s="4">
        <v>136</v>
      </c>
      <c r="F185" s="8">
        <v>9.61</v>
      </c>
      <c r="G185" s="4">
        <v>21</v>
      </c>
      <c r="H185" s="8">
        <v>3.06</v>
      </c>
      <c r="I185" s="4">
        <v>1</v>
      </c>
    </row>
    <row r="186" spans="1:9" x14ac:dyDescent="0.2">
      <c r="A186" s="2">
        <v>5</v>
      </c>
      <c r="B186" s="1" t="s">
        <v>50</v>
      </c>
      <c r="C186" s="4">
        <v>127</v>
      </c>
      <c r="D186" s="8">
        <v>5.94</v>
      </c>
      <c r="E186" s="4">
        <v>90</v>
      </c>
      <c r="F186" s="8">
        <v>6.36</v>
      </c>
      <c r="G186" s="4">
        <v>37</v>
      </c>
      <c r="H186" s="8">
        <v>5.39</v>
      </c>
      <c r="I186" s="4">
        <v>0</v>
      </c>
    </row>
    <row r="187" spans="1:9" x14ac:dyDescent="0.2">
      <c r="A187" s="2">
        <v>6</v>
      </c>
      <c r="B187" s="1" t="s">
        <v>49</v>
      </c>
      <c r="C187" s="4">
        <v>119</v>
      </c>
      <c r="D187" s="8">
        <v>5.57</v>
      </c>
      <c r="E187" s="4">
        <v>50</v>
      </c>
      <c r="F187" s="8">
        <v>3.53</v>
      </c>
      <c r="G187" s="4">
        <v>69</v>
      </c>
      <c r="H187" s="8">
        <v>10.039999999999999</v>
      </c>
      <c r="I187" s="4">
        <v>0</v>
      </c>
    </row>
    <row r="188" spans="1:9" x14ac:dyDescent="0.2">
      <c r="A188" s="2">
        <v>7</v>
      </c>
      <c r="B188" s="1" t="s">
        <v>65</v>
      </c>
      <c r="C188" s="4">
        <v>74</v>
      </c>
      <c r="D188" s="8">
        <v>3.46</v>
      </c>
      <c r="E188" s="4">
        <v>51</v>
      </c>
      <c r="F188" s="8">
        <v>3.6</v>
      </c>
      <c r="G188" s="4">
        <v>7</v>
      </c>
      <c r="H188" s="8">
        <v>1.02</v>
      </c>
      <c r="I188" s="4">
        <v>0</v>
      </c>
    </row>
    <row r="189" spans="1:9" x14ac:dyDescent="0.2">
      <c r="A189" s="2">
        <v>8</v>
      </c>
      <c r="B189" s="1" t="s">
        <v>57</v>
      </c>
      <c r="C189" s="4">
        <v>68</v>
      </c>
      <c r="D189" s="8">
        <v>3.18</v>
      </c>
      <c r="E189" s="4">
        <v>42</v>
      </c>
      <c r="F189" s="8">
        <v>2.97</v>
      </c>
      <c r="G189" s="4">
        <v>26</v>
      </c>
      <c r="H189" s="8">
        <v>3.78</v>
      </c>
      <c r="I189" s="4">
        <v>0</v>
      </c>
    </row>
    <row r="190" spans="1:9" x14ac:dyDescent="0.2">
      <c r="A190" s="2">
        <v>9</v>
      </c>
      <c r="B190" s="1" t="s">
        <v>51</v>
      </c>
      <c r="C190" s="4">
        <v>67</v>
      </c>
      <c r="D190" s="8">
        <v>3.13</v>
      </c>
      <c r="E190" s="4">
        <v>33</v>
      </c>
      <c r="F190" s="8">
        <v>2.33</v>
      </c>
      <c r="G190" s="4">
        <v>34</v>
      </c>
      <c r="H190" s="8">
        <v>4.95</v>
      </c>
      <c r="I190" s="4">
        <v>0</v>
      </c>
    </row>
    <row r="191" spans="1:9" x14ac:dyDescent="0.2">
      <c r="A191" s="2">
        <v>10</v>
      </c>
      <c r="B191" s="1" t="s">
        <v>59</v>
      </c>
      <c r="C191" s="4">
        <v>58</v>
      </c>
      <c r="D191" s="8">
        <v>2.71</v>
      </c>
      <c r="E191" s="4">
        <v>30</v>
      </c>
      <c r="F191" s="8">
        <v>2.12</v>
      </c>
      <c r="G191" s="4">
        <v>27</v>
      </c>
      <c r="H191" s="8">
        <v>3.93</v>
      </c>
      <c r="I191" s="4">
        <v>1</v>
      </c>
    </row>
    <row r="192" spans="1:9" x14ac:dyDescent="0.2">
      <c r="A192" s="2">
        <v>11</v>
      </c>
      <c r="B192" s="1" t="s">
        <v>66</v>
      </c>
      <c r="C192" s="4">
        <v>48</v>
      </c>
      <c r="D192" s="8">
        <v>2.25</v>
      </c>
      <c r="E192" s="4">
        <v>42</v>
      </c>
      <c r="F192" s="8">
        <v>2.97</v>
      </c>
      <c r="G192" s="4">
        <v>6</v>
      </c>
      <c r="H192" s="8">
        <v>0.87</v>
      </c>
      <c r="I192" s="4">
        <v>0</v>
      </c>
    </row>
    <row r="193" spans="1:9" x14ac:dyDescent="0.2">
      <c r="A193" s="2">
        <v>12</v>
      </c>
      <c r="B193" s="1" t="s">
        <v>55</v>
      </c>
      <c r="C193" s="4">
        <v>45</v>
      </c>
      <c r="D193" s="8">
        <v>2.1</v>
      </c>
      <c r="E193" s="4">
        <v>30</v>
      </c>
      <c r="F193" s="8">
        <v>2.12</v>
      </c>
      <c r="G193" s="4">
        <v>15</v>
      </c>
      <c r="H193" s="8">
        <v>2.1800000000000002</v>
      </c>
      <c r="I193" s="4">
        <v>0</v>
      </c>
    </row>
    <row r="194" spans="1:9" x14ac:dyDescent="0.2">
      <c r="A194" s="2">
        <v>13</v>
      </c>
      <c r="B194" s="1" t="s">
        <v>67</v>
      </c>
      <c r="C194" s="4">
        <v>42</v>
      </c>
      <c r="D194" s="8">
        <v>1.96</v>
      </c>
      <c r="E194" s="4">
        <v>0</v>
      </c>
      <c r="F194" s="8">
        <v>0</v>
      </c>
      <c r="G194" s="4">
        <v>39</v>
      </c>
      <c r="H194" s="8">
        <v>5.68</v>
      </c>
      <c r="I194" s="4">
        <v>0</v>
      </c>
    </row>
    <row r="195" spans="1:9" x14ac:dyDescent="0.2">
      <c r="A195" s="2">
        <v>13</v>
      </c>
      <c r="B195" s="1" t="s">
        <v>68</v>
      </c>
      <c r="C195" s="4">
        <v>42</v>
      </c>
      <c r="D195" s="8">
        <v>1.96</v>
      </c>
      <c r="E195" s="4">
        <v>30</v>
      </c>
      <c r="F195" s="8">
        <v>2.12</v>
      </c>
      <c r="G195" s="4">
        <v>12</v>
      </c>
      <c r="H195" s="8">
        <v>1.75</v>
      </c>
      <c r="I195" s="4">
        <v>0</v>
      </c>
    </row>
    <row r="196" spans="1:9" x14ac:dyDescent="0.2">
      <c r="A196" s="2">
        <v>15</v>
      </c>
      <c r="B196" s="1" t="s">
        <v>61</v>
      </c>
      <c r="C196" s="4">
        <v>34</v>
      </c>
      <c r="D196" s="8">
        <v>1.59</v>
      </c>
      <c r="E196" s="4">
        <v>16</v>
      </c>
      <c r="F196" s="8">
        <v>1.1299999999999999</v>
      </c>
      <c r="G196" s="4">
        <v>17</v>
      </c>
      <c r="H196" s="8">
        <v>2.4700000000000002</v>
      </c>
      <c r="I196" s="4">
        <v>0</v>
      </c>
    </row>
    <row r="197" spans="1:9" x14ac:dyDescent="0.2">
      <c r="A197" s="2">
        <v>16</v>
      </c>
      <c r="B197" s="1" t="s">
        <v>60</v>
      </c>
      <c r="C197" s="4">
        <v>31</v>
      </c>
      <c r="D197" s="8">
        <v>1.45</v>
      </c>
      <c r="E197" s="4">
        <v>25</v>
      </c>
      <c r="F197" s="8">
        <v>1.77</v>
      </c>
      <c r="G197" s="4">
        <v>6</v>
      </c>
      <c r="H197" s="8">
        <v>0.87</v>
      </c>
      <c r="I197" s="4">
        <v>0</v>
      </c>
    </row>
    <row r="198" spans="1:9" x14ac:dyDescent="0.2">
      <c r="A198" s="2">
        <v>17</v>
      </c>
      <c r="B198" s="1" t="s">
        <v>81</v>
      </c>
      <c r="C198" s="4">
        <v>30</v>
      </c>
      <c r="D198" s="8">
        <v>1.4</v>
      </c>
      <c r="E198" s="4">
        <v>12</v>
      </c>
      <c r="F198" s="8">
        <v>0.85</v>
      </c>
      <c r="G198" s="4">
        <v>18</v>
      </c>
      <c r="H198" s="8">
        <v>2.62</v>
      </c>
      <c r="I198" s="4">
        <v>0</v>
      </c>
    </row>
    <row r="199" spans="1:9" x14ac:dyDescent="0.2">
      <c r="A199" s="2">
        <v>18</v>
      </c>
      <c r="B199" s="1" t="s">
        <v>64</v>
      </c>
      <c r="C199" s="4">
        <v>29</v>
      </c>
      <c r="D199" s="8">
        <v>1.36</v>
      </c>
      <c r="E199" s="4">
        <v>15</v>
      </c>
      <c r="F199" s="8">
        <v>1.06</v>
      </c>
      <c r="G199" s="4">
        <v>14</v>
      </c>
      <c r="H199" s="8">
        <v>2.04</v>
      </c>
      <c r="I199" s="4">
        <v>0</v>
      </c>
    </row>
    <row r="200" spans="1:9" x14ac:dyDescent="0.2">
      <c r="A200" s="2">
        <v>19</v>
      </c>
      <c r="B200" s="1" t="s">
        <v>54</v>
      </c>
      <c r="C200" s="4">
        <v>23</v>
      </c>
      <c r="D200" s="8">
        <v>1.08</v>
      </c>
      <c r="E200" s="4">
        <v>2</v>
      </c>
      <c r="F200" s="8">
        <v>0.14000000000000001</v>
      </c>
      <c r="G200" s="4">
        <v>21</v>
      </c>
      <c r="H200" s="8">
        <v>3.06</v>
      </c>
      <c r="I200" s="4">
        <v>0</v>
      </c>
    </row>
    <row r="201" spans="1:9" x14ac:dyDescent="0.2">
      <c r="A201" s="2">
        <v>20</v>
      </c>
      <c r="B201" s="1" t="s">
        <v>53</v>
      </c>
      <c r="C201" s="4">
        <v>21</v>
      </c>
      <c r="D201" s="8">
        <v>0.98</v>
      </c>
      <c r="E201" s="4">
        <v>4</v>
      </c>
      <c r="F201" s="8">
        <v>0.28000000000000003</v>
      </c>
      <c r="G201" s="4">
        <v>17</v>
      </c>
      <c r="H201" s="8">
        <v>2.4700000000000002</v>
      </c>
      <c r="I201" s="4">
        <v>0</v>
      </c>
    </row>
    <row r="202" spans="1:9" x14ac:dyDescent="0.2">
      <c r="A202" s="2">
        <v>20</v>
      </c>
      <c r="B202" s="1" t="s">
        <v>77</v>
      </c>
      <c r="C202" s="4">
        <v>21</v>
      </c>
      <c r="D202" s="8">
        <v>0.98</v>
      </c>
      <c r="E202" s="4">
        <v>8</v>
      </c>
      <c r="F202" s="8">
        <v>0.56999999999999995</v>
      </c>
      <c r="G202" s="4">
        <v>13</v>
      </c>
      <c r="H202" s="8">
        <v>1.89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63</v>
      </c>
      <c r="C205" s="4">
        <v>107</v>
      </c>
      <c r="D205" s="8">
        <v>17.07</v>
      </c>
      <c r="E205" s="4">
        <v>105</v>
      </c>
      <c r="F205" s="8">
        <v>26.99</v>
      </c>
      <c r="G205" s="4">
        <v>2</v>
      </c>
      <c r="H205" s="8">
        <v>0.89</v>
      </c>
      <c r="I205" s="4">
        <v>0</v>
      </c>
    </row>
    <row r="206" spans="1:9" x14ac:dyDescent="0.2">
      <c r="A206" s="2">
        <v>2</v>
      </c>
      <c r="B206" s="1" t="s">
        <v>49</v>
      </c>
      <c r="C206" s="4">
        <v>57</v>
      </c>
      <c r="D206" s="8">
        <v>9.09</v>
      </c>
      <c r="E206" s="4">
        <v>15</v>
      </c>
      <c r="F206" s="8">
        <v>3.86</v>
      </c>
      <c r="G206" s="4">
        <v>42</v>
      </c>
      <c r="H206" s="8">
        <v>18.75</v>
      </c>
      <c r="I206" s="4">
        <v>0</v>
      </c>
    </row>
    <row r="207" spans="1:9" x14ac:dyDescent="0.2">
      <c r="A207" s="2">
        <v>3</v>
      </c>
      <c r="B207" s="1" t="s">
        <v>50</v>
      </c>
      <c r="C207" s="4">
        <v>54</v>
      </c>
      <c r="D207" s="8">
        <v>8.61</v>
      </c>
      <c r="E207" s="4">
        <v>32</v>
      </c>
      <c r="F207" s="8">
        <v>8.23</v>
      </c>
      <c r="G207" s="4">
        <v>22</v>
      </c>
      <c r="H207" s="8">
        <v>9.82</v>
      </c>
      <c r="I207" s="4">
        <v>0</v>
      </c>
    </row>
    <row r="208" spans="1:9" x14ac:dyDescent="0.2">
      <c r="A208" s="2">
        <v>4</v>
      </c>
      <c r="B208" s="1" t="s">
        <v>58</v>
      </c>
      <c r="C208" s="4">
        <v>44</v>
      </c>
      <c r="D208" s="8">
        <v>7.02</v>
      </c>
      <c r="E208" s="4">
        <v>28</v>
      </c>
      <c r="F208" s="8">
        <v>7.2</v>
      </c>
      <c r="G208" s="4">
        <v>16</v>
      </c>
      <c r="H208" s="8">
        <v>7.14</v>
      </c>
      <c r="I208" s="4">
        <v>0</v>
      </c>
    </row>
    <row r="209" spans="1:9" x14ac:dyDescent="0.2">
      <c r="A209" s="2">
        <v>5</v>
      </c>
      <c r="B209" s="1" t="s">
        <v>62</v>
      </c>
      <c r="C209" s="4">
        <v>40</v>
      </c>
      <c r="D209" s="8">
        <v>6.38</v>
      </c>
      <c r="E209" s="4">
        <v>37</v>
      </c>
      <c r="F209" s="8">
        <v>9.51</v>
      </c>
      <c r="G209" s="4">
        <v>3</v>
      </c>
      <c r="H209" s="8">
        <v>1.34</v>
      </c>
      <c r="I209" s="4">
        <v>0</v>
      </c>
    </row>
    <row r="210" spans="1:9" x14ac:dyDescent="0.2">
      <c r="A210" s="2">
        <v>6</v>
      </c>
      <c r="B210" s="1" t="s">
        <v>56</v>
      </c>
      <c r="C210" s="4">
        <v>38</v>
      </c>
      <c r="D210" s="8">
        <v>6.06</v>
      </c>
      <c r="E210" s="4">
        <v>30</v>
      </c>
      <c r="F210" s="8">
        <v>7.71</v>
      </c>
      <c r="G210" s="4">
        <v>8</v>
      </c>
      <c r="H210" s="8">
        <v>3.57</v>
      </c>
      <c r="I210" s="4">
        <v>0</v>
      </c>
    </row>
    <row r="211" spans="1:9" x14ac:dyDescent="0.2">
      <c r="A211" s="2">
        <v>7</v>
      </c>
      <c r="B211" s="1" t="s">
        <v>65</v>
      </c>
      <c r="C211" s="4">
        <v>32</v>
      </c>
      <c r="D211" s="8">
        <v>5.0999999999999996</v>
      </c>
      <c r="E211" s="4">
        <v>26</v>
      </c>
      <c r="F211" s="8">
        <v>6.68</v>
      </c>
      <c r="G211" s="4">
        <v>2</v>
      </c>
      <c r="H211" s="8">
        <v>0.89</v>
      </c>
      <c r="I211" s="4">
        <v>0</v>
      </c>
    </row>
    <row r="212" spans="1:9" x14ac:dyDescent="0.2">
      <c r="A212" s="2">
        <v>8</v>
      </c>
      <c r="B212" s="1" t="s">
        <v>51</v>
      </c>
      <c r="C212" s="4">
        <v>26</v>
      </c>
      <c r="D212" s="8">
        <v>4.1500000000000004</v>
      </c>
      <c r="E212" s="4">
        <v>12</v>
      </c>
      <c r="F212" s="8">
        <v>3.08</v>
      </c>
      <c r="G212" s="4">
        <v>14</v>
      </c>
      <c r="H212" s="8">
        <v>6.25</v>
      </c>
      <c r="I212" s="4">
        <v>0</v>
      </c>
    </row>
    <row r="213" spans="1:9" x14ac:dyDescent="0.2">
      <c r="A213" s="2">
        <v>9</v>
      </c>
      <c r="B213" s="1" t="s">
        <v>66</v>
      </c>
      <c r="C213" s="4">
        <v>22</v>
      </c>
      <c r="D213" s="8">
        <v>3.51</v>
      </c>
      <c r="E213" s="4">
        <v>20</v>
      </c>
      <c r="F213" s="8">
        <v>5.14</v>
      </c>
      <c r="G213" s="4">
        <v>2</v>
      </c>
      <c r="H213" s="8">
        <v>0.89</v>
      </c>
      <c r="I213" s="4">
        <v>0</v>
      </c>
    </row>
    <row r="214" spans="1:9" x14ac:dyDescent="0.2">
      <c r="A214" s="2">
        <v>10</v>
      </c>
      <c r="B214" s="1" t="s">
        <v>67</v>
      </c>
      <c r="C214" s="4">
        <v>20</v>
      </c>
      <c r="D214" s="8">
        <v>3.19</v>
      </c>
      <c r="E214" s="4">
        <v>0</v>
      </c>
      <c r="F214" s="8">
        <v>0</v>
      </c>
      <c r="G214" s="4">
        <v>14</v>
      </c>
      <c r="H214" s="8">
        <v>6.25</v>
      </c>
      <c r="I214" s="4">
        <v>0</v>
      </c>
    </row>
    <row r="215" spans="1:9" x14ac:dyDescent="0.2">
      <c r="A215" s="2">
        <v>11</v>
      </c>
      <c r="B215" s="1" t="s">
        <v>59</v>
      </c>
      <c r="C215" s="4">
        <v>18</v>
      </c>
      <c r="D215" s="8">
        <v>2.87</v>
      </c>
      <c r="E215" s="4">
        <v>12</v>
      </c>
      <c r="F215" s="8">
        <v>3.08</v>
      </c>
      <c r="G215" s="4">
        <v>6</v>
      </c>
      <c r="H215" s="8">
        <v>2.68</v>
      </c>
      <c r="I215" s="4">
        <v>0</v>
      </c>
    </row>
    <row r="216" spans="1:9" x14ac:dyDescent="0.2">
      <c r="A216" s="2">
        <v>12</v>
      </c>
      <c r="B216" s="1" t="s">
        <v>77</v>
      </c>
      <c r="C216" s="4">
        <v>17</v>
      </c>
      <c r="D216" s="8">
        <v>2.71</v>
      </c>
      <c r="E216" s="4">
        <v>2</v>
      </c>
      <c r="F216" s="8">
        <v>0.51</v>
      </c>
      <c r="G216" s="4">
        <v>15</v>
      </c>
      <c r="H216" s="8">
        <v>6.7</v>
      </c>
      <c r="I216" s="4">
        <v>0</v>
      </c>
    </row>
    <row r="217" spans="1:9" x14ac:dyDescent="0.2">
      <c r="A217" s="2">
        <v>13</v>
      </c>
      <c r="B217" s="1" t="s">
        <v>52</v>
      </c>
      <c r="C217" s="4">
        <v>13</v>
      </c>
      <c r="D217" s="8">
        <v>2.0699999999999998</v>
      </c>
      <c r="E217" s="4">
        <v>5</v>
      </c>
      <c r="F217" s="8">
        <v>1.29</v>
      </c>
      <c r="G217" s="4">
        <v>8</v>
      </c>
      <c r="H217" s="8">
        <v>3.57</v>
      </c>
      <c r="I217" s="4">
        <v>0</v>
      </c>
    </row>
    <row r="218" spans="1:9" x14ac:dyDescent="0.2">
      <c r="A218" s="2">
        <v>14</v>
      </c>
      <c r="B218" s="1" t="s">
        <v>55</v>
      </c>
      <c r="C218" s="4">
        <v>12</v>
      </c>
      <c r="D218" s="8">
        <v>1.91</v>
      </c>
      <c r="E218" s="4">
        <v>9</v>
      </c>
      <c r="F218" s="8">
        <v>2.31</v>
      </c>
      <c r="G218" s="4">
        <v>3</v>
      </c>
      <c r="H218" s="8">
        <v>1.34</v>
      </c>
      <c r="I218" s="4">
        <v>0</v>
      </c>
    </row>
    <row r="219" spans="1:9" x14ac:dyDescent="0.2">
      <c r="A219" s="2">
        <v>14</v>
      </c>
      <c r="B219" s="1" t="s">
        <v>57</v>
      </c>
      <c r="C219" s="4">
        <v>12</v>
      </c>
      <c r="D219" s="8">
        <v>1.91</v>
      </c>
      <c r="E219" s="4">
        <v>10</v>
      </c>
      <c r="F219" s="8">
        <v>2.57</v>
      </c>
      <c r="G219" s="4">
        <v>2</v>
      </c>
      <c r="H219" s="8">
        <v>0.89</v>
      </c>
      <c r="I219" s="4">
        <v>0</v>
      </c>
    </row>
    <row r="220" spans="1:9" x14ac:dyDescent="0.2">
      <c r="A220" s="2">
        <v>16</v>
      </c>
      <c r="B220" s="1" t="s">
        <v>64</v>
      </c>
      <c r="C220" s="4">
        <v>10</v>
      </c>
      <c r="D220" s="8">
        <v>1.59</v>
      </c>
      <c r="E220" s="4">
        <v>7</v>
      </c>
      <c r="F220" s="8">
        <v>1.8</v>
      </c>
      <c r="G220" s="4">
        <v>2</v>
      </c>
      <c r="H220" s="8">
        <v>0.89</v>
      </c>
      <c r="I220" s="4">
        <v>0</v>
      </c>
    </row>
    <row r="221" spans="1:9" x14ac:dyDescent="0.2">
      <c r="A221" s="2">
        <v>17</v>
      </c>
      <c r="B221" s="1" t="s">
        <v>74</v>
      </c>
      <c r="C221" s="4">
        <v>8</v>
      </c>
      <c r="D221" s="8">
        <v>1.28</v>
      </c>
      <c r="E221" s="4">
        <v>2</v>
      </c>
      <c r="F221" s="8">
        <v>0.51</v>
      </c>
      <c r="G221" s="4">
        <v>6</v>
      </c>
      <c r="H221" s="8">
        <v>2.68</v>
      </c>
      <c r="I221" s="4">
        <v>0</v>
      </c>
    </row>
    <row r="222" spans="1:9" x14ac:dyDescent="0.2">
      <c r="A222" s="2">
        <v>18</v>
      </c>
      <c r="B222" s="1" t="s">
        <v>82</v>
      </c>
      <c r="C222" s="4">
        <v>7</v>
      </c>
      <c r="D222" s="8">
        <v>1.1200000000000001</v>
      </c>
      <c r="E222" s="4">
        <v>1</v>
      </c>
      <c r="F222" s="8">
        <v>0.26</v>
      </c>
      <c r="G222" s="4">
        <v>6</v>
      </c>
      <c r="H222" s="8">
        <v>2.68</v>
      </c>
      <c r="I222" s="4">
        <v>0</v>
      </c>
    </row>
    <row r="223" spans="1:9" x14ac:dyDescent="0.2">
      <c r="A223" s="2">
        <v>19</v>
      </c>
      <c r="B223" s="1" t="s">
        <v>53</v>
      </c>
      <c r="C223" s="4">
        <v>6</v>
      </c>
      <c r="D223" s="8">
        <v>0.96</v>
      </c>
      <c r="E223" s="4">
        <v>1</v>
      </c>
      <c r="F223" s="8">
        <v>0.26</v>
      </c>
      <c r="G223" s="4">
        <v>5</v>
      </c>
      <c r="H223" s="8">
        <v>2.23</v>
      </c>
      <c r="I223" s="4">
        <v>0</v>
      </c>
    </row>
    <row r="224" spans="1:9" x14ac:dyDescent="0.2">
      <c r="A224" s="2">
        <v>19</v>
      </c>
      <c r="B224" s="1" t="s">
        <v>54</v>
      </c>
      <c r="C224" s="4">
        <v>6</v>
      </c>
      <c r="D224" s="8">
        <v>0.96</v>
      </c>
      <c r="E224" s="4">
        <v>1</v>
      </c>
      <c r="F224" s="8">
        <v>0.26</v>
      </c>
      <c r="G224" s="4">
        <v>5</v>
      </c>
      <c r="H224" s="8">
        <v>2.23</v>
      </c>
      <c r="I224" s="4">
        <v>0</v>
      </c>
    </row>
    <row r="225" spans="1:9" x14ac:dyDescent="0.2">
      <c r="A225" s="2">
        <v>19</v>
      </c>
      <c r="B225" s="1" t="s">
        <v>60</v>
      </c>
      <c r="C225" s="4">
        <v>6</v>
      </c>
      <c r="D225" s="8">
        <v>0.96</v>
      </c>
      <c r="E225" s="4">
        <v>6</v>
      </c>
      <c r="F225" s="8">
        <v>1.54</v>
      </c>
      <c r="G225" s="4">
        <v>0</v>
      </c>
      <c r="H225" s="8">
        <v>0</v>
      </c>
      <c r="I225" s="4">
        <v>0</v>
      </c>
    </row>
    <row r="226" spans="1:9" x14ac:dyDescent="0.2">
      <c r="A226" s="2">
        <v>19</v>
      </c>
      <c r="B226" s="1" t="s">
        <v>78</v>
      </c>
      <c r="C226" s="4">
        <v>6</v>
      </c>
      <c r="D226" s="8">
        <v>0.96</v>
      </c>
      <c r="E226" s="4">
        <v>2</v>
      </c>
      <c r="F226" s="8">
        <v>0.51</v>
      </c>
      <c r="G226" s="4">
        <v>2</v>
      </c>
      <c r="H226" s="8">
        <v>0.89</v>
      </c>
      <c r="I226" s="4">
        <v>0</v>
      </c>
    </row>
    <row r="227" spans="1:9" x14ac:dyDescent="0.2">
      <c r="A227" s="1"/>
      <c r="C227" s="4"/>
      <c r="D227" s="8"/>
      <c r="E227" s="4"/>
      <c r="F227" s="8"/>
      <c r="G227" s="4"/>
      <c r="H227" s="8"/>
      <c r="I227" s="4"/>
    </row>
    <row r="228" spans="1:9" x14ac:dyDescent="0.2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2">
      <c r="A229" s="2">
        <v>1</v>
      </c>
      <c r="B229" s="1" t="s">
        <v>63</v>
      </c>
      <c r="C229" s="4">
        <v>404</v>
      </c>
      <c r="D229" s="8">
        <v>17.32</v>
      </c>
      <c r="E229" s="4">
        <v>380</v>
      </c>
      <c r="F229" s="8">
        <v>25.27</v>
      </c>
      <c r="G229" s="4">
        <v>24</v>
      </c>
      <c r="H229" s="8">
        <v>3.08</v>
      </c>
      <c r="I229" s="4">
        <v>0</v>
      </c>
    </row>
    <row r="230" spans="1:9" x14ac:dyDescent="0.2">
      <c r="A230" s="2">
        <v>2</v>
      </c>
      <c r="B230" s="1" t="s">
        <v>62</v>
      </c>
      <c r="C230" s="4">
        <v>251</v>
      </c>
      <c r="D230" s="8">
        <v>10.76</v>
      </c>
      <c r="E230" s="4">
        <v>222</v>
      </c>
      <c r="F230" s="8">
        <v>14.76</v>
      </c>
      <c r="G230" s="4">
        <v>29</v>
      </c>
      <c r="H230" s="8">
        <v>3.73</v>
      </c>
      <c r="I230" s="4">
        <v>0</v>
      </c>
    </row>
    <row r="231" spans="1:9" x14ac:dyDescent="0.2">
      <c r="A231" s="2">
        <v>3</v>
      </c>
      <c r="B231" s="1" t="s">
        <v>58</v>
      </c>
      <c r="C231" s="4">
        <v>176</v>
      </c>
      <c r="D231" s="8">
        <v>7.55</v>
      </c>
      <c r="E231" s="4">
        <v>95</v>
      </c>
      <c r="F231" s="8">
        <v>6.32</v>
      </c>
      <c r="G231" s="4">
        <v>81</v>
      </c>
      <c r="H231" s="8">
        <v>10.41</v>
      </c>
      <c r="I231" s="4">
        <v>0</v>
      </c>
    </row>
    <row r="232" spans="1:9" x14ac:dyDescent="0.2">
      <c r="A232" s="2">
        <v>4</v>
      </c>
      <c r="B232" s="1" t="s">
        <v>56</v>
      </c>
      <c r="C232" s="4">
        <v>167</v>
      </c>
      <c r="D232" s="8">
        <v>7.16</v>
      </c>
      <c r="E232" s="4">
        <v>133</v>
      </c>
      <c r="F232" s="8">
        <v>8.84</v>
      </c>
      <c r="G232" s="4">
        <v>33</v>
      </c>
      <c r="H232" s="8">
        <v>4.24</v>
      </c>
      <c r="I232" s="4">
        <v>1</v>
      </c>
    </row>
    <row r="233" spans="1:9" x14ac:dyDescent="0.2">
      <c r="A233" s="2">
        <v>5</v>
      </c>
      <c r="B233" s="1" t="s">
        <v>50</v>
      </c>
      <c r="C233" s="4">
        <v>140</v>
      </c>
      <c r="D233" s="8">
        <v>6</v>
      </c>
      <c r="E233" s="4">
        <v>94</v>
      </c>
      <c r="F233" s="8">
        <v>6.25</v>
      </c>
      <c r="G233" s="4">
        <v>46</v>
      </c>
      <c r="H233" s="8">
        <v>5.91</v>
      </c>
      <c r="I233" s="4">
        <v>0</v>
      </c>
    </row>
    <row r="234" spans="1:9" x14ac:dyDescent="0.2">
      <c r="A234" s="2">
        <v>6</v>
      </c>
      <c r="B234" s="1" t="s">
        <v>49</v>
      </c>
      <c r="C234" s="4">
        <v>131</v>
      </c>
      <c r="D234" s="8">
        <v>5.62</v>
      </c>
      <c r="E234" s="4">
        <v>54</v>
      </c>
      <c r="F234" s="8">
        <v>3.59</v>
      </c>
      <c r="G234" s="4">
        <v>77</v>
      </c>
      <c r="H234" s="8">
        <v>9.9</v>
      </c>
      <c r="I234" s="4">
        <v>0</v>
      </c>
    </row>
    <row r="235" spans="1:9" x14ac:dyDescent="0.2">
      <c r="A235" s="2">
        <v>7</v>
      </c>
      <c r="B235" s="1" t="s">
        <v>55</v>
      </c>
      <c r="C235" s="4">
        <v>84</v>
      </c>
      <c r="D235" s="8">
        <v>3.6</v>
      </c>
      <c r="E235" s="4">
        <v>45</v>
      </c>
      <c r="F235" s="8">
        <v>2.99</v>
      </c>
      <c r="G235" s="4">
        <v>39</v>
      </c>
      <c r="H235" s="8">
        <v>5.01</v>
      </c>
      <c r="I235" s="4">
        <v>0</v>
      </c>
    </row>
    <row r="236" spans="1:9" x14ac:dyDescent="0.2">
      <c r="A236" s="2">
        <v>8</v>
      </c>
      <c r="B236" s="1" t="s">
        <v>57</v>
      </c>
      <c r="C236" s="4">
        <v>79</v>
      </c>
      <c r="D236" s="8">
        <v>3.39</v>
      </c>
      <c r="E236" s="4">
        <v>53</v>
      </c>
      <c r="F236" s="8">
        <v>3.52</v>
      </c>
      <c r="G236" s="4">
        <v>26</v>
      </c>
      <c r="H236" s="8">
        <v>3.34</v>
      </c>
      <c r="I236" s="4">
        <v>0</v>
      </c>
    </row>
    <row r="237" spans="1:9" x14ac:dyDescent="0.2">
      <c r="A237" s="2">
        <v>9</v>
      </c>
      <c r="B237" s="1" t="s">
        <v>51</v>
      </c>
      <c r="C237" s="4">
        <v>74</v>
      </c>
      <c r="D237" s="8">
        <v>3.17</v>
      </c>
      <c r="E237" s="4">
        <v>29</v>
      </c>
      <c r="F237" s="8">
        <v>1.93</v>
      </c>
      <c r="G237" s="4">
        <v>45</v>
      </c>
      <c r="H237" s="8">
        <v>5.78</v>
      </c>
      <c r="I237" s="4">
        <v>0</v>
      </c>
    </row>
    <row r="238" spans="1:9" x14ac:dyDescent="0.2">
      <c r="A238" s="2">
        <v>10</v>
      </c>
      <c r="B238" s="1" t="s">
        <v>66</v>
      </c>
      <c r="C238" s="4">
        <v>69</v>
      </c>
      <c r="D238" s="8">
        <v>2.96</v>
      </c>
      <c r="E238" s="4">
        <v>63</v>
      </c>
      <c r="F238" s="8">
        <v>4.1900000000000004</v>
      </c>
      <c r="G238" s="4">
        <v>6</v>
      </c>
      <c r="H238" s="8">
        <v>0.77</v>
      </c>
      <c r="I238" s="4">
        <v>0</v>
      </c>
    </row>
    <row r="239" spans="1:9" x14ac:dyDescent="0.2">
      <c r="A239" s="2">
        <v>11</v>
      </c>
      <c r="B239" s="1" t="s">
        <v>59</v>
      </c>
      <c r="C239" s="4">
        <v>62</v>
      </c>
      <c r="D239" s="8">
        <v>2.66</v>
      </c>
      <c r="E239" s="4">
        <v>21</v>
      </c>
      <c r="F239" s="8">
        <v>1.4</v>
      </c>
      <c r="G239" s="4">
        <v>41</v>
      </c>
      <c r="H239" s="8">
        <v>5.27</v>
      </c>
      <c r="I239" s="4">
        <v>0</v>
      </c>
    </row>
    <row r="240" spans="1:9" x14ac:dyDescent="0.2">
      <c r="A240" s="2">
        <v>12</v>
      </c>
      <c r="B240" s="1" t="s">
        <v>65</v>
      </c>
      <c r="C240" s="4">
        <v>59</v>
      </c>
      <c r="D240" s="8">
        <v>2.5299999999999998</v>
      </c>
      <c r="E240" s="4">
        <v>33</v>
      </c>
      <c r="F240" s="8">
        <v>2.19</v>
      </c>
      <c r="G240" s="4">
        <v>11</v>
      </c>
      <c r="H240" s="8">
        <v>1.41</v>
      </c>
      <c r="I240" s="4">
        <v>1</v>
      </c>
    </row>
    <row r="241" spans="1:9" x14ac:dyDescent="0.2">
      <c r="A241" s="2">
        <v>13</v>
      </c>
      <c r="B241" s="1" t="s">
        <v>68</v>
      </c>
      <c r="C241" s="4">
        <v>57</v>
      </c>
      <c r="D241" s="8">
        <v>2.44</v>
      </c>
      <c r="E241" s="4">
        <v>47</v>
      </c>
      <c r="F241" s="8">
        <v>3.13</v>
      </c>
      <c r="G241" s="4">
        <v>10</v>
      </c>
      <c r="H241" s="8">
        <v>1.29</v>
      </c>
      <c r="I241" s="4">
        <v>0</v>
      </c>
    </row>
    <row r="242" spans="1:9" x14ac:dyDescent="0.2">
      <c r="A242" s="2">
        <v>14</v>
      </c>
      <c r="B242" s="1" t="s">
        <v>61</v>
      </c>
      <c r="C242" s="4">
        <v>45</v>
      </c>
      <c r="D242" s="8">
        <v>1.93</v>
      </c>
      <c r="E242" s="4">
        <v>18</v>
      </c>
      <c r="F242" s="8">
        <v>1.2</v>
      </c>
      <c r="G242" s="4">
        <v>25</v>
      </c>
      <c r="H242" s="8">
        <v>3.21</v>
      </c>
      <c r="I242" s="4">
        <v>0</v>
      </c>
    </row>
    <row r="243" spans="1:9" x14ac:dyDescent="0.2">
      <c r="A243" s="2">
        <v>15</v>
      </c>
      <c r="B243" s="1" t="s">
        <v>67</v>
      </c>
      <c r="C243" s="4">
        <v>34</v>
      </c>
      <c r="D243" s="8">
        <v>1.46</v>
      </c>
      <c r="E243" s="4">
        <v>0</v>
      </c>
      <c r="F243" s="8">
        <v>0</v>
      </c>
      <c r="G243" s="4">
        <v>20</v>
      </c>
      <c r="H243" s="8">
        <v>2.57</v>
      </c>
      <c r="I243" s="4">
        <v>0</v>
      </c>
    </row>
    <row r="244" spans="1:9" x14ac:dyDescent="0.2">
      <c r="A244" s="2">
        <v>16</v>
      </c>
      <c r="B244" s="1" t="s">
        <v>52</v>
      </c>
      <c r="C244" s="4">
        <v>33</v>
      </c>
      <c r="D244" s="8">
        <v>1.42</v>
      </c>
      <c r="E244" s="4">
        <v>15</v>
      </c>
      <c r="F244" s="8">
        <v>1</v>
      </c>
      <c r="G244" s="4">
        <v>17</v>
      </c>
      <c r="H244" s="8">
        <v>2.19</v>
      </c>
      <c r="I244" s="4">
        <v>1</v>
      </c>
    </row>
    <row r="245" spans="1:9" x14ac:dyDescent="0.2">
      <c r="A245" s="2">
        <v>16</v>
      </c>
      <c r="B245" s="1" t="s">
        <v>83</v>
      </c>
      <c r="C245" s="4">
        <v>33</v>
      </c>
      <c r="D245" s="8">
        <v>1.42</v>
      </c>
      <c r="E245" s="4">
        <v>18</v>
      </c>
      <c r="F245" s="8">
        <v>1.2</v>
      </c>
      <c r="G245" s="4">
        <v>15</v>
      </c>
      <c r="H245" s="8">
        <v>1.93</v>
      </c>
      <c r="I245" s="4">
        <v>0</v>
      </c>
    </row>
    <row r="246" spans="1:9" x14ac:dyDescent="0.2">
      <c r="A246" s="2">
        <v>18</v>
      </c>
      <c r="B246" s="1" t="s">
        <v>60</v>
      </c>
      <c r="C246" s="4">
        <v>31</v>
      </c>
      <c r="D246" s="8">
        <v>1.33</v>
      </c>
      <c r="E246" s="4">
        <v>22</v>
      </c>
      <c r="F246" s="8">
        <v>1.46</v>
      </c>
      <c r="G246" s="4">
        <v>8</v>
      </c>
      <c r="H246" s="8">
        <v>1.03</v>
      </c>
      <c r="I246" s="4">
        <v>1</v>
      </c>
    </row>
    <row r="247" spans="1:9" x14ac:dyDescent="0.2">
      <c r="A247" s="2">
        <v>19</v>
      </c>
      <c r="B247" s="1" t="s">
        <v>73</v>
      </c>
      <c r="C247" s="4">
        <v>29</v>
      </c>
      <c r="D247" s="8">
        <v>1.24</v>
      </c>
      <c r="E247" s="4">
        <v>18</v>
      </c>
      <c r="F247" s="8">
        <v>1.2</v>
      </c>
      <c r="G247" s="4">
        <v>11</v>
      </c>
      <c r="H247" s="8">
        <v>1.41</v>
      </c>
      <c r="I247" s="4">
        <v>0</v>
      </c>
    </row>
    <row r="248" spans="1:9" x14ac:dyDescent="0.2">
      <c r="A248" s="2">
        <v>20</v>
      </c>
      <c r="B248" s="1" t="s">
        <v>64</v>
      </c>
      <c r="C248" s="4">
        <v>26</v>
      </c>
      <c r="D248" s="8">
        <v>1.1100000000000001</v>
      </c>
      <c r="E248" s="4">
        <v>11</v>
      </c>
      <c r="F248" s="8">
        <v>0.73</v>
      </c>
      <c r="G248" s="4">
        <v>14</v>
      </c>
      <c r="H248" s="8">
        <v>1.8</v>
      </c>
      <c r="I248" s="4">
        <v>0</v>
      </c>
    </row>
    <row r="249" spans="1:9" x14ac:dyDescent="0.2">
      <c r="A249" s="1"/>
      <c r="C249" s="4"/>
      <c r="D249" s="8"/>
      <c r="E249" s="4"/>
      <c r="F249" s="8"/>
      <c r="G249" s="4"/>
      <c r="H249" s="8"/>
      <c r="I249" s="4"/>
    </row>
    <row r="250" spans="1:9" x14ac:dyDescent="0.2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2">
      <c r="A251" s="2">
        <v>1</v>
      </c>
      <c r="B251" s="1" t="s">
        <v>63</v>
      </c>
      <c r="C251" s="4">
        <v>164</v>
      </c>
      <c r="D251" s="8">
        <v>17.48</v>
      </c>
      <c r="E251" s="4">
        <v>154</v>
      </c>
      <c r="F251" s="8">
        <v>25.33</v>
      </c>
      <c r="G251" s="4">
        <v>10</v>
      </c>
      <c r="H251" s="8">
        <v>3.16</v>
      </c>
      <c r="I251" s="4">
        <v>0</v>
      </c>
    </row>
    <row r="252" spans="1:9" x14ac:dyDescent="0.2">
      <c r="A252" s="2">
        <v>2</v>
      </c>
      <c r="B252" s="1" t="s">
        <v>62</v>
      </c>
      <c r="C252" s="4">
        <v>96</v>
      </c>
      <c r="D252" s="8">
        <v>10.23</v>
      </c>
      <c r="E252" s="4">
        <v>87</v>
      </c>
      <c r="F252" s="8">
        <v>14.31</v>
      </c>
      <c r="G252" s="4">
        <v>9</v>
      </c>
      <c r="H252" s="8">
        <v>2.85</v>
      </c>
      <c r="I252" s="4">
        <v>0</v>
      </c>
    </row>
    <row r="253" spans="1:9" x14ac:dyDescent="0.2">
      <c r="A253" s="2">
        <v>3</v>
      </c>
      <c r="B253" s="1" t="s">
        <v>58</v>
      </c>
      <c r="C253" s="4">
        <v>72</v>
      </c>
      <c r="D253" s="8">
        <v>7.68</v>
      </c>
      <c r="E253" s="4">
        <v>39</v>
      </c>
      <c r="F253" s="8">
        <v>6.41</v>
      </c>
      <c r="G253" s="4">
        <v>33</v>
      </c>
      <c r="H253" s="8">
        <v>10.44</v>
      </c>
      <c r="I253" s="4">
        <v>0</v>
      </c>
    </row>
    <row r="254" spans="1:9" x14ac:dyDescent="0.2">
      <c r="A254" s="2">
        <v>4</v>
      </c>
      <c r="B254" s="1" t="s">
        <v>56</v>
      </c>
      <c r="C254" s="4">
        <v>64</v>
      </c>
      <c r="D254" s="8">
        <v>6.82</v>
      </c>
      <c r="E254" s="4">
        <v>50</v>
      </c>
      <c r="F254" s="8">
        <v>8.2200000000000006</v>
      </c>
      <c r="G254" s="4">
        <v>14</v>
      </c>
      <c r="H254" s="8">
        <v>4.43</v>
      </c>
      <c r="I254" s="4">
        <v>0</v>
      </c>
    </row>
    <row r="255" spans="1:9" x14ac:dyDescent="0.2">
      <c r="A255" s="2">
        <v>5</v>
      </c>
      <c r="B255" s="1" t="s">
        <v>50</v>
      </c>
      <c r="C255" s="4">
        <v>45</v>
      </c>
      <c r="D255" s="8">
        <v>4.8</v>
      </c>
      <c r="E255" s="4">
        <v>30</v>
      </c>
      <c r="F255" s="8">
        <v>4.93</v>
      </c>
      <c r="G255" s="4">
        <v>15</v>
      </c>
      <c r="H255" s="8">
        <v>4.75</v>
      </c>
      <c r="I255" s="4">
        <v>0</v>
      </c>
    </row>
    <row r="256" spans="1:9" x14ac:dyDescent="0.2">
      <c r="A256" s="2">
        <v>6</v>
      </c>
      <c r="B256" s="1" t="s">
        <v>49</v>
      </c>
      <c r="C256" s="4">
        <v>39</v>
      </c>
      <c r="D256" s="8">
        <v>4.16</v>
      </c>
      <c r="E256" s="4">
        <v>14</v>
      </c>
      <c r="F256" s="8">
        <v>2.2999999999999998</v>
      </c>
      <c r="G256" s="4">
        <v>25</v>
      </c>
      <c r="H256" s="8">
        <v>7.91</v>
      </c>
      <c r="I256" s="4">
        <v>0</v>
      </c>
    </row>
    <row r="257" spans="1:9" x14ac:dyDescent="0.2">
      <c r="A257" s="2">
        <v>7</v>
      </c>
      <c r="B257" s="1" t="s">
        <v>51</v>
      </c>
      <c r="C257" s="4">
        <v>36</v>
      </c>
      <c r="D257" s="8">
        <v>3.84</v>
      </c>
      <c r="E257" s="4">
        <v>13</v>
      </c>
      <c r="F257" s="8">
        <v>2.14</v>
      </c>
      <c r="G257" s="4">
        <v>23</v>
      </c>
      <c r="H257" s="8">
        <v>7.28</v>
      </c>
      <c r="I257" s="4">
        <v>0</v>
      </c>
    </row>
    <row r="258" spans="1:9" x14ac:dyDescent="0.2">
      <c r="A258" s="2">
        <v>8</v>
      </c>
      <c r="B258" s="1" t="s">
        <v>57</v>
      </c>
      <c r="C258" s="4">
        <v>31</v>
      </c>
      <c r="D258" s="8">
        <v>3.3</v>
      </c>
      <c r="E258" s="4">
        <v>22</v>
      </c>
      <c r="F258" s="8">
        <v>3.62</v>
      </c>
      <c r="G258" s="4">
        <v>9</v>
      </c>
      <c r="H258" s="8">
        <v>2.85</v>
      </c>
      <c r="I258" s="4">
        <v>0</v>
      </c>
    </row>
    <row r="259" spans="1:9" x14ac:dyDescent="0.2">
      <c r="A259" s="2">
        <v>8</v>
      </c>
      <c r="B259" s="1" t="s">
        <v>59</v>
      </c>
      <c r="C259" s="4">
        <v>31</v>
      </c>
      <c r="D259" s="8">
        <v>3.3</v>
      </c>
      <c r="E259" s="4">
        <v>21</v>
      </c>
      <c r="F259" s="8">
        <v>3.45</v>
      </c>
      <c r="G259" s="4">
        <v>10</v>
      </c>
      <c r="H259" s="8">
        <v>3.16</v>
      </c>
      <c r="I259" s="4">
        <v>0</v>
      </c>
    </row>
    <row r="260" spans="1:9" x14ac:dyDescent="0.2">
      <c r="A260" s="2">
        <v>10</v>
      </c>
      <c r="B260" s="1" t="s">
        <v>66</v>
      </c>
      <c r="C260" s="4">
        <v>30</v>
      </c>
      <c r="D260" s="8">
        <v>3.2</v>
      </c>
      <c r="E260" s="4">
        <v>29</v>
      </c>
      <c r="F260" s="8">
        <v>4.7699999999999996</v>
      </c>
      <c r="G260" s="4">
        <v>1</v>
      </c>
      <c r="H260" s="8">
        <v>0.32</v>
      </c>
      <c r="I260" s="4">
        <v>0</v>
      </c>
    </row>
    <row r="261" spans="1:9" x14ac:dyDescent="0.2">
      <c r="A261" s="2">
        <v>11</v>
      </c>
      <c r="B261" s="1" t="s">
        <v>61</v>
      </c>
      <c r="C261" s="4">
        <v>22</v>
      </c>
      <c r="D261" s="8">
        <v>2.35</v>
      </c>
      <c r="E261" s="4">
        <v>6</v>
      </c>
      <c r="F261" s="8">
        <v>0.99</v>
      </c>
      <c r="G261" s="4">
        <v>14</v>
      </c>
      <c r="H261" s="8">
        <v>4.43</v>
      </c>
      <c r="I261" s="4">
        <v>0</v>
      </c>
    </row>
    <row r="262" spans="1:9" x14ac:dyDescent="0.2">
      <c r="A262" s="2">
        <v>12</v>
      </c>
      <c r="B262" s="1" t="s">
        <v>55</v>
      </c>
      <c r="C262" s="4">
        <v>21</v>
      </c>
      <c r="D262" s="8">
        <v>2.2400000000000002</v>
      </c>
      <c r="E262" s="4">
        <v>11</v>
      </c>
      <c r="F262" s="8">
        <v>1.81</v>
      </c>
      <c r="G262" s="4">
        <v>10</v>
      </c>
      <c r="H262" s="8">
        <v>3.16</v>
      </c>
      <c r="I262" s="4">
        <v>0</v>
      </c>
    </row>
    <row r="263" spans="1:9" x14ac:dyDescent="0.2">
      <c r="A263" s="2">
        <v>12</v>
      </c>
      <c r="B263" s="1" t="s">
        <v>65</v>
      </c>
      <c r="C263" s="4">
        <v>21</v>
      </c>
      <c r="D263" s="8">
        <v>2.2400000000000002</v>
      </c>
      <c r="E263" s="4">
        <v>10</v>
      </c>
      <c r="F263" s="8">
        <v>1.64</v>
      </c>
      <c r="G263" s="4">
        <v>3</v>
      </c>
      <c r="H263" s="8">
        <v>0.95</v>
      </c>
      <c r="I263" s="4">
        <v>0</v>
      </c>
    </row>
    <row r="264" spans="1:9" x14ac:dyDescent="0.2">
      <c r="A264" s="2">
        <v>14</v>
      </c>
      <c r="B264" s="1" t="s">
        <v>67</v>
      </c>
      <c r="C264" s="4">
        <v>20</v>
      </c>
      <c r="D264" s="8">
        <v>2.13</v>
      </c>
      <c r="E264" s="4">
        <v>0</v>
      </c>
      <c r="F264" s="8">
        <v>0</v>
      </c>
      <c r="G264" s="4">
        <v>19</v>
      </c>
      <c r="H264" s="8">
        <v>6.01</v>
      </c>
      <c r="I264" s="4">
        <v>0</v>
      </c>
    </row>
    <row r="265" spans="1:9" x14ac:dyDescent="0.2">
      <c r="A265" s="2">
        <v>15</v>
      </c>
      <c r="B265" s="1" t="s">
        <v>52</v>
      </c>
      <c r="C265" s="4">
        <v>17</v>
      </c>
      <c r="D265" s="8">
        <v>1.81</v>
      </c>
      <c r="E265" s="4">
        <v>8</v>
      </c>
      <c r="F265" s="8">
        <v>1.32</v>
      </c>
      <c r="G265" s="4">
        <v>9</v>
      </c>
      <c r="H265" s="8">
        <v>2.85</v>
      </c>
      <c r="I265" s="4">
        <v>0</v>
      </c>
    </row>
    <row r="266" spans="1:9" x14ac:dyDescent="0.2">
      <c r="A266" s="2">
        <v>15</v>
      </c>
      <c r="B266" s="1" t="s">
        <v>73</v>
      </c>
      <c r="C266" s="4">
        <v>17</v>
      </c>
      <c r="D266" s="8">
        <v>1.81</v>
      </c>
      <c r="E266" s="4">
        <v>9</v>
      </c>
      <c r="F266" s="8">
        <v>1.48</v>
      </c>
      <c r="G266" s="4">
        <v>8</v>
      </c>
      <c r="H266" s="8">
        <v>2.5299999999999998</v>
      </c>
      <c r="I266" s="4">
        <v>0</v>
      </c>
    </row>
    <row r="267" spans="1:9" x14ac:dyDescent="0.2">
      <c r="A267" s="2">
        <v>15</v>
      </c>
      <c r="B267" s="1" t="s">
        <v>84</v>
      </c>
      <c r="C267" s="4">
        <v>17</v>
      </c>
      <c r="D267" s="8">
        <v>1.81</v>
      </c>
      <c r="E267" s="4">
        <v>13</v>
      </c>
      <c r="F267" s="8">
        <v>2.14</v>
      </c>
      <c r="G267" s="4">
        <v>4</v>
      </c>
      <c r="H267" s="8">
        <v>1.27</v>
      </c>
      <c r="I267" s="4">
        <v>0</v>
      </c>
    </row>
    <row r="268" spans="1:9" x14ac:dyDescent="0.2">
      <c r="A268" s="2">
        <v>18</v>
      </c>
      <c r="B268" s="1" t="s">
        <v>60</v>
      </c>
      <c r="C268" s="4">
        <v>13</v>
      </c>
      <c r="D268" s="8">
        <v>1.39</v>
      </c>
      <c r="E268" s="4">
        <v>12</v>
      </c>
      <c r="F268" s="8">
        <v>1.97</v>
      </c>
      <c r="G268" s="4">
        <v>1</v>
      </c>
      <c r="H268" s="8">
        <v>0.32</v>
      </c>
      <c r="I268" s="4">
        <v>0</v>
      </c>
    </row>
    <row r="269" spans="1:9" x14ac:dyDescent="0.2">
      <c r="A269" s="2">
        <v>19</v>
      </c>
      <c r="B269" s="1" t="s">
        <v>74</v>
      </c>
      <c r="C269" s="4">
        <v>12</v>
      </c>
      <c r="D269" s="8">
        <v>1.28</v>
      </c>
      <c r="E269" s="4">
        <v>5</v>
      </c>
      <c r="F269" s="8">
        <v>0.82</v>
      </c>
      <c r="G269" s="4">
        <v>7</v>
      </c>
      <c r="H269" s="8">
        <v>2.2200000000000002</v>
      </c>
      <c r="I269" s="4">
        <v>0</v>
      </c>
    </row>
    <row r="270" spans="1:9" x14ac:dyDescent="0.2">
      <c r="A270" s="2">
        <v>19</v>
      </c>
      <c r="B270" s="1" t="s">
        <v>76</v>
      </c>
      <c r="C270" s="4">
        <v>12</v>
      </c>
      <c r="D270" s="8">
        <v>1.28</v>
      </c>
      <c r="E270" s="4">
        <v>11</v>
      </c>
      <c r="F270" s="8">
        <v>1.81</v>
      </c>
      <c r="G270" s="4">
        <v>1</v>
      </c>
      <c r="H270" s="8">
        <v>0.32</v>
      </c>
      <c r="I270" s="4">
        <v>0</v>
      </c>
    </row>
    <row r="271" spans="1:9" x14ac:dyDescent="0.2">
      <c r="A271" s="1"/>
      <c r="C271" s="4"/>
      <c r="D271" s="8"/>
      <c r="E271" s="4"/>
      <c r="F271" s="8"/>
      <c r="G271" s="4"/>
      <c r="H271" s="8"/>
      <c r="I271" s="4"/>
    </row>
    <row r="272" spans="1:9" x14ac:dyDescent="0.2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2">
      <c r="A273" s="2">
        <v>1</v>
      </c>
      <c r="B273" s="1" t="s">
        <v>63</v>
      </c>
      <c r="C273" s="4">
        <v>103</v>
      </c>
      <c r="D273" s="8">
        <v>15.87</v>
      </c>
      <c r="E273" s="4">
        <v>98</v>
      </c>
      <c r="F273" s="8">
        <v>22.07</v>
      </c>
      <c r="G273" s="4">
        <v>4</v>
      </c>
      <c r="H273" s="8">
        <v>2.0499999999999998</v>
      </c>
      <c r="I273" s="4">
        <v>0</v>
      </c>
    </row>
    <row r="274" spans="1:9" x14ac:dyDescent="0.2">
      <c r="A274" s="2">
        <v>2</v>
      </c>
      <c r="B274" s="1" t="s">
        <v>62</v>
      </c>
      <c r="C274" s="4">
        <v>79</v>
      </c>
      <c r="D274" s="8">
        <v>12.17</v>
      </c>
      <c r="E274" s="4">
        <v>74</v>
      </c>
      <c r="F274" s="8">
        <v>16.670000000000002</v>
      </c>
      <c r="G274" s="4">
        <v>4</v>
      </c>
      <c r="H274" s="8">
        <v>2.0499999999999998</v>
      </c>
      <c r="I274" s="4">
        <v>1</v>
      </c>
    </row>
    <row r="275" spans="1:9" x14ac:dyDescent="0.2">
      <c r="A275" s="2">
        <v>3</v>
      </c>
      <c r="B275" s="1" t="s">
        <v>56</v>
      </c>
      <c r="C275" s="4">
        <v>52</v>
      </c>
      <c r="D275" s="8">
        <v>8.01</v>
      </c>
      <c r="E275" s="4">
        <v>42</v>
      </c>
      <c r="F275" s="8">
        <v>9.4600000000000009</v>
      </c>
      <c r="G275" s="4">
        <v>10</v>
      </c>
      <c r="H275" s="8">
        <v>5.13</v>
      </c>
      <c r="I275" s="4">
        <v>0</v>
      </c>
    </row>
    <row r="276" spans="1:9" x14ac:dyDescent="0.2">
      <c r="A276" s="2">
        <v>4</v>
      </c>
      <c r="B276" s="1" t="s">
        <v>58</v>
      </c>
      <c r="C276" s="4">
        <v>48</v>
      </c>
      <c r="D276" s="8">
        <v>7.4</v>
      </c>
      <c r="E276" s="4">
        <v>28</v>
      </c>
      <c r="F276" s="8">
        <v>6.31</v>
      </c>
      <c r="G276" s="4">
        <v>20</v>
      </c>
      <c r="H276" s="8">
        <v>10.26</v>
      </c>
      <c r="I276" s="4">
        <v>0</v>
      </c>
    </row>
    <row r="277" spans="1:9" x14ac:dyDescent="0.2">
      <c r="A277" s="2">
        <v>5</v>
      </c>
      <c r="B277" s="1" t="s">
        <v>50</v>
      </c>
      <c r="C277" s="4">
        <v>35</v>
      </c>
      <c r="D277" s="8">
        <v>5.39</v>
      </c>
      <c r="E277" s="4">
        <v>29</v>
      </c>
      <c r="F277" s="8">
        <v>6.53</v>
      </c>
      <c r="G277" s="4">
        <v>6</v>
      </c>
      <c r="H277" s="8">
        <v>3.08</v>
      </c>
      <c r="I277" s="4">
        <v>0</v>
      </c>
    </row>
    <row r="278" spans="1:9" x14ac:dyDescent="0.2">
      <c r="A278" s="2">
        <v>6</v>
      </c>
      <c r="B278" s="1" t="s">
        <v>81</v>
      </c>
      <c r="C278" s="4">
        <v>34</v>
      </c>
      <c r="D278" s="8">
        <v>5.24</v>
      </c>
      <c r="E278" s="4">
        <v>13</v>
      </c>
      <c r="F278" s="8">
        <v>2.93</v>
      </c>
      <c r="G278" s="4">
        <v>21</v>
      </c>
      <c r="H278" s="8">
        <v>10.77</v>
      </c>
      <c r="I278" s="4">
        <v>0</v>
      </c>
    </row>
    <row r="279" spans="1:9" x14ac:dyDescent="0.2">
      <c r="A279" s="2">
        <v>7</v>
      </c>
      <c r="B279" s="1" t="s">
        <v>49</v>
      </c>
      <c r="C279" s="4">
        <v>28</v>
      </c>
      <c r="D279" s="8">
        <v>4.3099999999999996</v>
      </c>
      <c r="E279" s="4">
        <v>15</v>
      </c>
      <c r="F279" s="8">
        <v>3.38</v>
      </c>
      <c r="G279" s="4">
        <v>13</v>
      </c>
      <c r="H279" s="8">
        <v>6.67</v>
      </c>
      <c r="I279" s="4">
        <v>0</v>
      </c>
    </row>
    <row r="280" spans="1:9" x14ac:dyDescent="0.2">
      <c r="A280" s="2">
        <v>8</v>
      </c>
      <c r="B280" s="1" t="s">
        <v>51</v>
      </c>
      <c r="C280" s="4">
        <v>20</v>
      </c>
      <c r="D280" s="8">
        <v>3.08</v>
      </c>
      <c r="E280" s="4">
        <v>13</v>
      </c>
      <c r="F280" s="8">
        <v>2.93</v>
      </c>
      <c r="G280" s="4">
        <v>7</v>
      </c>
      <c r="H280" s="8">
        <v>3.59</v>
      </c>
      <c r="I280" s="4">
        <v>0</v>
      </c>
    </row>
    <row r="281" spans="1:9" x14ac:dyDescent="0.2">
      <c r="A281" s="2">
        <v>8</v>
      </c>
      <c r="B281" s="1" t="s">
        <v>55</v>
      </c>
      <c r="C281" s="4">
        <v>20</v>
      </c>
      <c r="D281" s="8">
        <v>3.08</v>
      </c>
      <c r="E281" s="4">
        <v>14</v>
      </c>
      <c r="F281" s="8">
        <v>3.15</v>
      </c>
      <c r="G281" s="4">
        <v>6</v>
      </c>
      <c r="H281" s="8">
        <v>3.08</v>
      </c>
      <c r="I281" s="4">
        <v>0</v>
      </c>
    </row>
    <row r="282" spans="1:9" x14ac:dyDescent="0.2">
      <c r="A282" s="2">
        <v>10</v>
      </c>
      <c r="B282" s="1" t="s">
        <v>57</v>
      </c>
      <c r="C282" s="4">
        <v>19</v>
      </c>
      <c r="D282" s="8">
        <v>2.93</v>
      </c>
      <c r="E282" s="4">
        <v>12</v>
      </c>
      <c r="F282" s="8">
        <v>2.7</v>
      </c>
      <c r="G282" s="4">
        <v>7</v>
      </c>
      <c r="H282" s="8">
        <v>3.59</v>
      </c>
      <c r="I282" s="4">
        <v>0</v>
      </c>
    </row>
    <row r="283" spans="1:9" x14ac:dyDescent="0.2">
      <c r="A283" s="2">
        <v>11</v>
      </c>
      <c r="B283" s="1" t="s">
        <v>65</v>
      </c>
      <c r="C283" s="4">
        <v>17</v>
      </c>
      <c r="D283" s="8">
        <v>2.62</v>
      </c>
      <c r="E283" s="4">
        <v>13</v>
      </c>
      <c r="F283" s="8">
        <v>2.93</v>
      </c>
      <c r="G283" s="4">
        <v>1</v>
      </c>
      <c r="H283" s="8">
        <v>0.51</v>
      </c>
      <c r="I283" s="4">
        <v>0</v>
      </c>
    </row>
    <row r="284" spans="1:9" x14ac:dyDescent="0.2">
      <c r="A284" s="2">
        <v>12</v>
      </c>
      <c r="B284" s="1" t="s">
        <v>66</v>
      </c>
      <c r="C284" s="4">
        <v>14</v>
      </c>
      <c r="D284" s="8">
        <v>2.16</v>
      </c>
      <c r="E284" s="4">
        <v>13</v>
      </c>
      <c r="F284" s="8">
        <v>2.93</v>
      </c>
      <c r="G284" s="4">
        <v>1</v>
      </c>
      <c r="H284" s="8">
        <v>0.51</v>
      </c>
      <c r="I284" s="4">
        <v>0</v>
      </c>
    </row>
    <row r="285" spans="1:9" x14ac:dyDescent="0.2">
      <c r="A285" s="2">
        <v>13</v>
      </c>
      <c r="B285" s="1" t="s">
        <v>60</v>
      </c>
      <c r="C285" s="4">
        <v>13</v>
      </c>
      <c r="D285" s="8">
        <v>2</v>
      </c>
      <c r="E285" s="4">
        <v>11</v>
      </c>
      <c r="F285" s="8">
        <v>2.48</v>
      </c>
      <c r="G285" s="4">
        <v>2</v>
      </c>
      <c r="H285" s="8">
        <v>1.03</v>
      </c>
      <c r="I285" s="4">
        <v>0</v>
      </c>
    </row>
    <row r="286" spans="1:9" x14ac:dyDescent="0.2">
      <c r="A286" s="2">
        <v>14</v>
      </c>
      <c r="B286" s="1" t="s">
        <v>59</v>
      </c>
      <c r="C286" s="4">
        <v>12</v>
      </c>
      <c r="D286" s="8">
        <v>1.85</v>
      </c>
      <c r="E286" s="4">
        <v>9</v>
      </c>
      <c r="F286" s="8">
        <v>2.0299999999999998</v>
      </c>
      <c r="G286" s="4">
        <v>3</v>
      </c>
      <c r="H286" s="8">
        <v>1.54</v>
      </c>
      <c r="I286" s="4">
        <v>0</v>
      </c>
    </row>
    <row r="287" spans="1:9" x14ac:dyDescent="0.2">
      <c r="A287" s="2">
        <v>14</v>
      </c>
      <c r="B287" s="1" t="s">
        <v>76</v>
      </c>
      <c r="C287" s="4">
        <v>12</v>
      </c>
      <c r="D287" s="8">
        <v>1.85</v>
      </c>
      <c r="E287" s="4">
        <v>5</v>
      </c>
      <c r="F287" s="8">
        <v>1.1299999999999999</v>
      </c>
      <c r="G287" s="4">
        <v>6</v>
      </c>
      <c r="H287" s="8">
        <v>3.08</v>
      </c>
      <c r="I287" s="4">
        <v>0</v>
      </c>
    </row>
    <row r="288" spans="1:9" x14ac:dyDescent="0.2">
      <c r="A288" s="2">
        <v>16</v>
      </c>
      <c r="B288" s="1" t="s">
        <v>52</v>
      </c>
      <c r="C288" s="4">
        <v>11</v>
      </c>
      <c r="D288" s="8">
        <v>1.69</v>
      </c>
      <c r="E288" s="4">
        <v>7</v>
      </c>
      <c r="F288" s="8">
        <v>1.58</v>
      </c>
      <c r="G288" s="4">
        <v>4</v>
      </c>
      <c r="H288" s="8">
        <v>2.0499999999999998</v>
      </c>
      <c r="I288" s="4">
        <v>0</v>
      </c>
    </row>
    <row r="289" spans="1:9" x14ac:dyDescent="0.2">
      <c r="A289" s="2">
        <v>16</v>
      </c>
      <c r="B289" s="1" t="s">
        <v>74</v>
      </c>
      <c r="C289" s="4">
        <v>11</v>
      </c>
      <c r="D289" s="8">
        <v>1.69</v>
      </c>
      <c r="E289" s="4">
        <v>5</v>
      </c>
      <c r="F289" s="8">
        <v>1.1299999999999999</v>
      </c>
      <c r="G289" s="4">
        <v>6</v>
      </c>
      <c r="H289" s="8">
        <v>3.08</v>
      </c>
      <c r="I289" s="4">
        <v>0</v>
      </c>
    </row>
    <row r="290" spans="1:9" x14ac:dyDescent="0.2">
      <c r="A290" s="2">
        <v>18</v>
      </c>
      <c r="B290" s="1" t="s">
        <v>85</v>
      </c>
      <c r="C290" s="4">
        <v>8</v>
      </c>
      <c r="D290" s="8">
        <v>1.23</v>
      </c>
      <c r="E290" s="4">
        <v>1</v>
      </c>
      <c r="F290" s="8">
        <v>0.23</v>
      </c>
      <c r="G290" s="4">
        <v>7</v>
      </c>
      <c r="H290" s="8">
        <v>3.59</v>
      </c>
      <c r="I290" s="4">
        <v>0</v>
      </c>
    </row>
    <row r="291" spans="1:9" x14ac:dyDescent="0.2">
      <c r="A291" s="2">
        <v>18</v>
      </c>
      <c r="B291" s="1" t="s">
        <v>86</v>
      </c>
      <c r="C291" s="4">
        <v>8</v>
      </c>
      <c r="D291" s="8">
        <v>1.23</v>
      </c>
      <c r="E291" s="4">
        <v>7</v>
      </c>
      <c r="F291" s="8">
        <v>1.58</v>
      </c>
      <c r="G291" s="4">
        <v>1</v>
      </c>
      <c r="H291" s="8">
        <v>0.51</v>
      </c>
      <c r="I291" s="4">
        <v>0</v>
      </c>
    </row>
    <row r="292" spans="1:9" x14ac:dyDescent="0.2">
      <c r="A292" s="2">
        <v>18</v>
      </c>
      <c r="B292" s="1" t="s">
        <v>61</v>
      </c>
      <c r="C292" s="4">
        <v>8</v>
      </c>
      <c r="D292" s="8">
        <v>1.23</v>
      </c>
      <c r="E292" s="4">
        <v>3</v>
      </c>
      <c r="F292" s="8">
        <v>0.68</v>
      </c>
      <c r="G292" s="4">
        <v>5</v>
      </c>
      <c r="H292" s="8">
        <v>2.56</v>
      </c>
      <c r="I292" s="4">
        <v>0</v>
      </c>
    </row>
    <row r="293" spans="1:9" x14ac:dyDescent="0.2">
      <c r="A293" s="2">
        <v>18</v>
      </c>
      <c r="B293" s="1" t="s">
        <v>77</v>
      </c>
      <c r="C293" s="4">
        <v>8</v>
      </c>
      <c r="D293" s="8">
        <v>1.23</v>
      </c>
      <c r="E293" s="4">
        <v>2</v>
      </c>
      <c r="F293" s="8">
        <v>0.45</v>
      </c>
      <c r="G293" s="4">
        <v>6</v>
      </c>
      <c r="H293" s="8">
        <v>3.08</v>
      </c>
      <c r="I293" s="4">
        <v>0</v>
      </c>
    </row>
    <row r="294" spans="1:9" x14ac:dyDescent="0.2">
      <c r="A294" s="2">
        <v>18</v>
      </c>
      <c r="B294" s="1" t="s">
        <v>68</v>
      </c>
      <c r="C294" s="4">
        <v>8</v>
      </c>
      <c r="D294" s="8">
        <v>1.23</v>
      </c>
      <c r="E294" s="4">
        <v>6</v>
      </c>
      <c r="F294" s="8">
        <v>1.35</v>
      </c>
      <c r="G294" s="4">
        <v>2</v>
      </c>
      <c r="H294" s="8">
        <v>1.03</v>
      </c>
      <c r="I294" s="4">
        <v>0</v>
      </c>
    </row>
    <row r="295" spans="1:9" x14ac:dyDescent="0.2">
      <c r="A295" s="2">
        <v>18</v>
      </c>
      <c r="B295" s="1" t="s">
        <v>84</v>
      </c>
      <c r="C295" s="4">
        <v>8</v>
      </c>
      <c r="D295" s="8">
        <v>1.23</v>
      </c>
      <c r="E295" s="4">
        <v>1</v>
      </c>
      <c r="F295" s="8">
        <v>0.23</v>
      </c>
      <c r="G295" s="4">
        <v>7</v>
      </c>
      <c r="H295" s="8">
        <v>3.59</v>
      </c>
      <c r="I295" s="4">
        <v>0</v>
      </c>
    </row>
    <row r="296" spans="1:9" x14ac:dyDescent="0.2">
      <c r="A296" s="1"/>
      <c r="C296" s="4"/>
      <c r="D296" s="8"/>
      <c r="E296" s="4"/>
      <c r="F296" s="8"/>
      <c r="G296" s="4"/>
      <c r="H296" s="8"/>
      <c r="I296" s="4"/>
    </row>
    <row r="297" spans="1:9" x14ac:dyDescent="0.2">
      <c r="A297" s="1" t="s">
        <v>13</v>
      </c>
      <c r="C297" s="4"/>
      <c r="D297" s="8"/>
      <c r="E297" s="4"/>
      <c r="F297" s="8"/>
      <c r="G297" s="4"/>
      <c r="H297" s="8"/>
      <c r="I297" s="4"/>
    </row>
    <row r="298" spans="1:9" x14ac:dyDescent="0.2">
      <c r="A298" s="2">
        <v>1</v>
      </c>
      <c r="B298" s="1" t="s">
        <v>63</v>
      </c>
      <c r="C298" s="4">
        <v>160</v>
      </c>
      <c r="D298" s="8">
        <v>17.62</v>
      </c>
      <c r="E298" s="4">
        <v>157</v>
      </c>
      <c r="F298" s="8">
        <v>24.76</v>
      </c>
      <c r="G298" s="4">
        <v>3</v>
      </c>
      <c r="H298" s="8">
        <v>1.19</v>
      </c>
      <c r="I298" s="4">
        <v>0</v>
      </c>
    </row>
    <row r="299" spans="1:9" x14ac:dyDescent="0.2">
      <c r="A299" s="2">
        <v>2</v>
      </c>
      <c r="B299" s="1" t="s">
        <v>62</v>
      </c>
      <c r="C299" s="4">
        <v>120</v>
      </c>
      <c r="D299" s="8">
        <v>13.22</v>
      </c>
      <c r="E299" s="4">
        <v>106</v>
      </c>
      <c r="F299" s="8">
        <v>16.72</v>
      </c>
      <c r="G299" s="4">
        <v>14</v>
      </c>
      <c r="H299" s="8">
        <v>5.53</v>
      </c>
      <c r="I299" s="4">
        <v>0</v>
      </c>
    </row>
    <row r="300" spans="1:9" x14ac:dyDescent="0.2">
      <c r="A300" s="2">
        <v>3</v>
      </c>
      <c r="B300" s="1" t="s">
        <v>58</v>
      </c>
      <c r="C300" s="4">
        <v>74</v>
      </c>
      <c r="D300" s="8">
        <v>8.15</v>
      </c>
      <c r="E300" s="4">
        <v>44</v>
      </c>
      <c r="F300" s="8">
        <v>6.94</v>
      </c>
      <c r="G300" s="4">
        <v>30</v>
      </c>
      <c r="H300" s="8">
        <v>11.86</v>
      </c>
      <c r="I300" s="4">
        <v>0</v>
      </c>
    </row>
    <row r="301" spans="1:9" x14ac:dyDescent="0.2">
      <c r="A301" s="2">
        <v>4</v>
      </c>
      <c r="B301" s="1" t="s">
        <v>56</v>
      </c>
      <c r="C301" s="4">
        <v>71</v>
      </c>
      <c r="D301" s="8">
        <v>7.82</v>
      </c>
      <c r="E301" s="4">
        <v>46</v>
      </c>
      <c r="F301" s="8">
        <v>7.26</v>
      </c>
      <c r="G301" s="4">
        <v>25</v>
      </c>
      <c r="H301" s="8">
        <v>9.8800000000000008</v>
      </c>
      <c r="I301" s="4">
        <v>0</v>
      </c>
    </row>
    <row r="302" spans="1:9" x14ac:dyDescent="0.2">
      <c r="A302" s="2">
        <v>5</v>
      </c>
      <c r="B302" s="1" t="s">
        <v>50</v>
      </c>
      <c r="C302" s="4">
        <v>45</v>
      </c>
      <c r="D302" s="8">
        <v>4.96</v>
      </c>
      <c r="E302" s="4">
        <v>36</v>
      </c>
      <c r="F302" s="8">
        <v>5.68</v>
      </c>
      <c r="G302" s="4">
        <v>9</v>
      </c>
      <c r="H302" s="8">
        <v>3.56</v>
      </c>
      <c r="I302" s="4">
        <v>0</v>
      </c>
    </row>
    <row r="303" spans="1:9" x14ac:dyDescent="0.2">
      <c r="A303" s="2">
        <v>6</v>
      </c>
      <c r="B303" s="1" t="s">
        <v>76</v>
      </c>
      <c r="C303" s="4">
        <v>42</v>
      </c>
      <c r="D303" s="8">
        <v>4.63</v>
      </c>
      <c r="E303" s="4">
        <v>37</v>
      </c>
      <c r="F303" s="8">
        <v>5.84</v>
      </c>
      <c r="G303" s="4">
        <v>5</v>
      </c>
      <c r="H303" s="8">
        <v>1.98</v>
      </c>
      <c r="I303" s="4">
        <v>0</v>
      </c>
    </row>
    <row r="304" spans="1:9" x14ac:dyDescent="0.2">
      <c r="A304" s="2">
        <v>7</v>
      </c>
      <c r="B304" s="1" t="s">
        <v>49</v>
      </c>
      <c r="C304" s="4">
        <v>36</v>
      </c>
      <c r="D304" s="8">
        <v>3.96</v>
      </c>
      <c r="E304" s="4">
        <v>16</v>
      </c>
      <c r="F304" s="8">
        <v>2.52</v>
      </c>
      <c r="G304" s="4">
        <v>20</v>
      </c>
      <c r="H304" s="8">
        <v>7.91</v>
      </c>
      <c r="I304" s="4">
        <v>0</v>
      </c>
    </row>
    <row r="305" spans="1:9" x14ac:dyDescent="0.2">
      <c r="A305" s="2">
        <v>8</v>
      </c>
      <c r="B305" s="1" t="s">
        <v>59</v>
      </c>
      <c r="C305" s="4">
        <v>28</v>
      </c>
      <c r="D305" s="8">
        <v>3.08</v>
      </c>
      <c r="E305" s="4">
        <v>14</v>
      </c>
      <c r="F305" s="8">
        <v>2.21</v>
      </c>
      <c r="G305" s="4">
        <v>13</v>
      </c>
      <c r="H305" s="8">
        <v>5.14</v>
      </c>
      <c r="I305" s="4">
        <v>0</v>
      </c>
    </row>
    <row r="306" spans="1:9" x14ac:dyDescent="0.2">
      <c r="A306" s="2">
        <v>9</v>
      </c>
      <c r="B306" s="1" t="s">
        <v>55</v>
      </c>
      <c r="C306" s="4">
        <v>25</v>
      </c>
      <c r="D306" s="8">
        <v>2.75</v>
      </c>
      <c r="E306" s="4">
        <v>17</v>
      </c>
      <c r="F306" s="8">
        <v>2.68</v>
      </c>
      <c r="G306" s="4">
        <v>8</v>
      </c>
      <c r="H306" s="8">
        <v>3.16</v>
      </c>
      <c r="I306" s="4">
        <v>0</v>
      </c>
    </row>
    <row r="307" spans="1:9" x14ac:dyDescent="0.2">
      <c r="A307" s="2">
        <v>10</v>
      </c>
      <c r="B307" s="1" t="s">
        <v>57</v>
      </c>
      <c r="C307" s="4">
        <v>24</v>
      </c>
      <c r="D307" s="8">
        <v>2.64</v>
      </c>
      <c r="E307" s="4">
        <v>18</v>
      </c>
      <c r="F307" s="8">
        <v>2.84</v>
      </c>
      <c r="G307" s="4">
        <v>6</v>
      </c>
      <c r="H307" s="8">
        <v>2.37</v>
      </c>
      <c r="I307" s="4">
        <v>0</v>
      </c>
    </row>
    <row r="308" spans="1:9" x14ac:dyDescent="0.2">
      <c r="A308" s="2">
        <v>11</v>
      </c>
      <c r="B308" s="1" t="s">
        <v>66</v>
      </c>
      <c r="C308" s="4">
        <v>21</v>
      </c>
      <c r="D308" s="8">
        <v>2.31</v>
      </c>
      <c r="E308" s="4">
        <v>18</v>
      </c>
      <c r="F308" s="8">
        <v>2.84</v>
      </c>
      <c r="G308" s="4">
        <v>3</v>
      </c>
      <c r="H308" s="8">
        <v>1.19</v>
      </c>
      <c r="I308" s="4">
        <v>0</v>
      </c>
    </row>
    <row r="309" spans="1:9" x14ac:dyDescent="0.2">
      <c r="A309" s="2">
        <v>12</v>
      </c>
      <c r="B309" s="1" t="s">
        <v>65</v>
      </c>
      <c r="C309" s="4">
        <v>20</v>
      </c>
      <c r="D309" s="8">
        <v>2.2000000000000002</v>
      </c>
      <c r="E309" s="4">
        <v>7</v>
      </c>
      <c r="F309" s="8">
        <v>1.1000000000000001</v>
      </c>
      <c r="G309" s="4">
        <v>5</v>
      </c>
      <c r="H309" s="8">
        <v>1.98</v>
      </c>
      <c r="I309" s="4">
        <v>0</v>
      </c>
    </row>
    <row r="310" spans="1:9" x14ac:dyDescent="0.2">
      <c r="A310" s="2">
        <v>13</v>
      </c>
      <c r="B310" s="1" t="s">
        <v>51</v>
      </c>
      <c r="C310" s="4">
        <v>19</v>
      </c>
      <c r="D310" s="8">
        <v>2.09</v>
      </c>
      <c r="E310" s="4">
        <v>11</v>
      </c>
      <c r="F310" s="8">
        <v>1.74</v>
      </c>
      <c r="G310" s="4">
        <v>8</v>
      </c>
      <c r="H310" s="8">
        <v>3.16</v>
      </c>
      <c r="I310" s="4">
        <v>0</v>
      </c>
    </row>
    <row r="311" spans="1:9" x14ac:dyDescent="0.2">
      <c r="A311" s="2">
        <v>13</v>
      </c>
      <c r="B311" s="1" t="s">
        <v>61</v>
      </c>
      <c r="C311" s="4">
        <v>19</v>
      </c>
      <c r="D311" s="8">
        <v>2.09</v>
      </c>
      <c r="E311" s="4">
        <v>8</v>
      </c>
      <c r="F311" s="8">
        <v>1.26</v>
      </c>
      <c r="G311" s="4">
        <v>10</v>
      </c>
      <c r="H311" s="8">
        <v>3.95</v>
      </c>
      <c r="I311" s="4">
        <v>0</v>
      </c>
    </row>
    <row r="312" spans="1:9" x14ac:dyDescent="0.2">
      <c r="A312" s="2">
        <v>15</v>
      </c>
      <c r="B312" s="1" t="s">
        <v>71</v>
      </c>
      <c r="C312" s="4">
        <v>18</v>
      </c>
      <c r="D312" s="8">
        <v>1.98</v>
      </c>
      <c r="E312" s="4">
        <v>10</v>
      </c>
      <c r="F312" s="8">
        <v>1.58</v>
      </c>
      <c r="G312" s="4">
        <v>8</v>
      </c>
      <c r="H312" s="8">
        <v>3.16</v>
      </c>
      <c r="I312" s="4">
        <v>0</v>
      </c>
    </row>
    <row r="313" spans="1:9" x14ac:dyDescent="0.2">
      <c r="A313" s="2">
        <v>16</v>
      </c>
      <c r="B313" s="1" t="s">
        <v>64</v>
      </c>
      <c r="C313" s="4">
        <v>16</v>
      </c>
      <c r="D313" s="8">
        <v>1.76</v>
      </c>
      <c r="E313" s="4">
        <v>9</v>
      </c>
      <c r="F313" s="8">
        <v>1.42</v>
      </c>
      <c r="G313" s="4">
        <v>6</v>
      </c>
      <c r="H313" s="8">
        <v>2.37</v>
      </c>
      <c r="I313" s="4">
        <v>0</v>
      </c>
    </row>
    <row r="314" spans="1:9" x14ac:dyDescent="0.2">
      <c r="A314" s="2">
        <v>16</v>
      </c>
      <c r="B314" s="1" t="s">
        <v>68</v>
      </c>
      <c r="C314" s="4">
        <v>16</v>
      </c>
      <c r="D314" s="8">
        <v>1.76</v>
      </c>
      <c r="E314" s="4">
        <v>14</v>
      </c>
      <c r="F314" s="8">
        <v>2.21</v>
      </c>
      <c r="G314" s="4">
        <v>2</v>
      </c>
      <c r="H314" s="8">
        <v>0.79</v>
      </c>
      <c r="I314" s="4">
        <v>0</v>
      </c>
    </row>
    <row r="315" spans="1:9" x14ac:dyDescent="0.2">
      <c r="A315" s="2">
        <v>18</v>
      </c>
      <c r="B315" s="1" t="s">
        <v>52</v>
      </c>
      <c r="C315" s="4">
        <v>15</v>
      </c>
      <c r="D315" s="8">
        <v>1.65</v>
      </c>
      <c r="E315" s="4">
        <v>8</v>
      </c>
      <c r="F315" s="8">
        <v>1.26</v>
      </c>
      <c r="G315" s="4">
        <v>7</v>
      </c>
      <c r="H315" s="8">
        <v>2.77</v>
      </c>
      <c r="I315" s="4">
        <v>0</v>
      </c>
    </row>
    <row r="316" spans="1:9" x14ac:dyDescent="0.2">
      <c r="A316" s="2">
        <v>19</v>
      </c>
      <c r="B316" s="1" t="s">
        <v>87</v>
      </c>
      <c r="C316" s="4">
        <v>13</v>
      </c>
      <c r="D316" s="8">
        <v>1.43</v>
      </c>
      <c r="E316" s="4">
        <v>4</v>
      </c>
      <c r="F316" s="8">
        <v>0.63</v>
      </c>
      <c r="G316" s="4">
        <v>9</v>
      </c>
      <c r="H316" s="8">
        <v>3.56</v>
      </c>
      <c r="I316" s="4">
        <v>0</v>
      </c>
    </row>
    <row r="317" spans="1:9" x14ac:dyDescent="0.2">
      <c r="A317" s="2">
        <v>20</v>
      </c>
      <c r="B317" s="1" t="s">
        <v>60</v>
      </c>
      <c r="C317" s="4">
        <v>12</v>
      </c>
      <c r="D317" s="8">
        <v>1.32</v>
      </c>
      <c r="E317" s="4">
        <v>10</v>
      </c>
      <c r="F317" s="8">
        <v>1.58</v>
      </c>
      <c r="G317" s="4">
        <v>1</v>
      </c>
      <c r="H317" s="8">
        <v>0.4</v>
      </c>
      <c r="I317" s="4">
        <v>1</v>
      </c>
    </row>
    <row r="318" spans="1:9" x14ac:dyDescent="0.2">
      <c r="A318" s="2">
        <v>20</v>
      </c>
      <c r="B318" s="1" t="s">
        <v>67</v>
      </c>
      <c r="C318" s="4">
        <v>12</v>
      </c>
      <c r="D318" s="8">
        <v>1.32</v>
      </c>
      <c r="E318" s="4">
        <v>0</v>
      </c>
      <c r="F318" s="8">
        <v>0</v>
      </c>
      <c r="G318" s="4">
        <v>11</v>
      </c>
      <c r="H318" s="8">
        <v>4.3499999999999996</v>
      </c>
      <c r="I318" s="4">
        <v>0</v>
      </c>
    </row>
    <row r="319" spans="1:9" x14ac:dyDescent="0.2">
      <c r="A319" s="1"/>
      <c r="C319" s="4"/>
      <c r="D319" s="8"/>
      <c r="E319" s="4"/>
      <c r="F319" s="8"/>
      <c r="G319" s="4"/>
      <c r="H319" s="8"/>
      <c r="I319" s="4"/>
    </row>
    <row r="320" spans="1:9" x14ac:dyDescent="0.2">
      <c r="A320" s="1" t="s">
        <v>14</v>
      </c>
      <c r="C320" s="4"/>
      <c r="D320" s="8"/>
      <c r="E320" s="4"/>
      <c r="F320" s="8"/>
      <c r="G320" s="4"/>
      <c r="H320" s="8"/>
      <c r="I320" s="4"/>
    </row>
    <row r="321" spans="1:9" x14ac:dyDescent="0.2">
      <c r="A321" s="2">
        <v>1</v>
      </c>
      <c r="B321" s="1" t="s">
        <v>63</v>
      </c>
      <c r="C321" s="4">
        <v>24</v>
      </c>
      <c r="D321" s="8">
        <v>15.79</v>
      </c>
      <c r="E321" s="4">
        <v>24</v>
      </c>
      <c r="F321" s="8">
        <v>28.24</v>
      </c>
      <c r="G321" s="4">
        <v>0</v>
      </c>
      <c r="H321" s="8">
        <v>0</v>
      </c>
      <c r="I321" s="4">
        <v>0</v>
      </c>
    </row>
    <row r="322" spans="1:9" x14ac:dyDescent="0.2">
      <c r="A322" s="2">
        <v>2</v>
      </c>
      <c r="B322" s="1" t="s">
        <v>62</v>
      </c>
      <c r="C322" s="4">
        <v>17</v>
      </c>
      <c r="D322" s="8">
        <v>11.18</v>
      </c>
      <c r="E322" s="4">
        <v>15</v>
      </c>
      <c r="F322" s="8">
        <v>17.649999999999999</v>
      </c>
      <c r="G322" s="4">
        <v>2</v>
      </c>
      <c r="H322" s="8">
        <v>3.28</v>
      </c>
      <c r="I322" s="4">
        <v>0</v>
      </c>
    </row>
    <row r="323" spans="1:9" x14ac:dyDescent="0.2">
      <c r="A323" s="2">
        <v>3</v>
      </c>
      <c r="B323" s="1" t="s">
        <v>56</v>
      </c>
      <c r="C323" s="4">
        <v>14</v>
      </c>
      <c r="D323" s="8">
        <v>9.2100000000000009</v>
      </c>
      <c r="E323" s="4">
        <v>6</v>
      </c>
      <c r="F323" s="8">
        <v>7.06</v>
      </c>
      <c r="G323" s="4">
        <v>7</v>
      </c>
      <c r="H323" s="8">
        <v>11.48</v>
      </c>
      <c r="I323" s="4">
        <v>1</v>
      </c>
    </row>
    <row r="324" spans="1:9" x14ac:dyDescent="0.2">
      <c r="A324" s="2">
        <v>4</v>
      </c>
      <c r="B324" s="1" t="s">
        <v>65</v>
      </c>
      <c r="C324" s="4">
        <v>13</v>
      </c>
      <c r="D324" s="8">
        <v>8.5500000000000007</v>
      </c>
      <c r="E324" s="4">
        <v>4</v>
      </c>
      <c r="F324" s="8">
        <v>4.71</v>
      </c>
      <c r="G324" s="4">
        <v>5</v>
      </c>
      <c r="H324" s="8">
        <v>8.1999999999999993</v>
      </c>
      <c r="I324" s="4">
        <v>0</v>
      </c>
    </row>
    <row r="325" spans="1:9" x14ac:dyDescent="0.2">
      <c r="A325" s="2">
        <v>5</v>
      </c>
      <c r="B325" s="1" t="s">
        <v>50</v>
      </c>
      <c r="C325" s="4">
        <v>9</v>
      </c>
      <c r="D325" s="8">
        <v>5.92</v>
      </c>
      <c r="E325" s="4">
        <v>3</v>
      </c>
      <c r="F325" s="8">
        <v>3.53</v>
      </c>
      <c r="G325" s="4">
        <v>6</v>
      </c>
      <c r="H325" s="8">
        <v>9.84</v>
      </c>
      <c r="I325" s="4">
        <v>0</v>
      </c>
    </row>
    <row r="326" spans="1:9" x14ac:dyDescent="0.2">
      <c r="A326" s="2">
        <v>5</v>
      </c>
      <c r="B326" s="1" t="s">
        <v>59</v>
      </c>
      <c r="C326" s="4">
        <v>9</v>
      </c>
      <c r="D326" s="8">
        <v>5.92</v>
      </c>
      <c r="E326" s="4">
        <v>6</v>
      </c>
      <c r="F326" s="8">
        <v>7.06</v>
      </c>
      <c r="G326" s="4">
        <v>3</v>
      </c>
      <c r="H326" s="8">
        <v>4.92</v>
      </c>
      <c r="I326" s="4">
        <v>0</v>
      </c>
    </row>
    <row r="327" spans="1:9" x14ac:dyDescent="0.2">
      <c r="A327" s="2">
        <v>7</v>
      </c>
      <c r="B327" s="1" t="s">
        <v>51</v>
      </c>
      <c r="C327" s="4">
        <v>8</v>
      </c>
      <c r="D327" s="8">
        <v>5.26</v>
      </c>
      <c r="E327" s="4">
        <v>1</v>
      </c>
      <c r="F327" s="8">
        <v>1.18</v>
      </c>
      <c r="G327" s="4">
        <v>7</v>
      </c>
      <c r="H327" s="8">
        <v>11.48</v>
      </c>
      <c r="I327" s="4">
        <v>0</v>
      </c>
    </row>
    <row r="328" spans="1:9" x14ac:dyDescent="0.2">
      <c r="A328" s="2">
        <v>8</v>
      </c>
      <c r="B328" s="1" t="s">
        <v>57</v>
      </c>
      <c r="C328" s="4">
        <v>7</v>
      </c>
      <c r="D328" s="8">
        <v>4.6100000000000003</v>
      </c>
      <c r="E328" s="4">
        <v>6</v>
      </c>
      <c r="F328" s="8">
        <v>7.06</v>
      </c>
      <c r="G328" s="4">
        <v>1</v>
      </c>
      <c r="H328" s="8">
        <v>1.64</v>
      </c>
      <c r="I328" s="4">
        <v>0</v>
      </c>
    </row>
    <row r="329" spans="1:9" x14ac:dyDescent="0.2">
      <c r="A329" s="2">
        <v>9</v>
      </c>
      <c r="B329" s="1" t="s">
        <v>58</v>
      </c>
      <c r="C329" s="4">
        <v>5</v>
      </c>
      <c r="D329" s="8">
        <v>3.29</v>
      </c>
      <c r="E329" s="4">
        <v>2</v>
      </c>
      <c r="F329" s="8">
        <v>2.35</v>
      </c>
      <c r="G329" s="4">
        <v>3</v>
      </c>
      <c r="H329" s="8">
        <v>4.92</v>
      </c>
      <c r="I329" s="4">
        <v>0</v>
      </c>
    </row>
    <row r="330" spans="1:9" x14ac:dyDescent="0.2">
      <c r="A330" s="2">
        <v>9</v>
      </c>
      <c r="B330" s="1" t="s">
        <v>76</v>
      </c>
      <c r="C330" s="4">
        <v>5</v>
      </c>
      <c r="D330" s="8">
        <v>3.29</v>
      </c>
      <c r="E330" s="4">
        <v>3</v>
      </c>
      <c r="F330" s="8">
        <v>3.53</v>
      </c>
      <c r="G330" s="4">
        <v>2</v>
      </c>
      <c r="H330" s="8">
        <v>3.28</v>
      </c>
      <c r="I330" s="4">
        <v>0</v>
      </c>
    </row>
    <row r="331" spans="1:9" x14ac:dyDescent="0.2">
      <c r="A331" s="2">
        <v>11</v>
      </c>
      <c r="B331" s="1" t="s">
        <v>49</v>
      </c>
      <c r="C331" s="4">
        <v>4</v>
      </c>
      <c r="D331" s="8">
        <v>2.63</v>
      </c>
      <c r="E331" s="4">
        <v>2</v>
      </c>
      <c r="F331" s="8">
        <v>2.35</v>
      </c>
      <c r="G331" s="4">
        <v>2</v>
      </c>
      <c r="H331" s="8">
        <v>3.28</v>
      </c>
      <c r="I331" s="4">
        <v>0</v>
      </c>
    </row>
    <row r="332" spans="1:9" x14ac:dyDescent="0.2">
      <c r="A332" s="2">
        <v>11</v>
      </c>
      <c r="B332" s="1" t="s">
        <v>55</v>
      </c>
      <c r="C332" s="4">
        <v>4</v>
      </c>
      <c r="D332" s="8">
        <v>2.63</v>
      </c>
      <c r="E332" s="4">
        <v>2</v>
      </c>
      <c r="F332" s="8">
        <v>2.35</v>
      </c>
      <c r="G332" s="4">
        <v>2</v>
      </c>
      <c r="H332" s="8">
        <v>3.28</v>
      </c>
      <c r="I332" s="4">
        <v>0</v>
      </c>
    </row>
    <row r="333" spans="1:9" x14ac:dyDescent="0.2">
      <c r="A333" s="2">
        <v>13</v>
      </c>
      <c r="B333" s="1" t="s">
        <v>52</v>
      </c>
      <c r="C333" s="4">
        <v>3</v>
      </c>
      <c r="D333" s="8">
        <v>1.97</v>
      </c>
      <c r="E333" s="4">
        <v>1</v>
      </c>
      <c r="F333" s="8">
        <v>1.18</v>
      </c>
      <c r="G333" s="4">
        <v>2</v>
      </c>
      <c r="H333" s="8">
        <v>3.28</v>
      </c>
      <c r="I333" s="4">
        <v>0</v>
      </c>
    </row>
    <row r="334" spans="1:9" x14ac:dyDescent="0.2">
      <c r="A334" s="2">
        <v>13</v>
      </c>
      <c r="B334" s="1" t="s">
        <v>74</v>
      </c>
      <c r="C334" s="4">
        <v>3</v>
      </c>
      <c r="D334" s="8">
        <v>1.97</v>
      </c>
      <c r="E334" s="4">
        <v>1</v>
      </c>
      <c r="F334" s="8">
        <v>1.18</v>
      </c>
      <c r="G334" s="4">
        <v>2</v>
      </c>
      <c r="H334" s="8">
        <v>3.28</v>
      </c>
      <c r="I334" s="4">
        <v>0</v>
      </c>
    </row>
    <row r="335" spans="1:9" x14ac:dyDescent="0.2">
      <c r="A335" s="2">
        <v>13</v>
      </c>
      <c r="B335" s="1" t="s">
        <v>60</v>
      </c>
      <c r="C335" s="4">
        <v>3</v>
      </c>
      <c r="D335" s="8">
        <v>1.97</v>
      </c>
      <c r="E335" s="4">
        <v>2</v>
      </c>
      <c r="F335" s="8">
        <v>2.35</v>
      </c>
      <c r="G335" s="4">
        <v>1</v>
      </c>
      <c r="H335" s="8">
        <v>1.64</v>
      </c>
      <c r="I335" s="4">
        <v>0</v>
      </c>
    </row>
    <row r="336" spans="1:9" x14ac:dyDescent="0.2">
      <c r="A336" s="2">
        <v>16</v>
      </c>
      <c r="B336" s="1" t="s">
        <v>88</v>
      </c>
      <c r="C336" s="4">
        <v>2</v>
      </c>
      <c r="D336" s="8">
        <v>1.32</v>
      </c>
      <c r="E336" s="4">
        <v>0</v>
      </c>
      <c r="F336" s="8">
        <v>0</v>
      </c>
      <c r="G336" s="4">
        <v>2</v>
      </c>
      <c r="H336" s="8">
        <v>3.28</v>
      </c>
      <c r="I336" s="4">
        <v>0</v>
      </c>
    </row>
    <row r="337" spans="1:9" x14ac:dyDescent="0.2">
      <c r="A337" s="2">
        <v>16</v>
      </c>
      <c r="B337" s="1" t="s">
        <v>72</v>
      </c>
      <c r="C337" s="4">
        <v>2</v>
      </c>
      <c r="D337" s="8">
        <v>1.32</v>
      </c>
      <c r="E337" s="4">
        <v>1</v>
      </c>
      <c r="F337" s="8">
        <v>1.18</v>
      </c>
      <c r="G337" s="4">
        <v>1</v>
      </c>
      <c r="H337" s="8">
        <v>1.64</v>
      </c>
      <c r="I337" s="4">
        <v>0</v>
      </c>
    </row>
    <row r="338" spans="1:9" x14ac:dyDescent="0.2">
      <c r="A338" s="2">
        <v>16</v>
      </c>
      <c r="B338" s="1" t="s">
        <v>66</v>
      </c>
      <c r="C338" s="4">
        <v>2</v>
      </c>
      <c r="D338" s="8">
        <v>1.32</v>
      </c>
      <c r="E338" s="4">
        <v>2</v>
      </c>
      <c r="F338" s="8">
        <v>2.35</v>
      </c>
      <c r="G338" s="4">
        <v>0</v>
      </c>
      <c r="H338" s="8">
        <v>0</v>
      </c>
      <c r="I338" s="4">
        <v>0</v>
      </c>
    </row>
    <row r="339" spans="1:9" x14ac:dyDescent="0.2">
      <c r="A339" s="2">
        <v>16</v>
      </c>
      <c r="B339" s="1" t="s">
        <v>67</v>
      </c>
      <c r="C339" s="4">
        <v>2</v>
      </c>
      <c r="D339" s="8">
        <v>1.32</v>
      </c>
      <c r="E339" s="4">
        <v>0</v>
      </c>
      <c r="F339" s="8">
        <v>0</v>
      </c>
      <c r="G339" s="4">
        <v>2</v>
      </c>
      <c r="H339" s="8">
        <v>3.28</v>
      </c>
      <c r="I339" s="4">
        <v>0</v>
      </c>
    </row>
    <row r="340" spans="1:9" x14ac:dyDescent="0.2">
      <c r="A340" s="2">
        <v>16</v>
      </c>
      <c r="B340" s="1" t="s">
        <v>68</v>
      </c>
      <c r="C340" s="4">
        <v>2</v>
      </c>
      <c r="D340" s="8">
        <v>1.32</v>
      </c>
      <c r="E340" s="4">
        <v>0</v>
      </c>
      <c r="F340" s="8">
        <v>0</v>
      </c>
      <c r="G340" s="4">
        <v>2</v>
      </c>
      <c r="H340" s="8">
        <v>3.28</v>
      </c>
      <c r="I340" s="4">
        <v>0</v>
      </c>
    </row>
    <row r="341" spans="1:9" x14ac:dyDescent="0.2">
      <c r="A341" s="2">
        <v>16</v>
      </c>
      <c r="B341" s="1" t="s">
        <v>84</v>
      </c>
      <c r="C341" s="4">
        <v>2</v>
      </c>
      <c r="D341" s="8">
        <v>1.32</v>
      </c>
      <c r="E341" s="4">
        <v>0</v>
      </c>
      <c r="F341" s="8">
        <v>0</v>
      </c>
      <c r="G341" s="4">
        <v>2</v>
      </c>
      <c r="H341" s="8">
        <v>3.28</v>
      </c>
      <c r="I341" s="4">
        <v>0</v>
      </c>
    </row>
    <row r="342" spans="1:9" x14ac:dyDescent="0.2">
      <c r="A342" s="1"/>
      <c r="C342" s="4"/>
      <c r="D342" s="8"/>
      <c r="E342" s="4"/>
      <c r="F342" s="8"/>
      <c r="G342" s="4"/>
      <c r="H342" s="8"/>
      <c r="I342" s="4"/>
    </row>
    <row r="343" spans="1:9" x14ac:dyDescent="0.2">
      <c r="A343" s="1" t="s">
        <v>15</v>
      </c>
      <c r="C343" s="4"/>
      <c r="D343" s="8"/>
      <c r="E343" s="4"/>
      <c r="F343" s="8"/>
      <c r="G343" s="4"/>
      <c r="H343" s="8"/>
      <c r="I343" s="4"/>
    </row>
    <row r="344" spans="1:9" x14ac:dyDescent="0.2">
      <c r="A344" s="2">
        <v>1</v>
      </c>
      <c r="B344" s="1" t="s">
        <v>50</v>
      </c>
      <c r="C344" s="4">
        <v>11</v>
      </c>
      <c r="D344" s="8">
        <v>18.03</v>
      </c>
      <c r="E344" s="4">
        <v>10</v>
      </c>
      <c r="F344" s="8">
        <v>23.81</v>
      </c>
      <c r="G344" s="4">
        <v>1</v>
      </c>
      <c r="H344" s="8">
        <v>7.14</v>
      </c>
      <c r="I344" s="4">
        <v>0</v>
      </c>
    </row>
    <row r="345" spans="1:9" x14ac:dyDescent="0.2">
      <c r="A345" s="2">
        <v>2</v>
      </c>
      <c r="B345" s="1" t="s">
        <v>63</v>
      </c>
      <c r="C345" s="4">
        <v>9</v>
      </c>
      <c r="D345" s="8">
        <v>14.75</v>
      </c>
      <c r="E345" s="4">
        <v>9</v>
      </c>
      <c r="F345" s="8">
        <v>21.43</v>
      </c>
      <c r="G345" s="4">
        <v>0</v>
      </c>
      <c r="H345" s="8">
        <v>0</v>
      </c>
      <c r="I345" s="4">
        <v>0</v>
      </c>
    </row>
    <row r="346" spans="1:9" x14ac:dyDescent="0.2">
      <c r="A346" s="2">
        <v>3</v>
      </c>
      <c r="B346" s="1" t="s">
        <v>58</v>
      </c>
      <c r="C346" s="4">
        <v>8</v>
      </c>
      <c r="D346" s="8">
        <v>13.11</v>
      </c>
      <c r="E346" s="4">
        <v>2</v>
      </c>
      <c r="F346" s="8">
        <v>4.76</v>
      </c>
      <c r="G346" s="4">
        <v>6</v>
      </c>
      <c r="H346" s="8">
        <v>42.86</v>
      </c>
      <c r="I346" s="4">
        <v>0</v>
      </c>
    </row>
    <row r="347" spans="1:9" x14ac:dyDescent="0.2">
      <c r="A347" s="2">
        <v>4</v>
      </c>
      <c r="B347" s="1" t="s">
        <v>56</v>
      </c>
      <c r="C347" s="4">
        <v>6</v>
      </c>
      <c r="D347" s="8">
        <v>9.84</v>
      </c>
      <c r="E347" s="4">
        <v>6</v>
      </c>
      <c r="F347" s="8">
        <v>14.29</v>
      </c>
      <c r="G347" s="4">
        <v>0</v>
      </c>
      <c r="H347" s="8">
        <v>0</v>
      </c>
      <c r="I347" s="4">
        <v>0</v>
      </c>
    </row>
    <row r="348" spans="1:9" x14ac:dyDescent="0.2">
      <c r="A348" s="2">
        <v>5</v>
      </c>
      <c r="B348" s="1" t="s">
        <v>49</v>
      </c>
      <c r="C348" s="4">
        <v>5</v>
      </c>
      <c r="D348" s="8">
        <v>8.1999999999999993</v>
      </c>
      <c r="E348" s="4">
        <v>3</v>
      </c>
      <c r="F348" s="8">
        <v>7.14</v>
      </c>
      <c r="G348" s="4">
        <v>2</v>
      </c>
      <c r="H348" s="8">
        <v>14.29</v>
      </c>
      <c r="I348" s="4">
        <v>0</v>
      </c>
    </row>
    <row r="349" spans="1:9" x14ac:dyDescent="0.2">
      <c r="A349" s="2">
        <v>6</v>
      </c>
      <c r="B349" s="1" t="s">
        <v>62</v>
      </c>
      <c r="C349" s="4">
        <v>4</v>
      </c>
      <c r="D349" s="8">
        <v>6.56</v>
      </c>
      <c r="E349" s="4">
        <v>4</v>
      </c>
      <c r="F349" s="8">
        <v>9.52</v>
      </c>
      <c r="G349" s="4">
        <v>0</v>
      </c>
      <c r="H349" s="8">
        <v>0</v>
      </c>
      <c r="I349" s="4">
        <v>0</v>
      </c>
    </row>
    <row r="350" spans="1:9" x14ac:dyDescent="0.2">
      <c r="A350" s="2">
        <v>7</v>
      </c>
      <c r="B350" s="1" t="s">
        <v>66</v>
      </c>
      <c r="C350" s="4">
        <v>3</v>
      </c>
      <c r="D350" s="8">
        <v>4.92</v>
      </c>
      <c r="E350" s="4">
        <v>2</v>
      </c>
      <c r="F350" s="8">
        <v>4.76</v>
      </c>
      <c r="G350" s="4">
        <v>0</v>
      </c>
      <c r="H350" s="8">
        <v>0</v>
      </c>
      <c r="I350" s="4">
        <v>0</v>
      </c>
    </row>
    <row r="351" spans="1:9" x14ac:dyDescent="0.2">
      <c r="A351" s="2">
        <v>8</v>
      </c>
      <c r="B351" s="1" t="s">
        <v>57</v>
      </c>
      <c r="C351" s="4">
        <v>2</v>
      </c>
      <c r="D351" s="8">
        <v>3.28</v>
      </c>
      <c r="E351" s="4">
        <v>1</v>
      </c>
      <c r="F351" s="8">
        <v>2.38</v>
      </c>
      <c r="G351" s="4">
        <v>1</v>
      </c>
      <c r="H351" s="8">
        <v>7.14</v>
      </c>
      <c r="I351" s="4">
        <v>0</v>
      </c>
    </row>
    <row r="352" spans="1:9" x14ac:dyDescent="0.2">
      <c r="A352" s="2">
        <v>9</v>
      </c>
      <c r="B352" s="1" t="s">
        <v>51</v>
      </c>
      <c r="C352" s="4">
        <v>1</v>
      </c>
      <c r="D352" s="8">
        <v>1.64</v>
      </c>
      <c r="E352" s="4">
        <v>1</v>
      </c>
      <c r="F352" s="8">
        <v>2.38</v>
      </c>
      <c r="G352" s="4">
        <v>0</v>
      </c>
      <c r="H352" s="8">
        <v>0</v>
      </c>
      <c r="I352" s="4">
        <v>0</v>
      </c>
    </row>
    <row r="353" spans="1:9" x14ac:dyDescent="0.2">
      <c r="A353" s="2">
        <v>9</v>
      </c>
      <c r="B353" s="1" t="s">
        <v>52</v>
      </c>
      <c r="C353" s="4">
        <v>1</v>
      </c>
      <c r="D353" s="8">
        <v>1.64</v>
      </c>
      <c r="E353" s="4">
        <v>0</v>
      </c>
      <c r="F353" s="8">
        <v>0</v>
      </c>
      <c r="G353" s="4">
        <v>1</v>
      </c>
      <c r="H353" s="8">
        <v>7.14</v>
      </c>
      <c r="I353" s="4">
        <v>0</v>
      </c>
    </row>
    <row r="354" spans="1:9" x14ac:dyDescent="0.2">
      <c r="A354" s="2">
        <v>9</v>
      </c>
      <c r="B354" s="1" t="s">
        <v>88</v>
      </c>
      <c r="C354" s="4">
        <v>1</v>
      </c>
      <c r="D354" s="8">
        <v>1.64</v>
      </c>
      <c r="E354" s="4">
        <v>0</v>
      </c>
      <c r="F354" s="8">
        <v>0</v>
      </c>
      <c r="G354" s="4">
        <v>1</v>
      </c>
      <c r="H354" s="8">
        <v>7.14</v>
      </c>
      <c r="I354" s="4">
        <v>0</v>
      </c>
    </row>
    <row r="355" spans="1:9" x14ac:dyDescent="0.2">
      <c r="A355" s="2">
        <v>9</v>
      </c>
      <c r="B355" s="1" t="s">
        <v>85</v>
      </c>
      <c r="C355" s="4">
        <v>1</v>
      </c>
      <c r="D355" s="8">
        <v>1.64</v>
      </c>
      <c r="E355" s="4">
        <v>1</v>
      </c>
      <c r="F355" s="8">
        <v>2.38</v>
      </c>
      <c r="G355" s="4">
        <v>0</v>
      </c>
      <c r="H355" s="8">
        <v>0</v>
      </c>
      <c r="I355" s="4">
        <v>0</v>
      </c>
    </row>
    <row r="356" spans="1:9" x14ac:dyDescent="0.2">
      <c r="A356" s="2">
        <v>9</v>
      </c>
      <c r="B356" s="1" t="s">
        <v>75</v>
      </c>
      <c r="C356" s="4">
        <v>1</v>
      </c>
      <c r="D356" s="8">
        <v>1.64</v>
      </c>
      <c r="E356" s="4">
        <v>0</v>
      </c>
      <c r="F356" s="8">
        <v>0</v>
      </c>
      <c r="G356" s="4">
        <v>1</v>
      </c>
      <c r="H356" s="8">
        <v>7.14</v>
      </c>
      <c r="I356" s="4">
        <v>0</v>
      </c>
    </row>
    <row r="357" spans="1:9" x14ac:dyDescent="0.2">
      <c r="A357" s="2">
        <v>9</v>
      </c>
      <c r="B357" s="1" t="s">
        <v>59</v>
      </c>
      <c r="C357" s="4">
        <v>1</v>
      </c>
      <c r="D357" s="8">
        <v>1.64</v>
      </c>
      <c r="E357" s="4">
        <v>0</v>
      </c>
      <c r="F357" s="8">
        <v>0</v>
      </c>
      <c r="G357" s="4">
        <v>0</v>
      </c>
      <c r="H357" s="8">
        <v>0</v>
      </c>
      <c r="I357" s="4">
        <v>0</v>
      </c>
    </row>
    <row r="358" spans="1:9" x14ac:dyDescent="0.2">
      <c r="A358" s="2">
        <v>9</v>
      </c>
      <c r="B358" s="1" t="s">
        <v>61</v>
      </c>
      <c r="C358" s="4">
        <v>1</v>
      </c>
      <c r="D358" s="8">
        <v>1.64</v>
      </c>
      <c r="E358" s="4">
        <v>1</v>
      </c>
      <c r="F358" s="8">
        <v>2.38</v>
      </c>
      <c r="G358" s="4">
        <v>0</v>
      </c>
      <c r="H358" s="8">
        <v>0</v>
      </c>
      <c r="I358" s="4">
        <v>0</v>
      </c>
    </row>
    <row r="359" spans="1:9" x14ac:dyDescent="0.2">
      <c r="A359" s="2">
        <v>9</v>
      </c>
      <c r="B359" s="1" t="s">
        <v>77</v>
      </c>
      <c r="C359" s="4">
        <v>1</v>
      </c>
      <c r="D359" s="8">
        <v>1.64</v>
      </c>
      <c r="E359" s="4">
        <v>0</v>
      </c>
      <c r="F359" s="8">
        <v>0</v>
      </c>
      <c r="G359" s="4">
        <v>1</v>
      </c>
      <c r="H359" s="8">
        <v>7.14</v>
      </c>
      <c r="I359" s="4">
        <v>0</v>
      </c>
    </row>
    <row r="360" spans="1:9" x14ac:dyDescent="0.2">
      <c r="A360" s="2">
        <v>9</v>
      </c>
      <c r="B360" s="1" t="s">
        <v>78</v>
      </c>
      <c r="C360" s="4">
        <v>1</v>
      </c>
      <c r="D360" s="8">
        <v>1.64</v>
      </c>
      <c r="E360" s="4">
        <v>0</v>
      </c>
      <c r="F360" s="8">
        <v>0</v>
      </c>
      <c r="G360" s="4">
        <v>0</v>
      </c>
      <c r="H360" s="8">
        <v>0</v>
      </c>
      <c r="I360" s="4">
        <v>0</v>
      </c>
    </row>
    <row r="361" spans="1:9" x14ac:dyDescent="0.2">
      <c r="A361" s="2">
        <v>9</v>
      </c>
      <c r="B361" s="1" t="s">
        <v>65</v>
      </c>
      <c r="C361" s="4">
        <v>1</v>
      </c>
      <c r="D361" s="8">
        <v>1.64</v>
      </c>
      <c r="E361" s="4">
        <v>0</v>
      </c>
      <c r="F361" s="8">
        <v>0</v>
      </c>
      <c r="G361" s="4">
        <v>0</v>
      </c>
      <c r="H361" s="8">
        <v>0</v>
      </c>
      <c r="I361" s="4">
        <v>0</v>
      </c>
    </row>
    <row r="362" spans="1:9" x14ac:dyDescent="0.2">
      <c r="A362" s="2">
        <v>9</v>
      </c>
      <c r="B362" s="1" t="s">
        <v>68</v>
      </c>
      <c r="C362" s="4">
        <v>1</v>
      </c>
      <c r="D362" s="8">
        <v>1.64</v>
      </c>
      <c r="E362" s="4">
        <v>1</v>
      </c>
      <c r="F362" s="8">
        <v>2.38</v>
      </c>
      <c r="G362" s="4">
        <v>0</v>
      </c>
      <c r="H362" s="8">
        <v>0</v>
      </c>
      <c r="I362" s="4">
        <v>0</v>
      </c>
    </row>
    <row r="363" spans="1:9" x14ac:dyDescent="0.2">
      <c r="A363" s="2">
        <v>9</v>
      </c>
      <c r="B363" s="1" t="s">
        <v>84</v>
      </c>
      <c r="C363" s="4">
        <v>1</v>
      </c>
      <c r="D363" s="8">
        <v>1.64</v>
      </c>
      <c r="E363" s="4">
        <v>1</v>
      </c>
      <c r="F363" s="8">
        <v>2.38</v>
      </c>
      <c r="G363" s="4">
        <v>0</v>
      </c>
      <c r="H363" s="8">
        <v>0</v>
      </c>
      <c r="I363" s="4">
        <v>0</v>
      </c>
    </row>
    <row r="364" spans="1:9" x14ac:dyDescent="0.2">
      <c r="A364" s="2">
        <v>9</v>
      </c>
      <c r="B364" s="1" t="s">
        <v>89</v>
      </c>
      <c r="C364" s="4">
        <v>1</v>
      </c>
      <c r="D364" s="8">
        <v>1.64</v>
      </c>
      <c r="E364" s="4">
        <v>0</v>
      </c>
      <c r="F364" s="8">
        <v>0</v>
      </c>
      <c r="G364" s="4">
        <v>0</v>
      </c>
      <c r="H364" s="8">
        <v>0</v>
      </c>
      <c r="I364" s="4">
        <v>1</v>
      </c>
    </row>
    <row r="365" spans="1:9" x14ac:dyDescent="0.2">
      <c r="A365" s="1"/>
      <c r="C365" s="4"/>
      <c r="D365" s="8"/>
      <c r="E365" s="4"/>
      <c r="F365" s="8"/>
      <c r="G365" s="4"/>
      <c r="H365" s="8"/>
      <c r="I365" s="4"/>
    </row>
    <row r="366" spans="1:9" x14ac:dyDescent="0.2">
      <c r="A366" s="1" t="s">
        <v>16</v>
      </c>
      <c r="C366" s="4"/>
      <c r="D366" s="8"/>
      <c r="E366" s="4"/>
      <c r="F366" s="8"/>
      <c r="G366" s="4"/>
      <c r="H366" s="8"/>
      <c r="I366" s="4"/>
    </row>
    <row r="367" spans="1:9" x14ac:dyDescent="0.2">
      <c r="A367" s="2">
        <v>1</v>
      </c>
      <c r="B367" s="1" t="s">
        <v>63</v>
      </c>
      <c r="C367" s="4">
        <v>15</v>
      </c>
      <c r="D367" s="8">
        <v>15.31</v>
      </c>
      <c r="E367" s="4">
        <v>14</v>
      </c>
      <c r="F367" s="8">
        <v>20</v>
      </c>
      <c r="G367" s="4">
        <v>1</v>
      </c>
      <c r="H367" s="8">
        <v>4.55</v>
      </c>
      <c r="I367" s="4">
        <v>0</v>
      </c>
    </row>
    <row r="368" spans="1:9" x14ac:dyDescent="0.2">
      <c r="A368" s="2">
        <v>2</v>
      </c>
      <c r="B368" s="1" t="s">
        <v>50</v>
      </c>
      <c r="C368" s="4">
        <v>13</v>
      </c>
      <c r="D368" s="8">
        <v>13.27</v>
      </c>
      <c r="E368" s="4">
        <v>12</v>
      </c>
      <c r="F368" s="8">
        <v>17.14</v>
      </c>
      <c r="G368" s="4">
        <v>1</v>
      </c>
      <c r="H368" s="8">
        <v>4.55</v>
      </c>
      <c r="I368" s="4">
        <v>0</v>
      </c>
    </row>
    <row r="369" spans="1:9" x14ac:dyDescent="0.2">
      <c r="A369" s="2">
        <v>3</v>
      </c>
      <c r="B369" s="1" t="s">
        <v>62</v>
      </c>
      <c r="C369" s="4">
        <v>10</v>
      </c>
      <c r="D369" s="8">
        <v>10.199999999999999</v>
      </c>
      <c r="E369" s="4">
        <v>9</v>
      </c>
      <c r="F369" s="8">
        <v>12.86</v>
      </c>
      <c r="G369" s="4">
        <v>0</v>
      </c>
      <c r="H369" s="8">
        <v>0</v>
      </c>
      <c r="I369" s="4">
        <v>1</v>
      </c>
    </row>
    <row r="370" spans="1:9" x14ac:dyDescent="0.2">
      <c r="A370" s="2">
        <v>4</v>
      </c>
      <c r="B370" s="1" t="s">
        <v>56</v>
      </c>
      <c r="C370" s="4">
        <v>8</v>
      </c>
      <c r="D370" s="8">
        <v>8.16</v>
      </c>
      <c r="E370" s="4">
        <v>7</v>
      </c>
      <c r="F370" s="8">
        <v>10</v>
      </c>
      <c r="G370" s="4">
        <v>0</v>
      </c>
      <c r="H370" s="8">
        <v>0</v>
      </c>
      <c r="I370" s="4">
        <v>1</v>
      </c>
    </row>
    <row r="371" spans="1:9" x14ac:dyDescent="0.2">
      <c r="A371" s="2">
        <v>5</v>
      </c>
      <c r="B371" s="1" t="s">
        <v>58</v>
      </c>
      <c r="C371" s="4">
        <v>7</v>
      </c>
      <c r="D371" s="8">
        <v>7.14</v>
      </c>
      <c r="E371" s="4">
        <v>2</v>
      </c>
      <c r="F371" s="8">
        <v>2.86</v>
      </c>
      <c r="G371" s="4">
        <v>5</v>
      </c>
      <c r="H371" s="8">
        <v>22.73</v>
      </c>
      <c r="I371" s="4">
        <v>0</v>
      </c>
    </row>
    <row r="372" spans="1:9" x14ac:dyDescent="0.2">
      <c r="A372" s="2">
        <v>6</v>
      </c>
      <c r="B372" s="1" t="s">
        <v>52</v>
      </c>
      <c r="C372" s="4">
        <v>5</v>
      </c>
      <c r="D372" s="8">
        <v>5.0999999999999996</v>
      </c>
      <c r="E372" s="4">
        <v>3</v>
      </c>
      <c r="F372" s="8">
        <v>4.29</v>
      </c>
      <c r="G372" s="4">
        <v>2</v>
      </c>
      <c r="H372" s="8">
        <v>9.09</v>
      </c>
      <c r="I372" s="4">
        <v>0</v>
      </c>
    </row>
    <row r="373" spans="1:9" x14ac:dyDescent="0.2">
      <c r="A373" s="2">
        <v>6</v>
      </c>
      <c r="B373" s="1" t="s">
        <v>65</v>
      </c>
      <c r="C373" s="4">
        <v>5</v>
      </c>
      <c r="D373" s="8">
        <v>5.0999999999999996</v>
      </c>
      <c r="E373" s="4">
        <v>3</v>
      </c>
      <c r="F373" s="8">
        <v>4.29</v>
      </c>
      <c r="G373" s="4">
        <v>0</v>
      </c>
      <c r="H373" s="8">
        <v>0</v>
      </c>
      <c r="I373" s="4">
        <v>0</v>
      </c>
    </row>
    <row r="374" spans="1:9" x14ac:dyDescent="0.2">
      <c r="A374" s="2">
        <v>8</v>
      </c>
      <c r="B374" s="1" t="s">
        <v>49</v>
      </c>
      <c r="C374" s="4">
        <v>4</v>
      </c>
      <c r="D374" s="8">
        <v>4.08</v>
      </c>
      <c r="E374" s="4">
        <v>3</v>
      </c>
      <c r="F374" s="8">
        <v>4.29</v>
      </c>
      <c r="G374" s="4">
        <v>1</v>
      </c>
      <c r="H374" s="8">
        <v>4.55</v>
      </c>
      <c r="I374" s="4">
        <v>0</v>
      </c>
    </row>
    <row r="375" spans="1:9" x14ac:dyDescent="0.2">
      <c r="A375" s="2">
        <v>9</v>
      </c>
      <c r="B375" s="1" t="s">
        <v>55</v>
      </c>
      <c r="C375" s="4">
        <v>3</v>
      </c>
      <c r="D375" s="8">
        <v>3.06</v>
      </c>
      <c r="E375" s="4">
        <v>1</v>
      </c>
      <c r="F375" s="8">
        <v>1.43</v>
      </c>
      <c r="G375" s="4">
        <v>2</v>
      </c>
      <c r="H375" s="8">
        <v>9.09</v>
      </c>
      <c r="I375" s="4">
        <v>0</v>
      </c>
    </row>
    <row r="376" spans="1:9" x14ac:dyDescent="0.2">
      <c r="A376" s="2">
        <v>9</v>
      </c>
      <c r="B376" s="1" t="s">
        <v>57</v>
      </c>
      <c r="C376" s="4">
        <v>3</v>
      </c>
      <c r="D376" s="8">
        <v>3.06</v>
      </c>
      <c r="E376" s="4">
        <v>2</v>
      </c>
      <c r="F376" s="8">
        <v>2.86</v>
      </c>
      <c r="G376" s="4">
        <v>1</v>
      </c>
      <c r="H376" s="8">
        <v>4.55</v>
      </c>
      <c r="I376" s="4">
        <v>0</v>
      </c>
    </row>
    <row r="377" spans="1:9" x14ac:dyDescent="0.2">
      <c r="A377" s="2">
        <v>9</v>
      </c>
      <c r="B377" s="1" t="s">
        <v>76</v>
      </c>
      <c r="C377" s="4">
        <v>3</v>
      </c>
      <c r="D377" s="8">
        <v>3.06</v>
      </c>
      <c r="E377" s="4">
        <v>3</v>
      </c>
      <c r="F377" s="8">
        <v>4.29</v>
      </c>
      <c r="G377" s="4">
        <v>0</v>
      </c>
      <c r="H377" s="8">
        <v>0</v>
      </c>
      <c r="I377" s="4">
        <v>0</v>
      </c>
    </row>
    <row r="378" spans="1:9" x14ac:dyDescent="0.2">
      <c r="A378" s="2">
        <v>12</v>
      </c>
      <c r="B378" s="1" t="s">
        <v>73</v>
      </c>
      <c r="C378" s="4">
        <v>2</v>
      </c>
      <c r="D378" s="8">
        <v>2.04</v>
      </c>
      <c r="E378" s="4">
        <v>1</v>
      </c>
      <c r="F378" s="8">
        <v>1.43</v>
      </c>
      <c r="G378" s="4">
        <v>1</v>
      </c>
      <c r="H378" s="8">
        <v>4.55</v>
      </c>
      <c r="I378" s="4">
        <v>0</v>
      </c>
    </row>
    <row r="379" spans="1:9" x14ac:dyDescent="0.2">
      <c r="A379" s="2">
        <v>12</v>
      </c>
      <c r="B379" s="1" t="s">
        <v>77</v>
      </c>
      <c r="C379" s="4">
        <v>2</v>
      </c>
      <c r="D379" s="8">
        <v>2.04</v>
      </c>
      <c r="E379" s="4">
        <v>0</v>
      </c>
      <c r="F379" s="8">
        <v>0</v>
      </c>
      <c r="G379" s="4">
        <v>2</v>
      </c>
      <c r="H379" s="8">
        <v>9.09</v>
      </c>
      <c r="I379" s="4">
        <v>0</v>
      </c>
    </row>
    <row r="380" spans="1:9" x14ac:dyDescent="0.2">
      <c r="A380" s="2">
        <v>12</v>
      </c>
      <c r="B380" s="1" t="s">
        <v>66</v>
      </c>
      <c r="C380" s="4">
        <v>2</v>
      </c>
      <c r="D380" s="8">
        <v>2.04</v>
      </c>
      <c r="E380" s="4">
        <v>2</v>
      </c>
      <c r="F380" s="8">
        <v>2.86</v>
      </c>
      <c r="G380" s="4">
        <v>0</v>
      </c>
      <c r="H380" s="8">
        <v>0</v>
      </c>
      <c r="I380" s="4">
        <v>0</v>
      </c>
    </row>
    <row r="381" spans="1:9" x14ac:dyDescent="0.2">
      <c r="A381" s="2">
        <v>12</v>
      </c>
      <c r="B381" s="1" t="s">
        <v>68</v>
      </c>
      <c r="C381" s="4">
        <v>2</v>
      </c>
      <c r="D381" s="8">
        <v>2.04</v>
      </c>
      <c r="E381" s="4">
        <v>1</v>
      </c>
      <c r="F381" s="8">
        <v>1.43</v>
      </c>
      <c r="G381" s="4">
        <v>1</v>
      </c>
      <c r="H381" s="8">
        <v>4.55</v>
      </c>
      <c r="I381" s="4">
        <v>0</v>
      </c>
    </row>
    <row r="382" spans="1:9" x14ac:dyDescent="0.2">
      <c r="A382" s="2">
        <v>16</v>
      </c>
      <c r="B382" s="1" t="s">
        <v>51</v>
      </c>
      <c r="C382" s="4">
        <v>1</v>
      </c>
      <c r="D382" s="8">
        <v>1.02</v>
      </c>
      <c r="E382" s="4">
        <v>1</v>
      </c>
      <c r="F382" s="8">
        <v>1.43</v>
      </c>
      <c r="G382" s="4">
        <v>0</v>
      </c>
      <c r="H382" s="8">
        <v>0</v>
      </c>
      <c r="I382" s="4">
        <v>0</v>
      </c>
    </row>
    <row r="383" spans="1:9" x14ac:dyDescent="0.2">
      <c r="A383" s="2">
        <v>16</v>
      </c>
      <c r="B383" s="1" t="s">
        <v>71</v>
      </c>
      <c r="C383" s="4">
        <v>1</v>
      </c>
      <c r="D383" s="8">
        <v>1.02</v>
      </c>
      <c r="E383" s="4">
        <v>1</v>
      </c>
      <c r="F383" s="8">
        <v>1.43</v>
      </c>
      <c r="G383" s="4">
        <v>0</v>
      </c>
      <c r="H383" s="8">
        <v>0</v>
      </c>
      <c r="I383" s="4">
        <v>0</v>
      </c>
    </row>
    <row r="384" spans="1:9" x14ac:dyDescent="0.2">
      <c r="A384" s="2">
        <v>16</v>
      </c>
      <c r="B384" s="1" t="s">
        <v>90</v>
      </c>
      <c r="C384" s="4">
        <v>1</v>
      </c>
      <c r="D384" s="8">
        <v>1.02</v>
      </c>
      <c r="E384" s="4">
        <v>0</v>
      </c>
      <c r="F384" s="8">
        <v>0</v>
      </c>
      <c r="G384" s="4">
        <v>1</v>
      </c>
      <c r="H384" s="8">
        <v>4.55</v>
      </c>
      <c r="I384" s="4">
        <v>0</v>
      </c>
    </row>
    <row r="385" spans="1:9" x14ac:dyDescent="0.2">
      <c r="A385" s="2">
        <v>16</v>
      </c>
      <c r="B385" s="1" t="s">
        <v>91</v>
      </c>
      <c r="C385" s="4">
        <v>1</v>
      </c>
      <c r="D385" s="8">
        <v>1.02</v>
      </c>
      <c r="E385" s="4">
        <v>0</v>
      </c>
      <c r="F385" s="8">
        <v>0</v>
      </c>
      <c r="G385" s="4">
        <v>1</v>
      </c>
      <c r="H385" s="8">
        <v>4.55</v>
      </c>
      <c r="I385" s="4">
        <v>0</v>
      </c>
    </row>
    <row r="386" spans="1:9" x14ac:dyDescent="0.2">
      <c r="A386" s="2">
        <v>16</v>
      </c>
      <c r="B386" s="1" t="s">
        <v>92</v>
      </c>
      <c r="C386" s="4">
        <v>1</v>
      </c>
      <c r="D386" s="8">
        <v>1.02</v>
      </c>
      <c r="E386" s="4">
        <v>1</v>
      </c>
      <c r="F386" s="8">
        <v>1.43</v>
      </c>
      <c r="G386" s="4">
        <v>0</v>
      </c>
      <c r="H386" s="8">
        <v>0</v>
      </c>
      <c r="I386" s="4">
        <v>0</v>
      </c>
    </row>
    <row r="387" spans="1:9" x14ac:dyDescent="0.2">
      <c r="A387" s="2">
        <v>16</v>
      </c>
      <c r="B387" s="1" t="s">
        <v>93</v>
      </c>
      <c r="C387" s="4">
        <v>1</v>
      </c>
      <c r="D387" s="8">
        <v>1.02</v>
      </c>
      <c r="E387" s="4">
        <v>0</v>
      </c>
      <c r="F387" s="8">
        <v>0</v>
      </c>
      <c r="G387" s="4">
        <v>0</v>
      </c>
      <c r="H387" s="8">
        <v>0</v>
      </c>
      <c r="I387" s="4">
        <v>0</v>
      </c>
    </row>
    <row r="388" spans="1:9" x14ac:dyDescent="0.2">
      <c r="A388" s="2">
        <v>16</v>
      </c>
      <c r="B388" s="1" t="s">
        <v>53</v>
      </c>
      <c r="C388" s="4">
        <v>1</v>
      </c>
      <c r="D388" s="8">
        <v>1.02</v>
      </c>
      <c r="E388" s="4">
        <v>0</v>
      </c>
      <c r="F388" s="8">
        <v>0</v>
      </c>
      <c r="G388" s="4">
        <v>1</v>
      </c>
      <c r="H388" s="8">
        <v>4.55</v>
      </c>
      <c r="I388" s="4">
        <v>0</v>
      </c>
    </row>
    <row r="389" spans="1:9" x14ac:dyDescent="0.2">
      <c r="A389" s="2">
        <v>16</v>
      </c>
      <c r="B389" s="1" t="s">
        <v>60</v>
      </c>
      <c r="C389" s="4">
        <v>1</v>
      </c>
      <c r="D389" s="8">
        <v>1.02</v>
      </c>
      <c r="E389" s="4">
        <v>1</v>
      </c>
      <c r="F389" s="8">
        <v>1.43</v>
      </c>
      <c r="G389" s="4">
        <v>0</v>
      </c>
      <c r="H389" s="8">
        <v>0</v>
      </c>
      <c r="I389" s="4">
        <v>0</v>
      </c>
    </row>
    <row r="390" spans="1:9" x14ac:dyDescent="0.2">
      <c r="A390" s="2">
        <v>16</v>
      </c>
      <c r="B390" s="1" t="s">
        <v>61</v>
      </c>
      <c r="C390" s="4">
        <v>1</v>
      </c>
      <c r="D390" s="8">
        <v>1.02</v>
      </c>
      <c r="E390" s="4">
        <v>1</v>
      </c>
      <c r="F390" s="8">
        <v>1.43</v>
      </c>
      <c r="G390" s="4">
        <v>0</v>
      </c>
      <c r="H390" s="8">
        <v>0</v>
      </c>
      <c r="I390" s="4">
        <v>0</v>
      </c>
    </row>
    <row r="391" spans="1:9" x14ac:dyDescent="0.2">
      <c r="A391" s="2">
        <v>16</v>
      </c>
      <c r="B391" s="1" t="s">
        <v>64</v>
      </c>
      <c r="C391" s="4">
        <v>1</v>
      </c>
      <c r="D391" s="8">
        <v>1.02</v>
      </c>
      <c r="E391" s="4">
        <v>1</v>
      </c>
      <c r="F391" s="8">
        <v>1.43</v>
      </c>
      <c r="G391" s="4">
        <v>0</v>
      </c>
      <c r="H391" s="8">
        <v>0</v>
      </c>
      <c r="I391" s="4">
        <v>0</v>
      </c>
    </row>
    <row r="392" spans="1:9" x14ac:dyDescent="0.2">
      <c r="A392" s="2">
        <v>16</v>
      </c>
      <c r="B392" s="1" t="s">
        <v>78</v>
      </c>
      <c r="C392" s="4">
        <v>1</v>
      </c>
      <c r="D392" s="8">
        <v>1.02</v>
      </c>
      <c r="E392" s="4">
        <v>0</v>
      </c>
      <c r="F392" s="8">
        <v>0</v>
      </c>
      <c r="G392" s="4">
        <v>1</v>
      </c>
      <c r="H392" s="8">
        <v>4.55</v>
      </c>
      <c r="I392" s="4">
        <v>0</v>
      </c>
    </row>
    <row r="393" spans="1:9" x14ac:dyDescent="0.2">
      <c r="A393" s="2">
        <v>16</v>
      </c>
      <c r="B393" s="1" t="s">
        <v>67</v>
      </c>
      <c r="C393" s="4">
        <v>1</v>
      </c>
      <c r="D393" s="8">
        <v>1.02</v>
      </c>
      <c r="E393" s="4">
        <v>0</v>
      </c>
      <c r="F393" s="8">
        <v>0</v>
      </c>
      <c r="G393" s="4">
        <v>0</v>
      </c>
      <c r="H393" s="8">
        <v>0</v>
      </c>
      <c r="I393" s="4">
        <v>0</v>
      </c>
    </row>
    <row r="394" spans="1:9" x14ac:dyDescent="0.2">
      <c r="A394" s="2">
        <v>16</v>
      </c>
      <c r="B394" s="1" t="s">
        <v>94</v>
      </c>
      <c r="C394" s="4">
        <v>1</v>
      </c>
      <c r="D394" s="8">
        <v>1.02</v>
      </c>
      <c r="E394" s="4">
        <v>1</v>
      </c>
      <c r="F394" s="8">
        <v>1.43</v>
      </c>
      <c r="G394" s="4">
        <v>0</v>
      </c>
      <c r="H394" s="8">
        <v>0</v>
      </c>
      <c r="I394" s="4">
        <v>0</v>
      </c>
    </row>
    <row r="395" spans="1:9" x14ac:dyDescent="0.2">
      <c r="A395" s="2">
        <v>16</v>
      </c>
      <c r="B395" s="1" t="s">
        <v>84</v>
      </c>
      <c r="C395" s="4">
        <v>1</v>
      </c>
      <c r="D395" s="8">
        <v>1.02</v>
      </c>
      <c r="E395" s="4">
        <v>0</v>
      </c>
      <c r="F395" s="8">
        <v>0</v>
      </c>
      <c r="G395" s="4">
        <v>1</v>
      </c>
      <c r="H395" s="8">
        <v>4.55</v>
      </c>
      <c r="I395" s="4">
        <v>0</v>
      </c>
    </row>
    <row r="396" spans="1:9" x14ac:dyDescent="0.2">
      <c r="A396" s="1"/>
      <c r="C396" s="4"/>
      <c r="D396" s="8"/>
      <c r="E396" s="4"/>
      <c r="F396" s="8"/>
      <c r="G396" s="4"/>
      <c r="H396" s="8"/>
      <c r="I396" s="4"/>
    </row>
    <row r="397" spans="1:9" x14ac:dyDescent="0.2">
      <c r="A397" s="1" t="s">
        <v>17</v>
      </c>
      <c r="C397" s="4"/>
      <c r="D397" s="8"/>
      <c r="E397" s="4"/>
      <c r="F397" s="8"/>
      <c r="G397" s="4"/>
      <c r="H397" s="8"/>
      <c r="I397" s="4"/>
    </row>
    <row r="398" spans="1:9" x14ac:dyDescent="0.2">
      <c r="A398" s="2">
        <v>1</v>
      </c>
      <c r="B398" s="1" t="s">
        <v>63</v>
      </c>
      <c r="C398" s="4">
        <v>61</v>
      </c>
      <c r="D398" s="8">
        <v>16.399999999999999</v>
      </c>
      <c r="E398" s="4">
        <v>59</v>
      </c>
      <c r="F398" s="8">
        <v>24.18</v>
      </c>
      <c r="G398" s="4">
        <v>2</v>
      </c>
      <c r="H398" s="8">
        <v>1.69</v>
      </c>
      <c r="I398" s="4">
        <v>0</v>
      </c>
    </row>
    <row r="399" spans="1:9" x14ac:dyDescent="0.2">
      <c r="A399" s="2">
        <v>2</v>
      </c>
      <c r="B399" s="1" t="s">
        <v>56</v>
      </c>
      <c r="C399" s="4">
        <v>30</v>
      </c>
      <c r="D399" s="8">
        <v>8.06</v>
      </c>
      <c r="E399" s="4">
        <v>22</v>
      </c>
      <c r="F399" s="8">
        <v>9.02</v>
      </c>
      <c r="G399" s="4">
        <v>8</v>
      </c>
      <c r="H399" s="8">
        <v>6.78</v>
      </c>
      <c r="I399" s="4">
        <v>0</v>
      </c>
    </row>
    <row r="400" spans="1:9" x14ac:dyDescent="0.2">
      <c r="A400" s="2">
        <v>3</v>
      </c>
      <c r="B400" s="1" t="s">
        <v>49</v>
      </c>
      <c r="C400" s="4">
        <v>28</v>
      </c>
      <c r="D400" s="8">
        <v>7.53</v>
      </c>
      <c r="E400" s="4">
        <v>15</v>
      </c>
      <c r="F400" s="8">
        <v>6.15</v>
      </c>
      <c r="G400" s="4">
        <v>13</v>
      </c>
      <c r="H400" s="8">
        <v>11.02</v>
      </c>
      <c r="I400" s="4">
        <v>0</v>
      </c>
    </row>
    <row r="401" spans="1:9" x14ac:dyDescent="0.2">
      <c r="A401" s="2">
        <v>4</v>
      </c>
      <c r="B401" s="1" t="s">
        <v>50</v>
      </c>
      <c r="C401" s="4">
        <v>27</v>
      </c>
      <c r="D401" s="8">
        <v>7.26</v>
      </c>
      <c r="E401" s="4">
        <v>17</v>
      </c>
      <c r="F401" s="8">
        <v>6.97</v>
      </c>
      <c r="G401" s="4">
        <v>10</v>
      </c>
      <c r="H401" s="8">
        <v>8.4700000000000006</v>
      </c>
      <c r="I401" s="4">
        <v>0</v>
      </c>
    </row>
    <row r="402" spans="1:9" x14ac:dyDescent="0.2">
      <c r="A402" s="2">
        <v>5</v>
      </c>
      <c r="B402" s="1" t="s">
        <v>58</v>
      </c>
      <c r="C402" s="4">
        <v>24</v>
      </c>
      <c r="D402" s="8">
        <v>6.45</v>
      </c>
      <c r="E402" s="4">
        <v>14</v>
      </c>
      <c r="F402" s="8">
        <v>5.74</v>
      </c>
      <c r="G402" s="4">
        <v>10</v>
      </c>
      <c r="H402" s="8">
        <v>8.4700000000000006</v>
      </c>
      <c r="I402" s="4">
        <v>0</v>
      </c>
    </row>
    <row r="403" spans="1:9" x14ac:dyDescent="0.2">
      <c r="A403" s="2">
        <v>5</v>
      </c>
      <c r="B403" s="1" t="s">
        <v>62</v>
      </c>
      <c r="C403" s="4">
        <v>24</v>
      </c>
      <c r="D403" s="8">
        <v>6.45</v>
      </c>
      <c r="E403" s="4">
        <v>20</v>
      </c>
      <c r="F403" s="8">
        <v>8.1999999999999993</v>
      </c>
      <c r="G403" s="4">
        <v>4</v>
      </c>
      <c r="H403" s="8">
        <v>3.39</v>
      </c>
      <c r="I403" s="4">
        <v>0</v>
      </c>
    </row>
    <row r="404" spans="1:9" x14ac:dyDescent="0.2">
      <c r="A404" s="2">
        <v>7</v>
      </c>
      <c r="B404" s="1" t="s">
        <v>57</v>
      </c>
      <c r="C404" s="4">
        <v>19</v>
      </c>
      <c r="D404" s="8">
        <v>5.1100000000000003</v>
      </c>
      <c r="E404" s="4">
        <v>14</v>
      </c>
      <c r="F404" s="8">
        <v>5.74</v>
      </c>
      <c r="G404" s="4">
        <v>5</v>
      </c>
      <c r="H404" s="8">
        <v>4.24</v>
      </c>
      <c r="I404" s="4">
        <v>0</v>
      </c>
    </row>
    <row r="405" spans="1:9" x14ac:dyDescent="0.2">
      <c r="A405" s="2">
        <v>8</v>
      </c>
      <c r="B405" s="1" t="s">
        <v>66</v>
      </c>
      <c r="C405" s="4">
        <v>14</v>
      </c>
      <c r="D405" s="8">
        <v>3.76</v>
      </c>
      <c r="E405" s="4">
        <v>13</v>
      </c>
      <c r="F405" s="8">
        <v>5.33</v>
      </c>
      <c r="G405" s="4">
        <v>1</v>
      </c>
      <c r="H405" s="8">
        <v>0.85</v>
      </c>
      <c r="I405" s="4">
        <v>0</v>
      </c>
    </row>
    <row r="406" spans="1:9" x14ac:dyDescent="0.2">
      <c r="A406" s="2">
        <v>9</v>
      </c>
      <c r="B406" s="1" t="s">
        <v>51</v>
      </c>
      <c r="C406" s="4">
        <v>12</v>
      </c>
      <c r="D406" s="8">
        <v>3.23</v>
      </c>
      <c r="E406" s="4">
        <v>8</v>
      </c>
      <c r="F406" s="8">
        <v>3.28</v>
      </c>
      <c r="G406" s="4">
        <v>4</v>
      </c>
      <c r="H406" s="8">
        <v>3.39</v>
      </c>
      <c r="I406" s="4">
        <v>0</v>
      </c>
    </row>
    <row r="407" spans="1:9" x14ac:dyDescent="0.2">
      <c r="A407" s="2">
        <v>9</v>
      </c>
      <c r="B407" s="1" t="s">
        <v>52</v>
      </c>
      <c r="C407" s="4">
        <v>12</v>
      </c>
      <c r="D407" s="8">
        <v>3.23</v>
      </c>
      <c r="E407" s="4">
        <v>6</v>
      </c>
      <c r="F407" s="8">
        <v>2.46</v>
      </c>
      <c r="G407" s="4">
        <v>6</v>
      </c>
      <c r="H407" s="8">
        <v>5.08</v>
      </c>
      <c r="I407" s="4">
        <v>0</v>
      </c>
    </row>
    <row r="408" spans="1:9" x14ac:dyDescent="0.2">
      <c r="A408" s="2">
        <v>9</v>
      </c>
      <c r="B408" s="1" t="s">
        <v>59</v>
      </c>
      <c r="C408" s="4">
        <v>12</v>
      </c>
      <c r="D408" s="8">
        <v>3.23</v>
      </c>
      <c r="E408" s="4">
        <v>9</v>
      </c>
      <c r="F408" s="8">
        <v>3.69</v>
      </c>
      <c r="G408" s="4">
        <v>3</v>
      </c>
      <c r="H408" s="8">
        <v>2.54</v>
      </c>
      <c r="I408" s="4">
        <v>0</v>
      </c>
    </row>
    <row r="409" spans="1:9" x14ac:dyDescent="0.2">
      <c r="A409" s="2">
        <v>12</v>
      </c>
      <c r="B409" s="1" t="s">
        <v>65</v>
      </c>
      <c r="C409" s="4">
        <v>8</v>
      </c>
      <c r="D409" s="8">
        <v>2.15</v>
      </c>
      <c r="E409" s="4">
        <v>6</v>
      </c>
      <c r="F409" s="8">
        <v>2.46</v>
      </c>
      <c r="G409" s="4">
        <v>0</v>
      </c>
      <c r="H409" s="8">
        <v>0</v>
      </c>
      <c r="I409" s="4">
        <v>0</v>
      </c>
    </row>
    <row r="410" spans="1:9" x14ac:dyDescent="0.2">
      <c r="A410" s="2">
        <v>13</v>
      </c>
      <c r="B410" s="1" t="s">
        <v>67</v>
      </c>
      <c r="C410" s="4">
        <v>7</v>
      </c>
      <c r="D410" s="8">
        <v>1.88</v>
      </c>
      <c r="E410" s="4">
        <v>0</v>
      </c>
      <c r="F410" s="8">
        <v>0</v>
      </c>
      <c r="G410" s="4">
        <v>6</v>
      </c>
      <c r="H410" s="8">
        <v>5.08</v>
      </c>
      <c r="I410" s="4">
        <v>0</v>
      </c>
    </row>
    <row r="411" spans="1:9" x14ac:dyDescent="0.2">
      <c r="A411" s="2">
        <v>13</v>
      </c>
      <c r="B411" s="1" t="s">
        <v>82</v>
      </c>
      <c r="C411" s="4">
        <v>7</v>
      </c>
      <c r="D411" s="8">
        <v>1.88</v>
      </c>
      <c r="E411" s="4">
        <v>4</v>
      </c>
      <c r="F411" s="8">
        <v>1.64</v>
      </c>
      <c r="G411" s="4">
        <v>2</v>
      </c>
      <c r="H411" s="8">
        <v>1.69</v>
      </c>
      <c r="I411" s="4">
        <v>0</v>
      </c>
    </row>
    <row r="412" spans="1:9" x14ac:dyDescent="0.2">
      <c r="A412" s="2">
        <v>13</v>
      </c>
      <c r="B412" s="1" t="s">
        <v>68</v>
      </c>
      <c r="C412" s="4">
        <v>7</v>
      </c>
      <c r="D412" s="8">
        <v>1.88</v>
      </c>
      <c r="E412" s="4">
        <v>7</v>
      </c>
      <c r="F412" s="8">
        <v>2.87</v>
      </c>
      <c r="G412" s="4">
        <v>0</v>
      </c>
      <c r="H412" s="8">
        <v>0</v>
      </c>
      <c r="I412" s="4">
        <v>0</v>
      </c>
    </row>
    <row r="413" spans="1:9" x14ac:dyDescent="0.2">
      <c r="A413" s="2">
        <v>16</v>
      </c>
      <c r="B413" s="1" t="s">
        <v>55</v>
      </c>
      <c r="C413" s="4">
        <v>6</v>
      </c>
      <c r="D413" s="8">
        <v>1.61</v>
      </c>
      <c r="E413" s="4">
        <v>1</v>
      </c>
      <c r="F413" s="8">
        <v>0.41</v>
      </c>
      <c r="G413" s="4">
        <v>5</v>
      </c>
      <c r="H413" s="8">
        <v>4.24</v>
      </c>
      <c r="I413" s="4">
        <v>0</v>
      </c>
    </row>
    <row r="414" spans="1:9" x14ac:dyDescent="0.2">
      <c r="A414" s="2">
        <v>17</v>
      </c>
      <c r="B414" s="1" t="s">
        <v>73</v>
      </c>
      <c r="C414" s="4">
        <v>5</v>
      </c>
      <c r="D414" s="8">
        <v>1.34</v>
      </c>
      <c r="E414" s="4">
        <v>3</v>
      </c>
      <c r="F414" s="8">
        <v>1.23</v>
      </c>
      <c r="G414" s="4">
        <v>2</v>
      </c>
      <c r="H414" s="8">
        <v>1.69</v>
      </c>
      <c r="I414" s="4">
        <v>0</v>
      </c>
    </row>
    <row r="415" spans="1:9" x14ac:dyDescent="0.2">
      <c r="A415" s="2">
        <v>17</v>
      </c>
      <c r="B415" s="1" t="s">
        <v>71</v>
      </c>
      <c r="C415" s="4">
        <v>5</v>
      </c>
      <c r="D415" s="8">
        <v>1.34</v>
      </c>
      <c r="E415" s="4">
        <v>3</v>
      </c>
      <c r="F415" s="8">
        <v>1.23</v>
      </c>
      <c r="G415" s="4">
        <v>2</v>
      </c>
      <c r="H415" s="8">
        <v>1.69</v>
      </c>
      <c r="I415" s="4">
        <v>0</v>
      </c>
    </row>
    <row r="416" spans="1:9" x14ac:dyDescent="0.2">
      <c r="A416" s="2">
        <v>17</v>
      </c>
      <c r="B416" s="1" t="s">
        <v>53</v>
      </c>
      <c r="C416" s="4">
        <v>5</v>
      </c>
      <c r="D416" s="8">
        <v>1.34</v>
      </c>
      <c r="E416" s="4">
        <v>1</v>
      </c>
      <c r="F416" s="8">
        <v>0.41</v>
      </c>
      <c r="G416" s="4">
        <v>4</v>
      </c>
      <c r="H416" s="8">
        <v>3.39</v>
      </c>
      <c r="I416" s="4">
        <v>0</v>
      </c>
    </row>
    <row r="417" spans="1:9" x14ac:dyDescent="0.2">
      <c r="A417" s="2">
        <v>20</v>
      </c>
      <c r="B417" s="1" t="s">
        <v>60</v>
      </c>
      <c r="C417" s="4">
        <v>4</v>
      </c>
      <c r="D417" s="8">
        <v>1.08</v>
      </c>
      <c r="E417" s="4">
        <v>3</v>
      </c>
      <c r="F417" s="8">
        <v>1.23</v>
      </c>
      <c r="G417" s="4">
        <v>1</v>
      </c>
      <c r="H417" s="8">
        <v>0.85</v>
      </c>
      <c r="I417" s="4">
        <v>0</v>
      </c>
    </row>
    <row r="418" spans="1:9" x14ac:dyDescent="0.2">
      <c r="A418" s="2">
        <v>20</v>
      </c>
      <c r="B418" s="1" t="s">
        <v>61</v>
      </c>
      <c r="C418" s="4">
        <v>4</v>
      </c>
      <c r="D418" s="8">
        <v>1.08</v>
      </c>
      <c r="E418" s="4">
        <v>1</v>
      </c>
      <c r="F418" s="8">
        <v>0.41</v>
      </c>
      <c r="G418" s="4">
        <v>3</v>
      </c>
      <c r="H418" s="8">
        <v>2.54</v>
      </c>
      <c r="I418" s="4">
        <v>0</v>
      </c>
    </row>
    <row r="419" spans="1:9" x14ac:dyDescent="0.2">
      <c r="A419" s="2">
        <v>20</v>
      </c>
      <c r="B419" s="1" t="s">
        <v>64</v>
      </c>
      <c r="C419" s="4">
        <v>4</v>
      </c>
      <c r="D419" s="8">
        <v>1.08</v>
      </c>
      <c r="E419" s="4">
        <v>3</v>
      </c>
      <c r="F419" s="8">
        <v>1.23</v>
      </c>
      <c r="G419" s="4">
        <v>1</v>
      </c>
      <c r="H419" s="8">
        <v>0.85</v>
      </c>
      <c r="I419" s="4">
        <v>0</v>
      </c>
    </row>
    <row r="420" spans="1:9" x14ac:dyDescent="0.2">
      <c r="A420" s="2">
        <v>20</v>
      </c>
      <c r="B420" s="1" t="s">
        <v>78</v>
      </c>
      <c r="C420" s="4">
        <v>4</v>
      </c>
      <c r="D420" s="8">
        <v>1.08</v>
      </c>
      <c r="E420" s="4">
        <v>0</v>
      </c>
      <c r="F420" s="8">
        <v>0</v>
      </c>
      <c r="G420" s="4">
        <v>1</v>
      </c>
      <c r="H420" s="8">
        <v>0.85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18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56</v>
      </c>
      <c r="C423" s="4">
        <v>23</v>
      </c>
      <c r="D423" s="8">
        <v>12.3</v>
      </c>
      <c r="E423" s="4">
        <v>19</v>
      </c>
      <c r="F423" s="8">
        <v>13.57</v>
      </c>
      <c r="G423" s="4">
        <v>4</v>
      </c>
      <c r="H423" s="8">
        <v>8.89</v>
      </c>
      <c r="I423" s="4">
        <v>0</v>
      </c>
    </row>
    <row r="424" spans="1:9" x14ac:dyDescent="0.2">
      <c r="A424" s="2">
        <v>2</v>
      </c>
      <c r="B424" s="1" t="s">
        <v>63</v>
      </c>
      <c r="C424" s="4">
        <v>20</v>
      </c>
      <c r="D424" s="8">
        <v>10.7</v>
      </c>
      <c r="E424" s="4">
        <v>20</v>
      </c>
      <c r="F424" s="8">
        <v>14.29</v>
      </c>
      <c r="G424" s="4">
        <v>0</v>
      </c>
      <c r="H424" s="8">
        <v>0</v>
      </c>
      <c r="I424" s="4">
        <v>0</v>
      </c>
    </row>
    <row r="425" spans="1:9" x14ac:dyDescent="0.2">
      <c r="A425" s="2">
        <v>3</v>
      </c>
      <c r="B425" s="1" t="s">
        <v>49</v>
      </c>
      <c r="C425" s="4">
        <v>19</v>
      </c>
      <c r="D425" s="8">
        <v>10.16</v>
      </c>
      <c r="E425" s="4">
        <v>13</v>
      </c>
      <c r="F425" s="8">
        <v>9.2899999999999991</v>
      </c>
      <c r="G425" s="4">
        <v>6</v>
      </c>
      <c r="H425" s="8">
        <v>13.33</v>
      </c>
      <c r="I425" s="4">
        <v>0</v>
      </c>
    </row>
    <row r="426" spans="1:9" x14ac:dyDescent="0.2">
      <c r="A426" s="2">
        <v>4</v>
      </c>
      <c r="B426" s="1" t="s">
        <v>50</v>
      </c>
      <c r="C426" s="4">
        <v>15</v>
      </c>
      <c r="D426" s="8">
        <v>8.02</v>
      </c>
      <c r="E426" s="4">
        <v>11</v>
      </c>
      <c r="F426" s="8">
        <v>7.86</v>
      </c>
      <c r="G426" s="4">
        <v>4</v>
      </c>
      <c r="H426" s="8">
        <v>8.89</v>
      </c>
      <c r="I426" s="4">
        <v>0</v>
      </c>
    </row>
    <row r="427" spans="1:9" x14ac:dyDescent="0.2">
      <c r="A427" s="2">
        <v>5</v>
      </c>
      <c r="B427" s="1" t="s">
        <v>62</v>
      </c>
      <c r="C427" s="4">
        <v>13</v>
      </c>
      <c r="D427" s="8">
        <v>6.95</v>
      </c>
      <c r="E427" s="4">
        <v>11</v>
      </c>
      <c r="F427" s="8">
        <v>7.86</v>
      </c>
      <c r="G427" s="4">
        <v>2</v>
      </c>
      <c r="H427" s="8">
        <v>4.4400000000000004</v>
      </c>
      <c r="I427" s="4">
        <v>0</v>
      </c>
    </row>
    <row r="428" spans="1:9" x14ac:dyDescent="0.2">
      <c r="A428" s="2">
        <v>6</v>
      </c>
      <c r="B428" s="1" t="s">
        <v>58</v>
      </c>
      <c r="C428" s="4">
        <v>10</v>
      </c>
      <c r="D428" s="8">
        <v>5.35</v>
      </c>
      <c r="E428" s="4">
        <v>8</v>
      </c>
      <c r="F428" s="8">
        <v>5.71</v>
      </c>
      <c r="G428" s="4">
        <v>2</v>
      </c>
      <c r="H428" s="8">
        <v>4.4400000000000004</v>
      </c>
      <c r="I428" s="4">
        <v>0</v>
      </c>
    </row>
    <row r="429" spans="1:9" x14ac:dyDescent="0.2">
      <c r="A429" s="2">
        <v>7</v>
      </c>
      <c r="B429" s="1" t="s">
        <v>51</v>
      </c>
      <c r="C429" s="4">
        <v>8</v>
      </c>
      <c r="D429" s="8">
        <v>4.28</v>
      </c>
      <c r="E429" s="4">
        <v>7</v>
      </c>
      <c r="F429" s="8">
        <v>5</v>
      </c>
      <c r="G429" s="4">
        <v>1</v>
      </c>
      <c r="H429" s="8">
        <v>2.2200000000000002</v>
      </c>
      <c r="I429" s="4">
        <v>0</v>
      </c>
    </row>
    <row r="430" spans="1:9" x14ac:dyDescent="0.2">
      <c r="A430" s="2">
        <v>8</v>
      </c>
      <c r="B430" s="1" t="s">
        <v>66</v>
      </c>
      <c r="C430" s="4">
        <v>7</v>
      </c>
      <c r="D430" s="8">
        <v>3.74</v>
      </c>
      <c r="E430" s="4">
        <v>5</v>
      </c>
      <c r="F430" s="8">
        <v>3.57</v>
      </c>
      <c r="G430" s="4">
        <v>1</v>
      </c>
      <c r="H430" s="8">
        <v>2.2200000000000002</v>
      </c>
      <c r="I430" s="4">
        <v>0</v>
      </c>
    </row>
    <row r="431" spans="1:9" x14ac:dyDescent="0.2">
      <c r="A431" s="2">
        <v>9</v>
      </c>
      <c r="B431" s="1" t="s">
        <v>76</v>
      </c>
      <c r="C431" s="4">
        <v>5</v>
      </c>
      <c r="D431" s="8">
        <v>2.67</v>
      </c>
      <c r="E431" s="4">
        <v>5</v>
      </c>
      <c r="F431" s="8">
        <v>3.57</v>
      </c>
      <c r="G431" s="4">
        <v>0</v>
      </c>
      <c r="H431" s="8">
        <v>0</v>
      </c>
      <c r="I431" s="4">
        <v>0</v>
      </c>
    </row>
    <row r="432" spans="1:9" x14ac:dyDescent="0.2">
      <c r="A432" s="2">
        <v>9</v>
      </c>
      <c r="B432" s="1" t="s">
        <v>82</v>
      </c>
      <c r="C432" s="4">
        <v>5</v>
      </c>
      <c r="D432" s="8">
        <v>2.67</v>
      </c>
      <c r="E432" s="4">
        <v>3</v>
      </c>
      <c r="F432" s="8">
        <v>2.14</v>
      </c>
      <c r="G432" s="4">
        <v>1</v>
      </c>
      <c r="H432" s="8">
        <v>2.2200000000000002</v>
      </c>
      <c r="I432" s="4">
        <v>0</v>
      </c>
    </row>
    <row r="433" spans="1:9" x14ac:dyDescent="0.2">
      <c r="A433" s="2">
        <v>11</v>
      </c>
      <c r="B433" s="1" t="s">
        <v>52</v>
      </c>
      <c r="C433" s="4">
        <v>4</v>
      </c>
      <c r="D433" s="8">
        <v>2.14</v>
      </c>
      <c r="E433" s="4">
        <v>3</v>
      </c>
      <c r="F433" s="8">
        <v>2.14</v>
      </c>
      <c r="G433" s="4">
        <v>1</v>
      </c>
      <c r="H433" s="8">
        <v>2.2200000000000002</v>
      </c>
      <c r="I433" s="4">
        <v>0</v>
      </c>
    </row>
    <row r="434" spans="1:9" x14ac:dyDescent="0.2">
      <c r="A434" s="2">
        <v>11</v>
      </c>
      <c r="B434" s="1" t="s">
        <v>69</v>
      </c>
      <c r="C434" s="4">
        <v>4</v>
      </c>
      <c r="D434" s="8">
        <v>2.14</v>
      </c>
      <c r="E434" s="4">
        <v>3</v>
      </c>
      <c r="F434" s="8">
        <v>2.14</v>
      </c>
      <c r="G434" s="4">
        <v>1</v>
      </c>
      <c r="H434" s="8">
        <v>2.2200000000000002</v>
      </c>
      <c r="I434" s="4">
        <v>0</v>
      </c>
    </row>
    <row r="435" spans="1:9" x14ac:dyDescent="0.2">
      <c r="A435" s="2">
        <v>11</v>
      </c>
      <c r="B435" s="1" t="s">
        <v>57</v>
      </c>
      <c r="C435" s="4">
        <v>4</v>
      </c>
      <c r="D435" s="8">
        <v>2.14</v>
      </c>
      <c r="E435" s="4">
        <v>4</v>
      </c>
      <c r="F435" s="8">
        <v>2.86</v>
      </c>
      <c r="G435" s="4">
        <v>0</v>
      </c>
      <c r="H435" s="8">
        <v>0</v>
      </c>
      <c r="I435" s="4">
        <v>0</v>
      </c>
    </row>
    <row r="436" spans="1:9" x14ac:dyDescent="0.2">
      <c r="A436" s="2">
        <v>11</v>
      </c>
      <c r="B436" s="1" t="s">
        <v>64</v>
      </c>
      <c r="C436" s="4">
        <v>4</v>
      </c>
      <c r="D436" s="8">
        <v>2.14</v>
      </c>
      <c r="E436" s="4">
        <v>2</v>
      </c>
      <c r="F436" s="8">
        <v>1.43</v>
      </c>
      <c r="G436" s="4">
        <v>2</v>
      </c>
      <c r="H436" s="8">
        <v>4.4400000000000004</v>
      </c>
      <c r="I436" s="4">
        <v>0</v>
      </c>
    </row>
    <row r="437" spans="1:9" x14ac:dyDescent="0.2">
      <c r="A437" s="2">
        <v>11</v>
      </c>
      <c r="B437" s="1" t="s">
        <v>68</v>
      </c>
      <c r="C437" s="4">
        <v>4</v>
      </c>
      <c r="D437" s="8">
        <v>2.14</v>
      </c>
      <c r="E437" s="4">
        <v>4</v>
      </c>
      <c r="F437" s="8">
        <v>2.86</v>
      </c>
      <c r="G437" s="4">
        <v>0</v>
      </c>
      <c r="H437" s="8">
        <v>0</v>
      </c>
      <c r="I437" s="4">
        <v>0</v>
      </c>
    </row>
    <row r="438" spans="1:9" x14ac:dyDescent="0.2">
      <c r="A438" s="2">
        <v>16</v>
      </c>
      <c r="B438" s="1" t="s">
        <v>73</v>
      </c>
      <c r="C438" s="4">
        <v>3</v>
      </c>
      <c r="D438" s="8">
        <v>1.6</v>
      </c>
      <c r="E438" s="4">
        <v>0</v>
      </c>
      <c r="F438" s="8">
        <v>0</v>
      </c>
      <c r="G438" s="4">
        <v>3</v>
      </c>
      <c r="H438" s="8">
        <v>6.67</v>
      </c>
      <c r="I438" s="4">
        <v>0</v>
      </c>
    </row>
    <row r="439" spans="1:9" x14ac:dyDescent="0.2">
      <c r="A439" s="2">
        <v>16</v>
      </c>
      <c r="B439" s="1" t="s">
        <v>54</v>
      </c>
      <c r="C439" s="4">
        <v>3</v>
      </c>
      <c r="D439" s="8">
        <v>1.6</v>
      </c>
      <c r="E439" s="4">
        <v>3</v>
      </c>
      <c r="F439" s="8">
        <v>2.14</v>
      </c>
      <c r="G439" s="4">
        <v>0</v>
      </c>
      <c r="H439" s="8">
        <v>0</v>
      </c>
      <c r="I439" s="4">
        <v>0</v>
      </c>
    </row>
    <row r="440" spans="1:9" x14ac:dyDescent="0.2">
      <c r="A440" s="2">
        <v>16</v>
      </c>
      <c r="B440" s="1" t="s">
        <v>59</v>
      </c>
      <c r="C440" s="4">
        <v>3</v>
      </c>
      <c r="D440" s="8">
        <v>1.6</v>
      </c>
      <c r="E440" s="4">
        <v>0</v>
      </c>
      <c r="F440" s="8">
        <v>0</v>
      </c>
      <c r="G440" s="4">
        <v>3</v>
      </c>
      <c r="H440" s="8">
        <v>6.67</v>
      </c>
      <c r="I440" s="4">
        <v>0</v>
      </c>
    </row>
    <row r="441" spans="1:9" x14ac:dyDescent="0.2">
      <c r="A441" s="2">
        <v>16</v>
      </c>
      <c r="B441" s="1" t="s">
        <v>60</v>
      </c>
      <c r="C441" s="4">
        <v>3</v>
      </c>
      <c r="D441" s="8">
        <v>1.6</v>
      </c>
      <c r="E441" s="4">
        <v>3</v>
      </c>
      <c r="F441" s="8">
        <v>2.14</v>
      </c>
      <c r="G441" s="4">
        <v>0</v>
      </c>
      <c r="H441" s="8">
        <v>0</v>
      </c>
      <c r="I441" s="4">
        <v>0</v>
      </c>
    </row>
    <row r="442" spans="1:9" x14ac:dyDescent="0.2">
      <c r="A442" s="2">
        <v>20</v>
      </c>
      <c r="B442" s="1" t="s">
        <v>88</v>
      </c>
      <c r="C442" s="4">
        <v>2</v>
      </c>
      <c r="D442" s="8">
        <v>1.07</v>
      </c>
      <c r="E442" s="4">
        <v>2</v>
      </c>
      <c r="F442" s="8">
        <v>1.43</v>
      </c>
      <c r="G442" s="4">
        <v>0</v>
      </c>
      <c r="H442" s="8">
        <v>0</v>
      </c>
      <c r="I442" s="4">
        <v>0</v>
      </c>
    </row>
    <row r="443" spans="1:9" x14ac:dyDescent="0.2">
      <c r="A443" s="2">
        <v>20</v>
      </c>
      <c r="B443" s="1" t="s">
        <v>74</v>
      </c>
      <c r="C443" s="4">
        <v>2</v>
      </c>
      <c r="D443" s="8">
        <v>1.07</v>
      </c>
      <c r="E443" s="4">
        <v>0</v>
      </c>
      <c r="F443" s="8">
        <v>0</v>
      </c>
      <c r="G443" s="4">
        <v>2</v>
      </c>
      <c r="H443" s="8">
        <v>4.4400000000000004</v>
      </c>
      <c r="I443" s="4">
        <v>0</v>
      </c>
    </row>
    <row r="444" spans="1:9" x14ac:dyDescent="0.2">
      <c r="A444" s="2">
        <v>20</v>
      </c>
      <c r="B444" s="1" t="s">
        <v>53</v>
      </c>
      <c r="C444" s="4">
        <v>2</v>
      </c>
      <c r="D444" s="8">
        <v>1.07</v>
      </c>
      <c r="E444" s="4">
        <v>1</v>
      </c>
      <c r="F444" s="8">
        <v>0.71</v>
      </c>
      <c r="G444" s="4">
        <v>1</v>
      </c>
      <c r="H444" s="8">
        <v>2.2200000000000002</v>
      </c>
      <c r="I444" s="4">
        <v>0</v>
      </c>
    </row>
    <row r="445" spans="1:9" x14ac:dyDescent="0.2">
      <c r="A445" s="2">
        <v>20</v>
      </c>
      <c r="B445" s="1" t="s">
        <v>72</v>
      </c>
      <c r="C445" s="4">
        <v>2</v>
      </c>
      <c r="D445" s="8">
        <v>1.07</v>
      </c>
      <c r="E445" s="4">
        <v>2</v>
      </c>
      <c r="F445" s="8">
        <v>1.43</v>
      </c>
      <c r="G445" s="4">
        <v>0</v>
      </c>
      <c r="H445" s="8">
        <v>0</v>
      </c>
      <c r="I445" s="4">
        <v>0</v>
      </c>
    </row>
    <row r="446" spans="1:9" x14ac:dyDescent="0.2">
      <c r="A446" s="2">
        <v>20</v>
      </c>
      <c r="B446" s="1" t="s">
        <v>61</v>
      </c>
      <c r="C446" s="4">
        <v>2</v>
      </c>
      <c r="D446" s="8">
        <v>1.07</v>
      </c>
      <c r="E446" s="4">
        <v>1</v>
      </c>
      <c r="F446" s="8">
        <v>0.71</v>
      </c>
      <c r="G446" s="4">
        <v>1</v>
      </c>
      <c r="H446" s="8">
        <v>2.2200000000000002</v>
      </c>
      <c r="I446" s="4">
        <v>0</v>
      </c>
    </row>
    <row r="447" spans="1:9" x14ac:dyDescent="0.2">
      <c r="A447" s="2">
        <v>20</v>
      </c>
      <c r="B447" s="1" t="s">
        <v>77</v>
      </c>
      <c r="C447" s="4">
        <v>2</v>
      </c>
      <c r="D447" s="8">
        <v>1.07</v>
      </c>
      <c r="E447" s="4">
        <v>2</v>
      </c>
      <c r="F447" s="8">
        <v>1.43</v>
      </c>
      <c r="G447" s="4">
        <v>0</v>
      </c>
      <c r="H447" s="8">
        <v>0</v>
      </c>
      <c r="I447" s="4">
        <v>0</v>
      </c>
    </row>
    <row r="448" spans="1:9" x14ac:dyDescent="0.2">
      <c r="A448" s="2">
        <v>20</v>
      </c>
      <c r="B448" s="1" t="s">
        <v>67</v>
      </c>
      <c r="C448" s="4">
        <v>2</v>
      </c>
      <c r="D448" s="8">
        <v>1.07</v>
      </c>
      <c r="E448" s="4">
        <v>0</v>
      </c>
      <c r="F448" s="8">
        <v>0</v>
      </c>
      <c r="G448" s="4">
        <v>2</v>
      </c>
      <c r="H448" s="8">
        <v>4.4400000000000004</v>
      </c>
      <c r="I448" s="4">
        <v>0</v>
      </c>
    </row>
    <row r="449" spans="1:9" x14ac:dyDescent="0.2">
      <c r="A449" s="1"/>
      <c r="C449" s="4"/>
      <c r="D449" s="8"/>
      <c r="E449" s="4"/>
      <c r="F449" s="8"/>
      <c r="G449" s="4"/>
      <c r="H449" s="8"/>
      <c r="I449" s="4"/>
    </row>
    <row r="450" spans="1:9" x14ac:dyDescent="0.2">
      <c r="A450" s="1" t="s">
        <v>19</v>
      </c>
      <c r="C450" s="4"/>
      <c r="D450" s="8"/>
      <c r="E450" s="4"/>
      <c r="F450" s="8"/>
      <c r="G450" s="4"/>
      <c r="H450" s="8"/>
      <c r="I450" s="4"/>
    </row>
    <row r="451" spans="1:9" x14ac:dyDescent="0.2">
      <c r="A451" s="2">
        <v>1</v>
      </c>
      <c r="B451" s="1" t="s">
        <v>63</v>
      </c>
      <c r="C451" s="4">
        <v>41</v>
      </c>
      <c r="D451" s="8">
        <v>15.07</v>
      </c>
      <c r="E451" s="4">
        <v>40</v>
      </c>
      <c r="F451" s="8">
        <v>23.39</v>
      </c>
      <c r="G451" s="4">
        <v>1</v>
      </c>
      <c r="H451" s="8">
        <v>1.1599999999999999</v>
      </c>
      <c r="I451" s="4">
        <v>0</v>
      </c>
    </row>
    <row r="452" spans="1:9" x14ac:dyDescent="0.2">
      <c r="A452" s="2">
        <v>2</v>
      </c>
      <c r="B452" s="1" t="s">
        <v>58</v>
      </c>
      <c r="C452" s="4">
        <v>38</v>
      </c>
      <c r="D452" s="8">
        <v>13.97</v>
      </c>
      <c r="E452" s="4">
        <v>24</v>
      </c>
      <c r="F452" s="8">
        <v>14.04</v>
      </c>
      <c r="G452" s="4">
        <v>14</v>
      </c>
      <c r="H452" s="8">
        <v>16.28</v>
      </c>
      <c r="I452" s="4">
        <v>0</v>
      </c>
    </row>
    <row r="453" spans="1:9" x14ac:dyDescent="0.2">
      <c r="A453" s="2">
        <v>3</v>
      </c>
      <c r="B453" s="1" t="s">
        <v>62</v>
      </c>
      <c r="C453" s="4">
        <v>22</v>
      </c>
      <c r="D453" s="8">
        <v>8.09</v>
      </c>
      <c r="E453" s="4">
        <v>20</v>
      </c>
      <c r="F453" s="8">
        <v>11.7</v>
      </c>
      <c r="G453" s="4">
        <v>1</v>
      </c>
      <c r="H453" s="8">
        <v>1.1599999999999999</v>
      </c>
      <c r="I453" s="4">
        <v>1</v>
      </c>
    </row>
    <row r="454" spans="1:9" x14ac:dyDescent="0.2">
      <c r="A454" s="2">
        <v>4</v>
      </c>
      <c r="B454" s="1" t="s">
        <v>49</v>
      </c>
      <c r="C454" s="4">
        <v>19</v>
      </c>
      <c r="D454" s="8">
        <v>6.99</v>
      </c>
      <c r="E454" s="4">
        <v>10</v>
      </c>
      <c r="F454" s="8">
        <v>5.85</v>
      </c>
      <c r="G454" s="4">
        <v>9</v>
      </c>
      <c r="H454" s="8">
        <v>10.47</v>
      </c>
      <c r="I454" s="4">
        <v>0</v>
      </c>
    </row>
    <row r="455" spans="1:9" x14ac:dyDescent="0.2">
      <c r="A455" s="2">
        <v>5</v>
      </c>
      <c r="B455" s="1" t="s">
        <v>65</v>
      </c>
      <c r="C455" s="4">
        <v>18</v>
      </c>
      <c r="D455" s="8">
        <v>6.62</v>
      </c>
      <c r="E455" s="4">
        <v>6</v>
      </c>
      <c r="F455" s="8">
        <v>3.51</v>
      </c>
      <c r="G455" s="4">
        <v>2</v>
      </c>
      <c r="H455" s="8">
        <v>2.33</v>
      </c>
      <c r="I455" s="4">
        <v>6</v>
      </c>
    </row>
    <row r="456" spans="1:9" x14ac:dyDescent="0.2">
      <c r="A456" s="2">
        <v>6</v>
      </c>
      <c r="B456" s="1" t="s">
        <v>56</v>
      </c>
      <c r="C456" s="4">
        <v>16</v>
      </c>
      <c r="D456" s="8">
        <v>5.88</v>
      </c>
      <c r="E456" s="4">
        <v>13</v>
      </c>
      <c r="F456" s="8">
        <v>7.6</v>
      </c>
      <c r="G456" s="4">
        <v>2</v>
      </c>
      <c r="H456" s="8">
        <v>2.33</v>
      </c>
      <c r="I456" s="4">
        <v>1</v>
      </c>
    </row>
    <row r="457" spans="1:9" x14ac:dyDescent="0.2">
      <c r="A457" s="2">
        <v>7</v>
      </c>
      <c r="B457" s="1" t="s">
        <v>55</v>
      </c>
      <c r="C457" s="4">
        <v>15</v>
      </c>
      <c r="D457" s="8">
        <v>5.51</v>
      </c>
      <c r="E457" s="4">
        <v>4</v>
      </c>
      <c r="F457" s="8">
        <v>2.34</v>
      </c>
      <c r="G457" s="4">
        <v>11</v>
      </c>
      <c r="H457" s="8">
        <v>12.79</v>
      </c>
      <c r="I457" s="4">
        <v>0</v>
      </c>
    </row>
    <row r="458" spans="1:9" x14ac:dyDescent="0.2">
      <c r="A458" s="2">
        <v>8</v>
      </c>
      <c r="B458" s="1" t="s">
        <v>57</v>
      </c>
      <c r="C458" s="4">
        <v>8</v>
      </c>
      <c r="D458" s="8">
        <v>2.94</v>
      </c>
      <c r="E458" s="4">
        <v>6</v>
      </c>
      <c r="F458" s="8">
        <v>3.51</v>
      </c>
      <c r="G458" s="4">
        <v>2</v>
      </c>
      <c r="H458" s="8">
        <v>2.33</v>
      </c>
      <c r="I458" s="4">
        <v>0</v>
      </c>
    </row>
    <row r="459" spans="1:9" x14ac:dyDescent="0.2">
      <c r="A459" s="2">
        <v>8</v>
      </c>
      <c r="B459" s="1" t="s">
        <v>67</v>
      </c>
      <c r="C459" s="4">
        <v>8</v>
      </c>
      <c r="D459" s="8">
        <v>2.94</v>
      </c>
      <c r="E459" s="4">
        <v>0</v>
      </c>
      <c r="F459" s="8">
        <v>0</v>
      </c>
      <c r="G459" s="4">
        <v>8</v>
      </c>
      <c r="H459" s="8">
        <v>9.3000000000000007</v>
      </c>
      <c r="I459" s="4">
        <v>0</v>
      </c>
    </row>
    <row r="460" spans="1:9" x14ac:dyDescent="0.2">
      <c r="A460" s="2">
        <v>10</v>
      </c>
      <c r="B460" s="1" t="s">
        <v>50</v>
      </c>
      <c r="C460" s="4">
        <v>7</v>
      </c>
      <c r="D460" s="8">
        <v>2.57</v>
      </c>
      <c r="E460" s="4">
        <v>2</v>
      </c>
      <c r="F460" s="8">
        <v>1.17</v>
      </c>
      <c r="G460" s="4">
        <v>5</v>
      </c>
      <c r="H460" s="8">
        <v>5.81</v>
      </c>
      <c r="I460" s="4">
        <v>0</v>
      </c>
    </row>
    <row r="461" spans="1:9" x14ac:dyDescent="0.2">
      <c r="A461" s="2">
        <v>10</v>
      </c>
      <c r="B461" s="1" t="s">
        <v>66</v>
      </c>
      <c r="C461" s="4">
        <v>7</v>
      </c>
      <c r="D461" s="8">
        <v>2.57</v>
      </c>
      <c r="E461" s="4">
        <v>6</v>
      </c>
      <c r="F461" s="8">
        <v>3.51</v>
      </c>
      <c r="G461" s="4">
        <v>1</v>
      </c>
      <c r="H461" s="8">
        <v>1.1599999999999999</v>
      </c>
      <c r="I461" s="4">
        <v>0</v>
      </c>
    </row>
    <row r="462" spans="1:9" x14ac:dyDescent="0.2">
      <c r="A462" s="2">
        <v>12</v>
      </c>
      <c r="B462" s="1" t="s">
        <v>51</v>
      </c>
      <c r="C462" s="4">
        <v>6</v>
      </c>
      <c r="D462" s="8">
        <v>2.21</v>
      </c>
      <c r="E462" s="4">
        <v>4</v>
      </c>
      <c r="F462" s="8">
        <v>2.34</v>
      </c>
      <c r="G462" s="4">
        <v>2</v>
      </c>
      <c r="H462" s="8">
        <v>2.33</v>
      </c>
      <c r="I462" s="4">
        <v>0</v>
      </c>
    </row>
    <row r="463" spans="1:9" x14ac:dyDescent="0.2">
      <c r="A463" s="2">
        <v>12</v>
      </c>
      <c r="B463" s="1" t="s">
        <v>60</v>
      </c>
      <c r="C463" s="4">
        <v>6</v>
      </c>
      <c r="D463" s="8">
        <v>2.21</v>
      </c>
      <c r="E463" s="4">
        <v>3</v>
      </c>
      <c r="F463" s="8">
        <v>1.75</v>
      </c>
      <c r="G463" s="4">
        <v>3</v>
      </c>
      <c r="H463" s="8">
        <v>3.49</v>
      </c>
      <c r="I463" s="4">
        <v>0</v>
      </c>
    </row>
    <row r="464" spans="1:9" x14ac:dyDescent="0.2">
      <c r="A464" s="2">
        <v>14</v>
      </c>
      <c r="B464" s="1" t="s">
        <v>71</v>
      </c>
      <c r="C464" s="4">
        <v>5</v>
      </c>
      <c r="D464" s="8">
        <v>1.84</v>
      </c>
      <c r="E464" s="4">
        <v>4</v>
      </c>
      <c r="F464" s="8">
        <v>2.34</v>
      </c>
      <c r="G464" s="4">
        <v>1</v>
      </c>
      <c r="H464" s="8">
        <v>1.1599999999999999</v>
      </c>
      <c r="I464" s="4">
        <v>0</v>
      </c>
    </row>
    <row r="465" spans="1:9" x14ac:dyDescent="0.2">
      <c r="A465" s="2">
        <v>14</v>
      </c>
      <c r="B465" s="1" t="s">
        <v>64</v>
      </c>
      <c r="C465" s="4">
        <v>5</v>
      </c>
      <c r="D465" s="8">
        <v>1.84</v>
      </c>
      <c r="E465" s="4">
        <v>4</v>
      </c>
      <c r="F465" s="8">
        <v>2.34</v>
      </c>
      <c r="G465" s="4">
        <v>1</v>
      </c>
      <c r="H465" s="8">
        <v>1.1599999999999999</v>
      </c>
      <c r="I465" s="4">
        <v>0</v>
      </c>
    </row>
    <row r="466" spans="1:9" x14ac:dyDescent="0.2">
      <c r="A466" s="2">
        <v>16</v>
      </c>
      <c r="B466" s="1" t="s">
        <v>52</v>
      </c>
      <c r="C466" s="4">
        <v>4</v>
      </c>
      <c r="D466" s="8">
        <v>1.47</v>
      </c>
      <c r="E466" s="4">
        <v>4</v>
      </c>
      <c r="F466" s="8">
        <v>2.34</v>
      </c>
      <c r="G466" s="4">
        <v>0</v>
      </c>
      <c r="H466" s="8">
        <v>0</v>
      </c>
      <c r="I466" s="4">
        <v>0</v>
      </c>
    </row>
    <row r="467" spans="1:9" x14ac:dyDescent="0.2">
      <c r="A467" s="2">
        <v>16</v>
      </c>
      <c r="B467" s="1" t="s">
        <v>53</v>
      </c>
      <c r="C467" s="4">
        <v>4</v>
      </c>
      <c r="D467" s="8">
        <v>1.47</v>
      </c>
      <c r="E467" s="4">
        <v>2</v>
      </c>
      <c r="F467" s="8">
        <v>1.17</v>
      </c>
      <c r="G467" s="4">
        <v>2</v>
      </c>
      <c r="H467" s="8">
        <v>2.33</v>
      </c>
      <c r="I467" s="4">
        <v>0</v>
      </c>
    </row>
    <row r="468" spans="1:9" x14ac:dyDescent="0.2">
      <c r="A468" s="2">
        <v>16</v>
      </c>
      <c r="B468" s="1" t="s">
        <v>61</v>
      </c>
      <c r="C468" s="4">
        <v>4</v>
      </c>
      <c r="D468" s="8">
        <v>1.47</v>
      </c>
      <c r="E468" s="4">
        <v>2</v>
      </c>
      <c r="F468" s="8">
        <v>1.17</v>
      </c>
      <c r="G468" s="4">
        <v>2</v>
      </c>
      <c r="H468" s="8">
        <v>2.33</v>
      </c>
      <c r="I468" s="4">
        <v>0</v>
      </c>
    </row>
    <row r="469" spans="1:9" x14ac:dyDescent="0.2">
      <c r="A469" s="2">
        <v>16</v>
      </c>
      <c r="B469" s="1" t="s">
        <v>78</v>
      </c>
      <c r="C469" s="4">
        <v>4</v>
      </c>
      <c r="D469" s="8">
        <v>1.47</v>
      </c>
      <c r="E469" s="4">
        <v>1</v>
      </c>
      <c r="F469" s="8">
        <v>0.57999999999999996</v>
      </c>
      <c r="G469" s="4">
        <v>2</v>
      </c>
      <c r="H469" s="8">
        <v>2.33</v>
      </c>
      <c r="I469" s="4">
        <v>0</v>
      </c>
    </row>
    <row r="470" spans="1:9" x14ac:dyDescent="0.2">
      <c r="A470" s="2">
        <v>20</v>
      </c>
      <c r="B470" s="1" t="s">
        <v>80</v>
      </c>
      <c r="C470" s="4">
        <v>3</v>
      </c>
      <c r="D470" s="8">
        <v>1.1000000000000001</v>
      </c>
      <c r="E470" s="4">
        <v>2</v>
      </c>
      <c r="F470" s="8">
        <v>1.17</v>
      </c>
      <c r="G470" s="4">
        <v>1</v>
      </c>
      <c r="H470" s="8">
        <v>1.1599999999999999</v>
      </c>
      <c r="I470" s="4">
        <v>0</v>
      </c>
    </row>
    <row r="471" spans="1:9" x14ac:dyDescent="0.2">
      <c r="A471" s="2">
        <v>20</v>
      </c>
      <c r="B471" s="1" t="s">
        <v>77</v>
      </c>
      <c r="C471" s="4">
        <v>3</v>
      </c>
      <c r="D471" s="8">
        <v>1.1000000000000001</v>
      </c>
      <c r="E471" s="4">
        <v>2</v>
      </c>
      <c r="F471" s="8">
        <v>1.17</v>
      </c>
      <c r="G471" s="4">
        <v>1</v>
      </c>
      <c r="H471" s="8">
        <v>1.1599999999999999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20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63</v>
      </c>
      <c r="C474" s="4">
        <v>26</v>
      </c>
      <c r="D474" s="8">
        <v>16.25</v>
      </c>
      <c r="E474" s="4">
        <v>24</v>
      </c>
      <c r="F474" s="8">
        <v>21.43</v>
      </c>
      <c r="G474" s="4">
        <v>2</v>
      </c>
      <c r="H474" s="8">
        <v>5.88</v>
      </c>
      <c r="I474" s="4">
        <v>0</v>
      </c>
    </row>
    <row r="475" spans="1:9" x14ac:dyDescent="0.2">
      <c r="A475" s="2">
        <v>2</v>
      </c>
      <c r="B475" s="1" t="s">
        <v>62</v>
      </c>
      <c r="C475" s="4">
        <v>22</v>
      </c>
      <c r="D475" s="8">
        <v>13.75</v>
      </c>
      <c r="E475" s="4">
        <v>21</v>
      </c>
      <c r="F475" s="8">
        <v>18.75</v>
      </c>
      <c r="G475" s="4">
        <v>1</v>
      </c>
      <c r="H475" s="8">
        <v>2.94</v>
      </c>
      <c r="I475" s="4">
        <v>0</v>
      </c>
    </row>
    <row r="476" spans="1:9" x14ac:dyDescent="0.2">
      <c r="A476" s="2">
        <v>3</v>
      </c>
      <c r="B476" s="1" t="s">
        <v>58</v>
      </c>
      <c r="C476" s="4">
        <v>20</v>
      </c>
      <c r="D476" s="8">
        <v>12.5</v>
      </c>
      <c r="E476" s="4">
        <v>14</v>
      </c>
      <c r="F476" s="8">
        <v>12.5</v>
      </c>
      <c r="G476" s="4">
        <v>6</v>
      </c>
      <c r="H476" s="8">
        <v>17.649999999999999</v>
      </c>
      <c r="I476" s="4">
        <v>0</v>
      </c>
    </row>
    <row r="477" spans="1:9" x14ac:dyDescent="0.2">
      <c r="A477" s="2">
        <v>4</v>
      </c>
      <c r="B477" s="1" t="s">
        <v>49</v>
      </c>
      <c r="C477" s="4">
        <v>10</v>
      </c>
      <c r="D477" s="8">
        <v>6.25</v>
      </c>
      <c r="E477" s="4">
        <v>5</v>
      </c>
      <c r="F477" s="8">
        <v>4.46</v>
      </c>
      <c r="G477" s="4">
        <v>5</v>
      </c>
      <c r="H477" s="8">
        <v>14.71</v>
      </c>
      <c r="I477" s="4">
        <v>0</v>
      </c>
    </row>
    <row r="478" spans="1:9" x14ac:dyDescent="0.2">
      <c r="A478" s="2">
        <v>4</v>
      </c>
      <c r="B478" s="1" t="s">
        <v>56</v>
      </c>
      <c r="C478" s="4">
        <v>10</v>
      </c>
      <c r="D478" s="8">
        <v>6.25</v>
      </c>
      <c r="E478" s="4">
        <v>8</v>
      </c>
      <c r="F478" s="8">
        <v>7.14</v>
      </c>
      <c r="G478" s="4">
        <v>2</v>
      </c>
      <c r="H478" s="8">
        <v>5.88</v>
      </c>
      <c r="I478" s="4">
        <v>0</v>
      </c>
    </row>
    <row r="479" spans="1:9" x14ac:dyDescent="0.2">
      <c r="A479" s="2">
        <v>6</v>
      </c>
      <c r="B479" s="1" t="s">
        <v>65</v>
      </c>
      <c r="C479" s="4">
        <v>8</v>
      </c>
      <c r="D479" s="8">
        <v>5</v>
      </c>
      <c r="E479" s="4">
        <v>5</v>
      </c>
      <c r="F479" s="8">
        <v>4.46</v>
      </c>
      <c r="G479" s="4">
        <v>0</v>
      </c>
      <c r="H479" s="8">
        <v>0</v>
      </c>
      <c r="I479" s="4">
        <v>0</v>
      </c>
    </row>
    <row r="480" spans="1:9" x14ac:dyDescent="0.2">
      <c r="A480" s="2">
        <v>7</v>
      </c>
      <c r="B480" s="1" t="s">
        <v>66</v>
      </c>
      <c r="C480" s="4">
        <v>7</v>
      </c>
      <c r="D480" s="8">
        <v>4.38</v>
      </c>
      <c r="E480" s="4">
        <v>7</v>
      </c>
      <c r="F480" s="8">
        <v>6.25</v>
      </c>
      <c r="G480" s="4">
        <v>0</v>
      </c>
      <c r="H480" s="8">
        <v>0</v>
      </c>
      <c r="I480" s="4">
        <v>0</v>
      </c>
    </row>
    <row r="481" spans="1:9" x14ac:dyDescent="0.2">
      <c r="A481" s="2">
        <v>8</v>
      </c>
      <c r="B481" s="1" t="s">
        <v>50</v>
      </c>
      <c r="C481" s="4">
        <v>5</v>
      </c>
      <c r="D481" s="8">
        <v>3.13</v>
      </c>
      <c r="E481" s="4">
        <v>4</v>
      </c>
      <c r="F481" s="8">
        <v>3.57</v>
      </c>
      <c r="G481" s="4">
        <v>1</v>
      </c>
      <c r="H481" s="8">
        <v>2.94</v>
      </c>
      <c r="I481" s="4">
        <v>0</v>
      </c>
    </row>
    <row r="482" spans="1:9" x14ac:dyDescent="0.2">
      <c r="A482" s="2">
        <v>8</v>
      </c>
      <c r="B482" s="1" t="s">
        <v>51</v>
      </c>
      <c r="C482" s="4">
        <v>5</v>
      </c>
      <c r="D482" s="8">
        <v>3.13</v>
      </c>
      <c r="E482" s="4">
        <v>1</v>
      </c>
      <c r="F482" s="8">
        <v>0.89</v>
      </c>
      <c r="G482" s="4">
        <v>4</v>
      </c>
      <c r="H482" s="8">
        <v>11.76</v>
      </c>
      <c r="I482" s="4">
        <v>0</v>
      </c>
    </row>
    <row r="483" spans="1:9" x14ac:dyDescent="0.2">
      <c r="A483" s="2">
        <v>8</v>
      </c>
      <c r="B483" s="1" t="s">
        <v>55</v>
      </c>
      <c r="C483" s="4">
        <v>5</v>
      </c>
      <c r="D483" s="8">
        <v>3.13</v>
      </c>
      <c r="E483" s="4">
        <v>4</v>
      </c>
      <c r="F483" s="8">
        <v>3.57</v>
      </c>
      <c r="G483" s="4">
        <v>1</v>
      </c>
      <c r="H483" s="8">
        <v>2.94</v>
      </c>
      <c r="I483" s="4">
        <v>0</v>
      </c>
    </row>
    <row r="484" spans="1:9" x14ac:dyDescent="0.2">
      <c r="A484" s="2">
        <v>8</v>
      </c>
      <c r="B484" s="1" t="s">
        <v>67</v>
      </c>
      <c r="C484" s="4">
        <v>5</v>
      </c>
      <c r="D484" s="8">
        <v>3.13</v>
      </c>
      <c r="E484" s="4">
        <v>0</v>
      </c>
      <c r="F484" s="8">
        <v>0</v>
      </c>
      <c r="G484" s="4">
        <v>1</v>
      </c>
      <c r="H484" s="8">
        <v>2.94</v>
      </c>
      <c r="I484" s="4">
        <v>0</v>
      </c>
    </row>
    <row r="485" spans="1:9" x14ac:dyDescent="0.2">
      <c r="A485" s="2">
        <v>12</v>
      </c>
      <c r="B485" s="1" t="s">
        <v>68</v>
      </c>
      <c r="C485" s="4">
        <v>4</v>
      </c>
      <c r="D485" s="8">
        <v>2.5</v>
      </c>
      <c r="E485" s="4">
        <v>3</v>
      </c>
      <c r="F485" s="8">
        <v>2.68</v>
      </c>
      <c r="G485" s="4">
        <v>1</v>
      </c>
      <c r="H485" s="8">
        <v>2.94</v>
      </c>
      <c r="I485" s="4">
        <v>0</v>
      </c>
    </row>
    <row r="486" spans="1:9" x14ac:dyDescent="0.2">
      <c r="A486" s="2">
        <v>13</v>
      </c>
      <c r="B486" s="1" t="s">
        <v>78</v>
      </c>
      <c r="C486" s="4">
        <v>3</v>
      </c>
      <c r="D486" s="8">
        <v>1.88</v>
      </c>
      <c r="E486" s="4">
        <v>1</v>
      </c>
      <c r="F486" s="8">
        <v>0.89</v>
      </c>
      <c r="G486" s="4">
        <v>0</v>
      </c>
      <c r="H486" s="8">
        <v>0</v>
      </c>
      <c r="I486" s="4">
        <v>0</v>
      </c>
    </row>
    <row r="487" spans="1:9" x14ac:dyDescent="0.2">
      <c r="A487" s="2">
        <v>14</v>
      </c>
      <c r="B487" s="1" t="s">
        <v>52</v>
      </c>
      <c r="C487" s="4">
        <v>2</v>
      </c>
      <c r="D487" s="8">
        <v>1.25</v>
      </c>
      <c r="E487" s="4">
        <v>0</v>
      </c>
      <c r="F487" s="8">
        <v>0</v>
      </c>
      <c r="G487" s="4">
        <v>2</v>
      </c>
      <c r="H487" s="8">
        <v>5.88</v>
      </c>
      <c r="I487" s="4">
        <v>0</v>
      </c>
    </row>
    <row r="488" spans="1:9" x14ac:dyDescent="0.2">
      <c r="A488" s="2">
        <v>14</v>
      </c>
      <c r="B488" s="1" t="s">
        <v>91</v>
      </c>
      <c r="C488" s="4">
        <v>2</v>
      </c>
      <c r="D488" s="8">
        <v>1.25</v>
      </c>
      <c r="E488" s="4">
        <v>0</v>
      </c>
      <c r="F488" s="8">
        <v>0</v>
      </c>
      <c r="G488" s="4">
        <v>2</v>
      </c>
      <c r="H488" s="8">
        <v>5.88</v>
      </c>
      <c r="I488" s="4">
        <v>0</v>
      </c>
    </row>
    <row r="489" spans="1:9" x14ac:dyDescent="0.2">
      <c r="A489" s="2">
        <v>14</v>
      </c>
      <c r="B489" s="1" t="s">
        <v>93</v>
      </c>
      <c r="C489" s="4">
        <v>2</v>
      </c>
      <c r="D489" s="8">
        <v>1.25</v>
      </c>
      <c r="E489" s="4">
        <v>0</v>
      </c>
      <c r="F489" s="8">
        <v>0</v>
      </c>
      <c r="G489" s="4">
        <v>0</v>
      </c>
      <c r="H489" s="8">
        <v>0</v>
      </c>
      <c r="I489" s="4">
        <v>0</v>
      </c>
    </row>
    <row r="490" spans="1:9" x14ac:dyDescent="0.2">
      <c r="A490" s="2">
        <v>14</v>
      </c>
      <c r="B490" s="1" t="s">
        <v>53</v>
      </c>
      <c r="C490" s="4">
        <v>2</v>
      </c>
      <c r="D490" s="8">
        <v>1.25</v>
      </c>
      <c r="E490" s="4">
        <v>1</v>
      </c>
      <c r="F490" s="8">
        <v>0.89</v>
      </c>
      <c r="G490" s="4">
        <v>1</v>
      </c>
      <c r="H490" s="8">
        <v>2.94</v>
      </c>
      <c r="I490" s="4">
        <v>0</v>
      </c>
    </row>
    <row r="491" spans="1:9" x14ac:dyDescent="0.2">
      <c r="A491" s="2">
        <v>14</v>
      </c>
      <c r="B491" s="1" t="s">
        <v>54</v>
      </c>
      <c r="C491" s="4">
        <v>2</v>
      </c>
      <c r="D491" s="8">
        <v>1.25</v>
      </c>
      <c r="E491" s="4">
        <v>1</v>
      </c>
      <c r="F491" s="8">
        <v>0.89</v>
      </c>
      <c r="G491" s="4">
        <v>1</v>
      </c>
      <c r="H491" s="8">
        <v>2.94</v>
      </c>
      <c r="I491" s="4">
        <v>0</v>
      </c>
    </row>
    <row r="492" spans="1:9" x14ac:dyDescent="0.2">
      <c r="A492" s="2">
        <v>14</v>
      </c>
      <c r="B492" s="1" t="s">
        <v>57</v>
      </c>
      <c r="C492" s="4">
        <v>2</v>
      </c>
      <c r="D492" s="8">
        <v>1.25</v>
      </c>
      <c r="E492" s="4">
        <v>2</v>
      </c>
      <c r="F492" s="8">
        <v>1.79</v>
      </c>
      <c r="G492" s="4">
        <v>0</v>
      </c>
      <c r="H492" s="8">
        <v>0</v>
      </c>
      <c r="I492" s="4">
        <v>0</v>
      </c>
    </row>
    <row r="493" spans="1:9" x14ac:dyDescent="0.2">
      <c r="A493" s="2">
        <v>14</v>
      </c>
      <c r="B493" s="1" t="s">
        <v>77</v>
      </c>
      <c r="C493" s="4">
        <v>2</v>
      </c>
      <c r="D493" s="8">
        <v>1.25</v>
      </c>
      <c r="E493" s="4">
        <v>1</v>
      </c>
      <c r="F493" s="8">
        <v>0.89</v>
      </c>
      <c r="G493" s="4">
        <v>1</v>
      </c>
      <c r="H493" s="8">
        <v>2.94</v>
      </c>
      <c r="I493" s="4">
        <v>0</v>
      </c>
    </row>
    <row r="494" spans="1:9" x14ac:dyDescent="0.2">
      <c r="A494" s="2">
        <v>14</v>
      </c>
      <c r="B494" s="1" t="s">
        <v>82</v>
      </c>
      <c r="C494" s="4">
        <v>2</v>
      </c>
      <c r="D494" s="8">
        <v>1.25</v>
      </c>
      <c r="E494" s="4">
        <v>0</v>
      </c>
      <c r="F494" s="8">
        <v>0</v>
      </c>
      <c r="G494" s="4">
        <v>0</v>
      </c>
      <c r="H494" s="8">
        <v>0</v>
      </c>
      <c r="I494" s="4">
        <v>0</v>
      </c>
    </row>
    <row r="495" spans="1:9" x14ac:dyDescent="0.2">
      <c r="A495" s="1"/>
      <c r="C495" s="4"/>
      <c r="D495" s="8"/>
      <c r="E495" s="4"/>
      <c r="F495" s="8"/>
      <c r="G495" s="4"/>
      <c r="H495" s="8"/>
      <c r="I495" s="4"/>
    </row>
    <row r="496" spans="1:9" x14ac:dyDescent="0.2">
      <c r="A496" s="1" t="s">
        <v>21</v>
      </c>
      <c r="C496" s="4"/>
      <c r="D496" s="8"/>
      <c r="E496" s="4"/>
      <c r="F496" s="8"/>
      <c r="G496" s="4"/>
      <c r="H496" s="8"/>
      <c r="I496" s="4"/>
    </row>
    <row r="497" spans="1:9" x14ac:dyDescent="0.2">
      <c r="A497" s="2">
        <v>1</v>
      </c>
      <c r="B497" s="1" t="s">
        <v>49</v>
      </c>
      <c r="C497" s="4">
        <v>17</v>
      </c>
      <c r="D497" s="8">
        <v>13.71</v>
      </c>
      <c r="E497" s="4">
        <v>9</v>
      </c>
      <c r="F497" s="8">
        <v>12.33</v>
      </c>
      <c r="G497" s="4">
        <v>8</v>
      </c>
      <c r="H497" s="8">
        <v>20.51</v>
      </c>
      <c r="I497" s="4">
        <v>0</v>
      </c>
    </row>
    <row r="498" spans="1:9" x14ac:dyDescent="0.2">
      <c r="A498" s="2">
        <v>1</v>
      </c>
      <c r="B498" s="1" t="s">
        <v>63</v>
      </c>
      <c r="C498" s="4">
        <v>17</v>
      </c>
      <c r="D498" s="8">
        <v>13.71</v>
      </c>
      <c r="E498" s="4">
        <v>15</v>
      </c>
      <c r="F498" s="8">
        <v>20.55</v>
      </c>
      <c r="G498" s="4">
        <v>2</v>
      </c>
      <c r="H498" s="8">
        <v>5.13</v>
      </c>
      <c r="I498" s="4">
        <v>0</v>
      </c>
    </row>
    <row r="499" spans="1:9" x14ac:dyDescent="0.2">
      <c r="A499" s="2">
        <v>3</v>
      </c>
      <c r="B499" s="1" t="s">
        <v>50</v>
      </c>
      <c r="C499" s="4">
        <v>14</v>
      </c>
      <c r="D499" s="8">
        <v>11.29</v>
      </c>
      <c r="E499" s="4">
        <v>12</v>
      </c>
      <c r="F499" s="8">
        <v>16.440000000000001</v>
      </c>
      <c r="G499" s="4">
        <v>2</v>
      </c>
      <c r="H499" s="8">
        <v>5.13</v>
      </c>
      <c r="I499" s="4">
        <v>0</v>
      </c>
    </row>
    <row r="500" spans="1:9" x14ac:dyDescent="0.2">
      <c r="A500" s="2">
        <v>4</v>
      </c>
      <c r="B500" s="1" t="s">
        <v>67</v>
      </c>
      <c r="C500" s="4">
        <v>10</v>
      </c>
      <c r="D500" s="8">
        <v>8.06</v>
      </c>
      <c r="E500" s="4">
        <v>0</v>
      </c>
      <c r="F500" s="8">
        <v>0</v>
      </c>
      <c r="G500" s="4">
        <v>5</v>
      </c>
      <c r="H500" s="8">
        <v>12.82</v>
      </c>
      <c r="I500" s="4">
        <v>0</v>
      </c>
    </row>
    <row r="501" spans="1:9" x14ac:dyDescent="0.2">
      <c r="A501" s="2">
        <v>5</v>
      </c>
      <c r="B501" s="1" t="s">
        <v>58</v>
      </c>
      <c r="C501" s="4">
        <v>7</v>
      </c>
      <c r="D501" s="8">
        <v>5.65</v>
      </c>
      <c r="E501" s="4">
        <v>3</v>
      </c>
      <c r="F501" s="8">
        <v>4.1100000000000003</v>
      </c>
      <c r="G501" s="4">
        <v>4</v>
      </c>
      <c r="H501" s="8">
        <v>10.26</v>
      </c>
      <c r="I501" s="4">
        <v>0</v>
      </c>
    </row>
    <row r="502" spans="1:9" x14ac:dyDescent="0.2">
      <c r="A502" s="2">
        <v>5</v>
      </c>
      <c r="B502" s="1" t="s">
        <v>62</v>
      </c>
      <c r="C502" s="4">
        <v>7</v>
      </c>
      <c r="D502" s="8">
        <v>5.65</v>
      </c>
      <c r="E502" s="4">
        <v>7</v>
      </c>
      <c r="F502" s="8">
        <v>9.59</v>
      </c>
      <c r="G502" s="4">
        <v>0</v>
      </c>
      <c r="H502" s="8">
        <v>0</v>
      </c>
      <c r="I502" s="4">
        <v>0</v>
      </c>
    </row>
    <row r="503" spans="1:9" x14ac:dyDescent="0.2">
      <c r="A503" s="2">
        <v>5</v>
      </c>
      <c r="B503" s="1" t="s">
        <v>65</v>
      </c>
      <c r="C503" s="4">
        <v>7</v>
      </c>
      <c r="D503" s="8">
        <v>5.65</v>
      </c>
      <c r="E503" s="4">
        <v>6</v>
      </c>
      <c r="F503" s="8">
        <v>8.2200000000000006</v>
      </c>
      <c r="G503" s="4">
        <v>0</v>
      </c>
      <c r="H503" s="8">
        <v>0</v>
      </c>
      <c r="I503" s="4">
        <v>0</v>
      </c>
    </row>
    <row r="504" spans="1:9" x14ac:dyDescent="0.2">
      <c r="A504" s="2">
        <v>8</v>
      </c>
      <c r="B504" s="1" t="s">
        <v>56</v>
      </c>
      <c r="C504" s="4">
        <v>6</v>
      </c>
      <c r="D504" s="8">
        <v>4.84</v>
      </c>
      <c r="E504" s="4">
        <v>5</v>
      </c>
      <c r="F504" s="8">
        <v>6.85</v>
      </c>
      <c r="G504" s="4">
        <v>1</v>
      </c>
      <c r="H504" s="8">
        <v>2.56</v>
      </c>
      <c r="I504" s="4">
        <v>0</v>
      </c>
    </row>
    <row r="505" spans="1:9" x14ac:dyDescent="0.2">
      <c r="A505" s="2">
        <v>9</v>
      </c>
      <c r="B505" s="1" t="s">
        <v>51</v>
      </c>
      <c r="C505" s="4">
        <v>5</v>
      </c>
      <c r="D505" s="8">
        <v>4.03</v>
      </c>
      <c r="E505" s="4">
        <v>4</v>
      </c>
      <c r="F505" s="8">
        <v>5.48</v>
      </c>
      <c r="G505" s="4">
        <v>1</v>
      </c>
      <c r="H505" s="8">
        <v>2.56</v>
      </c>
      <c r="I505" s="4">
        <v>0</v>
      </c>
    </row>
    <row r="506" spans="1:9" x14ac:dyDescent="0.2">
      <c r="A506" s="2">
        <v>9</v>
      </c>
      <c r="B506" s="1" t="s">
        <v>57</v>
      </c>
      <c r="C506" s="4">
        <v>5</v>
      </c>
      <c r="D506" s="8">
        <v>4.03</v>
      </c>
      <c r="E506" s="4">
        <v>4</v>
      </c>
      <c r="F506" s="8">
        <v>5.48</v>
      </c>
      <c r="G506" s="4">
        <v>1</v>
      </c>
      <c r="H506" s="8">
        <v>2.56</v>
      </c>
      <c r="I506" s="4">
        <v>0</v>
      </c>
    </row>
    <row r="507" spans="1:9" x14ac:dyDescent="0.2">
      <c r="A507" s="2">
        <v>11</v>
      </c>
      <c r="B507" s="1" t="s">
        <v>53</v>
      </c>
      <c r="C507" s="4">
        <v>4</v>
      </c>
      <c r="D507" s="8">
        <v>3.23</v>
      </c>
      <c r="E507" s="4">
        <v>0</v>
      </c>
      <c r="F507" s="8">
        <v>0</v>
      </c>
      <c r="G507" s="4">
        <v>4</v>
      </c>
      <c r="H507" s="8">
        <v>10.26</v>
      </c>
      <c r="I507" s="4">
        <v>0</v>
      </c>
    </row>
    <row r="508" spans="1:9" x14ac:dyDescent="0.2">
      <c r="A508" s="2">
        <v>11</v>
      </c>
      <c r="B508" s="1" t="s">
        <v>66</v>
      </c>
      <c r="C508" s="4">
        <v>4</v>
      </c>
      <c r="D508" s="8">
        <v>3.23</v>
      </c>
      <c r="E508" s="4">
        <v>4</v>
      </c>
      <c r="F508" s="8">
        <v>5.48</v>
      </c>
      <c r="G508" s="4">
        <v>0</v>
      </c>
      <c r="H508" s="8">
        <v>0</v>
      </c>
      <c r="I508" s="4">
        <v>0</v>
      </c>
    </row>
    <row r="509" spans="1:9" x14ac:dyDescent="0.2">
      <c r="A509" s="2">
        <v>13</v>
      </c>
      <c r="B509" s="1" t="s">
        <v>89</v>
      </c>
      <c r="C509" s="4">
        <v>3</v>
      </c>
      <c r="D509" s="8">
        <v>2.42</v>
      </c>
      <c r="E509" s="4">
        <v>0</v>
      </c>
      <c r="F509" s="8">
        <v>0</v>
      </c>
      <c r="G509" s="4">
        <v>0</v>
      </c>
      <c r="H509" s="8">
        <v>0</v>
      </c>
      <c r="I509" s="4">
        <v>0</v>
      </c>
    </row>
    <row r="510" spans="1:9" x14ac:dyDescent="0.2">
      <c r="A510" s="2">
        <v>14</v>
      </c>
      <c r="B510" s="1" t="s">
        <v>64</v>
      </c>
      <c r="C510" s="4">
        <v>2</v>
      </c>
      <c r="D510" s="8">
        <v>1.61</v>
      </c>
      <c r="E510" s="4">
        <v>0</v>
      </c>
      <c r="F510" s="8">
        <v>0</v>
      </c>
      <c r="G510" s="4">
        <v>2</v>
      </c>
      <c r="H510" s="8">
        <v>5.13</v>
      </c>
      <c r="I510" s="4">
        <v>0</v>
      </c>
    </row>
    <row r="511" spans="1:9" x14ac:dyDescent="0.2">
      <c r="A511" s="2">
        <v>14</v>
      </c>
      <c r="B511" s="1" t="s">
        <v>78</v>
      </c>
      <c r="C511" s="4">
        <v>2</v>
      </c>
      <c r="D511" s="8">
        <v>1.61</v>
      </c>
      <c r="E511" s="4">
        <v>0</v>
      </c>
      <c r="F511" s="8">
        <v>0</v>
      </c>
      <c r="G511" s="4">
        <v>1</v>
      </c>
      <c r="H511" s="8">
        <v>2.56</v>
      </c>
      <c r="I511" s="4">
        <v>0</v>
      </c>
    </row>
    <row r="512" spans="1:9" x14ac:dyDescent="0.2">
      <c r="A512" s="2">
        <v>16</v>
      </c>
      <c r="B512" s="1" t="s">
        <v>52</v>
      </c>
      <c r="C512" s="4">
        <v>1</v>
      </c>
      <c r="D512" s="8">
        <v>0.81</v>
      </c>
      <c r="E512" s="4">
        <v>1</v>
      </c>
      <c r="F512" s="8">
        <v>1.37</v>
      </c>
      <c r="G512" s="4">
        <v>0</v>
      </c>
      <c r="H512" s="8">
        <v>0</v>
      </c>
      <c r="I512" s="4">
        <v>0</v>
      </c>
    </row>
    <row r="513" spans="1:9" x14ac:dyDescent="0.2">
      <c r="A513" s="2">
        <v>16</v>
      </c>
      <c r="B513" s="1" t="s">
        <v>95</v>
      </c>
      <c r="C513" s="4">
        <v>1</v>
      </c>
      <c r="D513" s="8">
        <v>0.81</v>
      </c>
      <c r="E513" s="4">
        <v>0</v>
      </c>
      <c r="F513" s="8">
        <v>0</v>
      </c>
      <c r="G513" s="4">
        <v>1</v>
      </c>
      <c r="H513" s="8">
        <v>2.56</v>
      </c>
      <c r="I513" s="4">
        <v>0</v>
      </c>
    </row>
    <row r="514" spans="1:9" x14ac:dyDescent="0.2">
      <c r="A514" s="2">
        <v>16</v>
      </c>
      <c r="B514" s="1" t="s">
        <v>91</v>
      </c>
      <c r="C514" s="4">
        <v>1</v>
      </c>
      <c r="D514" s="8">
        <v>0.81</v>
      </c>
      <c r="E514" s="4">
        <v>0</v>
      </c>
      <c r="F514" s="8">
        <v>0</v>
      </c>
      <c r="G514" s="4">
        <v>1</v>
      </c>
      <c r="H514" s="8">
        <v>2.56</v>
      </c>
      <c r="I514" s="4">
        <v>0</v>
      </c>
    </row>
    <row r="515" spans="1:9" x14ac:dyDescent="0.2">
      <c r="A515" s="2">
        <v>16</v>
      </c>
      <c r="B515" s="1" t="s">
        <v>96</v>
      </c>
      <c r="C515" s="4">
        <v>1</v>
      </c>
      <c r="D515" s="8">
        <v>0.81</v>
      </c>
      <c r="E515" s="4">
        <v>0</v>
      </c>
      <c r="F515" s="8">
        <v>0</v>
      </c>
      <c r="G515" s="4">
        <v>0</v>
      </c>
      <c r="H515" s="8">
        <v>0</v>
      </c>
      <c r="I515" s="4">
        <v>0</v>
      </c>
    </row>
    <row r="516" spans="1:9" x14ac:dyDescent="0.2">
      <c r="A516" s="2">
        <v>16</v>
      </c>
      <c r="B516" s="1" t="s">
        <v>97</v>
      </c>
      <c r="C516" s="4">
        <v>1</v>
      </c>
      <c r="D516" s="8">
        <v>0.81</v>
      </c>
      <c r="E516" s="4">
        <v>0</v>
      </c>
      <c r="F516" s="8">
        <v>0</v>
      </c>
      <c r="G516" s="4">
        <v>1</v>
      </c>
      <c r="H516" s="8">
        <v>2.56</v>
      </c>
      <c r="I516" s="4">
        <v>0</v>
      </c>
    </row>
    <row r="517" spans="1:9" x14ac:dyDescent="0.2">
      <c r="A517" s="2">
        <v>16</v>
      </c>
      <c r="B517" s="1" t="s">
        <v>98</v>
      </c>
      <c r="C517" s="4">
        <v>1</v>
      </c>
      <c r="D517" s="8">
        <v>0.81</v>
      </c>
      <c r="E517" s="4">
        <v>0</v>
      </c>
      <c r="F517" s="8">
        <v>0</v>
      </c>
      <c r="G517" s="4">
        <v>0</v>
      </c>
      <c r="H517" s="8">
        <v>0</v>
      </c>
      <c r="I517" s="4">
        <v>0</v>
      </c>
    </row>
    <row r="518" spans="1:9" x14ac:dyDescent="0.2">
      <c r="A518" s="2">
        <v>16</v>
      </c>
      <c r="B518" s="1" t="s">
        <v>54</v>
      </c>
      <c r="C518" s="4">
        <v>1</v>
      </c>
      <c r="D518" s="8">
        <v>0.81</v>
      </c>
      <c r="E518" s="4">
        <v>0</v>
      </c>
      <c r="F518" s="8">
        <v>0</v>
      </c>
      <c r="G518" s="4">
        <v>1</v>
      </c>
      <c r="H518" s="8">
        <v>2.56</v>
      </c>
      <c r="I518" s="4">
        <v>0</v>
      </c>
    </row>
    <row r="519" spans="1:9" x14ac:dyDescent="0.2">
      <c r="A519" s="2">
        <v>16</v>
      </c>
      <c r="B519" s="1" t="s">
        <v>70</v>
      </c>
      <c r="C519" s="4">
        <v>1</v>
      </c>
      <c r="D519" s="8">
        <v>0.81</v>
      </c>
      <c r="E519" s="4">
        <v>0</v>
      </c>
      <c r="F519" s="8">
        <v>0</v>
      </c>
      <c r="G519" s="4">
        <v>1</v>
      </c>
      <c r="H519" s="8">
        <v>2.56</v>
      </c>
      <c r="I519" s="4">
        <v>0</v>
      </c>
    </row>
    <row r="520" spans="1:9" x14ac:dyDescent="0.2">
      <c r="A520" s="2">
        <v>16</v>
      </c>
      <c r="B520" s="1" t="s">
        <v>59</v>
      </c>
      <c r="C520" s="4">
        <v>1</v>
      </c>
      <c r="D520" s="8">
        <v>0.81</v>
      </c>
      <c r="E520" s="4">
        <v>0</v>
      </c>
      <c r="F520" s="8">
        <v>0</v>
      </c>
      <c r="G520" s="4">
        <v>1</v>
      </c>
      <c r="H520" s="8">
        <v>2.56</v>
      </c>
      <c r="I520" s="4">
        <v>0</v>
      </c>
    </row>
    <row r="521" spans="1:9" x14ac:dyDescent="0.2">
      <c r="A521" s="2">
        <v>16</v>
      </c>
      <c r="B521" s="1" t="s">
        <v>60</v>
      </c>
      <c r="C521" s="4">
        <v>1</v>
      </c>
      <c r="D521" s="8">
        <v>0.81</v>
      </c>
      <c r="E521" s="4">
        <v>1</v>
      </c>
      <c r="F521" s="8">
        <v>1.37</v>
      </c>
      <c r="G521" s="4">
        <v>0</v>
      </c>
      <c r="H521" s="8">
        <v>0</v>
      </c>
      <c r="I521" s="4">
        <v>0</v>
      </c>
    </row>
    <row r="522" spans="1:9" x14ac:dyDescent="0.2">
      <c r="A522" s="2">
        <v>16</v>
      </c>
      <c r="B522" s="1" t="s">
        <v>61</v>
      </c>
      <c r="C522" s="4">
        <v>1</v>
      </c>
      <c r="D522" s="8">
        <v>0.81</v>
      </c>
      <c r="E522" s="4">
        <v>0</v>
      </c>
      <c r="F522" s="8">
        <v>0</v>
      </c>
      <c r="G522" s="4">
        <v>1</v>
      </c>
      <c r="H522" s="8">
        <v>2.56</v>
      </c>
      <c r="I522" s="4">
        <v>0</v>
      </c>
    </row>
    <row r="523" spans="1:9" x14ac:dyDescent="0.2">
      <c r="A523" s="2">
        <v>16</v>
      </c>
      <c r="B523" s="1" t="s">
        <v>76</v>
      </c>
      <c r="C523" s="4">
        <v>1</v>
      </c>
      <c r="D523" s="8">
        <v>0.81</v>
      </c>
      <c r="E523" s="4">
        <v>1</v>
      </c>
      <c r="F523" s="8">
        <v>1.37</v>
      </c>
      <c r="G523" s="4">
        <v>0</v>
      </c>
      <c r="H523" s="8">
        <v>0</v>
      </c>
      <c r="I523" s="4">
        <v>0</v>
      </c>
    </row>
    <row r="524" spans="1:9" x14ac:dyDescent="0.2">
      <c r="A524" s="2">
        <v>16</v>
      </c>
      <c r="B524" s="1" t="s">
        <v>77</v>
      </c>
      <c r="C524" s="4">
        <v>1</v>
      </c>
      <c r="D524" s="8">
        <v>0.81</v>
      </c>
      <c r="E524" s="4">
        <v>0</v>
      </c>
      <c r="F524" s="8">
        <v>0</v>
      </c>
      <c r="G524" s="4">
        <v>1</v>
      </c>
      <c r="H524" s="8">
        <v>2.56</v>
      </c>
      <c r="I524" s="4">
        <v>0</v>
      </c>
    </row>
    <row r="525" spans="1:9" x14ac:dyDescent="0.2">
      <c r="A525" s="2">
        <v>16</v>
      </c>
      <c r="B525" s="1" t="s">
        <v>68</v>
      </c>
      <c r="C525" s="4">
        <v>1</v>
      </c>
      <c r="D525" s="8">
        <v>0.81</v>
      </c>
      <c r="E525" s="4">
        <v>1</v>
      </c>
      <c r="F525" s="8">
        <v>1.37</v>
      </c>
      <c r="G525" s="4">
        <v>0</v>
      </c>
      <c r="H525" s="8">
        <v>0</v>
      </c>
      <c r="I525" s="4">
        <v>0</v>
      </c>
    </row>
    <row r="526" spans="1:9" x14ac:dyDescent="0.2">
      <c r="A526" s="1"/>
      <c r="C526" s="4"/>
      <c r="D526" s="8"/>
      <c r="E526" s="4"/>
      <c r="F526" s="8"/>
      <c r="G526" s="4"/>
      <c r="H526" s="8"/>
      <c r="I526" s="4"/>
    </row>
    <row r="527" spans="1:9" x14ac:dyDescent="0.2">
      <c r="A527" s="1" t="s">
        <v>22</v>
      </c>
      <c r="C527" s="4"/>
      <c r="D527" s="8"/>
      <c r="E527" s="4"/>
      <c r="F527" s="8"/>
      <c r="G527" s="4"/>
      <c r="H527" s="8"/>
      <c r="I527" s="4"/>
    </row>
    <row r="528" spans="1:9" x14ac:dyDescent="0.2">
      <c r="A528" s="2">
        <v>1</v>
      </c>
      <c r="B528" s="1" t="s">
        <v>63</v>
      </c>
      <c r="C528" s="4">
        <v>6</v>
      </c>
      <c r="D528" s="8">
        <v>13.33</v>
      </c>
      <c r="E528" s="4">
        <v>4</v>
      </c>
      <c r="F528" s="8">
        <v>26.67</v>
      </c>
      <c r="G528" s="4">
        <v>2</v>
      </c>
      <c r="H528" s="8">
        <v>8.6999999999999993</v>
      </c>
      <c r="I528" s="4">
        <v>0</v>
      </c>
    </row>
    <row r="529" spans="1:9" x14ac:dyDescent="0.2">
      <c r="A529" s="2">
        <v>2</v>
      </c>
      <c r="B529" s="1" t="s">
        <v>67</v>
      </c>
      <c r="C529" s="4">
        <v>5</v>
      </c>
      <c r="D529" s="8">
        <v>11.11</v>
      </c>
      <c r="E529" s="4">
        <v>0</v>
      </c>
      <c r="F529" s="8">
        <v>0</v>
      </c>
      <c r="G529" s="4">
        <v>2</v>
      </c>
      <c r="H529" s="8">
        <v>8.6999999999999993</v>
      </c>
      <c r="I529" s="4">
        <v>0</v>
      </c>
    </row>
    <row r="530" spans="1:9" x14ac:dyDescent="0.2">
      <c r="A530" s="2">
        <v>3</v>
      </c>
      <c r="B530" s="1" t="s">
        <v>74</v>
      </c>
      <c r="C530" s="4">
        <v>4</v>
      </c>
      <c r="D530" s="8">
        <v>8.89</v>
      </c>
      <c r="E530" s="4">
        <v>0</v>
      </c>
      <c r="F530" s="8">
        <v>0</v>
      </c>
      <c r="G530" s="4">
        <v>4</v>
      </c>
      <c r="H530" s="8">
        <v>17.39</v>
      </c>
      <c r="I530" s="4">
        <v>0</v>
      </c>
    </row>
    <row r="531" spans="1:9" x14ac:dyDescent="0.2">
      <c r="A531" s="2">
        <v>3</v>
      </c>
      <c r="B531" s="1" t="s">
        <v>65</v>
      </c>
      <c r="C531" s="4">
        <v>4</v>
      </c>
      <c r="D531" s="8">
        <v>8.89</v>
      </c>
      <c r="E531" s="4">
        <v>3</v>
      </c>
      <c r="F531" s="8">
        <v>20</v>
      </c>
      <c r="G531" s="4">
        <v>1</v>
      </c>
      <c r="H531" s="8">
        <v>4.3499999999999996</v>
      </c>
      <c r="I531" s="4">
        <v>0</v>
      </c>
    </row>
    <row r="532" spans="1:9" x14ac:dyDescent="0.2">
      <c r="A532" s="2">
        <v>5</v>
      </c>
      <c r="B532" s="1" t="s">
        <v>58</v>
      </c>
      <c r="C532" s="4">
        <v>3</v>
      </c>
      <c r="D532" s="8">
        <v>6.67</v>
      </c>
      <c r="E532" s="4">
        <v>2</v>
      </c>
      <c r="F532" s="8">
        <v>13.33</v>
      </c>
      <c r="G532" s="4">
        <v>1</v>
      </c>
      <c r="H532" s="8">
        <v>4.3499999999999996</v>
      </c>
      <c r="I532" s="4">
        <v>0</v>
      </c>
    </row>
    <row r="533" spans="1:9" x14ac:dyDescent="0.2">
      <c r="A533" s="2">
        <v>5</v>
      </c>
      <c r="B533" s="1" t="s">
        <v>83</v>
      </c>
      <c r="C533" s="4">
        <v>3</v>
      </c>
      <c r="D533" s="8">
        <v>6.67</v>
      </c>
      <c r="E533" s="4">
        <v>0</v>
      </c>
      <c r="F533" s="8">
        <v>0</v>
      </c>
      <c r="G533" s="4">
        <v>3</v>
      </c>
      <c r="H533" s="8">
        <v>13.04</v>
      </c>
      <c r="I533" s="4">
        <v>0</v>
      </c>
    </row>
    <row r="534" spans="1:9" x14ac:dyDescent="0.2">
      <c r="A534" s="2">
        <v>7</v>
      </c>
      <c r="B534" s="1" t="s">
        <v>49</v>
      </c>
      <c r="C534" s="4">
        <v>2</v>
      </c>
      <c r="D534" s="8">
        <v>4.4400000000000004</v>
      </c>
      <c r="E534" s="4">
        <v>0</v>
      </c>
      <c r="F534" s="8">
        <v>0</v>
      </c>
      <c r="G534" s="4">
        <v>2</v>
      </c>
      <c r="H534" s="8">
        <v>8.6999999999999993</v>
      </c>
      <c r="I534" s="4">
        <v>0</v>
      </c>
    </row>
    <row r="535" spans="1:9" x14ac:dyDescent="0.2">
      <c r="A535" s="2">
        <v>7</v>
      </c>
      <c r="B535" s="1" t="s">
        <v>93</v>
      </c>
      <c r="C535" s="4">
        <v>2</v>
      </c>
      <c r="D535" s="8">
        <v>4.4400000000000004</v>
      </c>
      <c r="E535" s="4">
        <v>0</v>
      </c>
      <c r="F535" s="8">
        <v>0</v>
      </c>
      <c r="G535" s="4">
        <v>0</v>
      </c>
      <c r="H535" s="8">
        <v>0</v>
      </c>
      <c r="I535" s="4">
        <v>0</v>
      </c>
    </row>
    <row r="536" spans="1:9" x14ac:dyDescent="0.2">
      <c r="A536" s="2">
        <v>7</v>
      </c>
      <c r="B536" s="1" t="s">
        <v>56</v>
      </c>
      <c r="C536" s="4">
        <v>2</v>
      </c>
      <c r="D536" s="8">
        <v>4.4400000000000004</v>
      </c>
      <c r="E536" s="4">
        <v>1</v>
      </c>
      <c r="F536" s="8">
        <v>6.67</v>
      </c>
      <c r="G536" s="4">
        <v>1</v>
      </c>
      <c r="H536" s="8">
        <v>4.3499999999999996</v>
      </c>
      <c r="I536" s="4">
        <v>0</v>
      </c>
    </row>
    <row r="537" spans="1:9" x14ac:dyDescent="0.2">
      <c r="A537" s="2">
        <v>7</v>
      </c>
      <c r="B537" s="1" t="s">
        <v>78</v>
      </c>
      <c r="C537" s="4">
        <v>2</v>
      </c>
      <c r="D537" s="8">
        <v>4.4400000000000004</v>
      </c>
      <c r="E537" s="4">
        <v>0</v>
      </c>
      <c r="F537" s="8">
        <v>0</v>
      </c>
      <c r="G537" s="4">
        <v>1</v>
      </c>
      <c r="H537" s="8">
        <v>4.3499999999999996</v>
      </c>
      <c r="I537" s="4">
        <v>0</v>
      </c>
    </row>
    <row r="538" spans="1:9" x14ac:dyDescent="0.2">
      <c r="A538" s="2">
        <v>11</v>
      </c>
      <c r="B538" s="1" t="s">
        <v>52</v>
      </c>
      <c r="C538" s="4">
        <v>1</v>
      </c>
      <c r="D538" s="8">
        <v>2.2200000000000002</v>
      </c>
      <c r="E538" s="4">
        <v>1</v>
      </c>
      <c r="F538" s="8">
        <v>6.67</v>
      </c>
      <c r="G538" s="4">
        <v>0</v>
      </c>
      <c r="H538" s="8">
        <v>0</v>
      </c>
      <c r="I538" s="4">
        <v>0</v>
      </c>
    </row>
    <row r="539" spans="1:9" x14ac:dyDescent="0.2">
      <c r="A539" s="2">
        <v>11</v>
      </c>
      <c r="B539" s="1" t="s">
        <v>99</v>
      </c>
      <c r="C539" s="4">
        <v>1</v>
      </c>
      <c r="D539" s="8">
        <v>2.2200000000000002</v>
      </c>
      <c r="E539" s="4">
        <v>0</v>
      </c>
      <c r="F539" s="8">
        <v>0</v>
      </c>
      <c r="G539" s="4">
        <v>1</v>
      </c>
      <c r="H539" s="8">
        <v>4.3499999999999996</v>
      </c>
      <c r="I539" s="4">
        <v>0</v>
      </c>
    </row>
    <row r="540" spans="1:9" x14ac:dyDescent="0.2">
      <c r="A540" s="2">
        <v>11</v>
      </c>
      <c r="B540" s="1" t="s">
        <v>95</v>
      </c>
      <c r="C540" s="4">
        <v>1</v>
      </c>
      <c r="D540" s="8">
        <v>2.2200000000000002</v>
      </c>
      <c r="E540" s="4">
        <v>0</v>
      </c>
      <c r="F540" s="8">
        <v>0</v>
      </c>
      <c r="G540" s="4">
        <v>0</v>
      </c>
      <c r="H540" s="8">
        <v>0</v>
      </c>
      <c r="I540" s="4">
        <v>1</v>
      </c>
    </row>
    <row r="541" spans="1:9" x14ac:dyDescent="0.2">
      <c r="A541" s="2">
        <v>11</v>
      </c>
      <c r="B541" s="1" t="s">
        <v>75</v>
      </c>
      <c r="C541" s="4">
        <v>1</v>
      </c>
      <c r="D541" s="8">
        <v>2.2200000000000002</v>
      </c>
      <c r="E541" s="4">
        <v>0</v>
      </c>
      <c r="F541" s="8">
        <v>0</v>
      </c>
      <c r="G541" s="4">
        <v>1</v>
      </c>
      <c r="H541" s="8">
        <v>4.3499999999999996</v>
      </c>
      <c r="I541" s="4">
        <v>0</v>
      </c>
    </row>
    <row r="542" spans="1:9" x14ac:dyDescent="0.2">
      <c r="A542" s="2">
        <v>11</v>
      </c>
      <c r="B542" s="1" t="s">
        <v>96</v>
      </c>
      <c r="C542" s="4">
        <v>1</v>
      </c>
      <c r="D542" s="8">
        <v>2.2200000000000002</v>
      </c>
      <c r="E542" s="4">
        <v>0</v>
      </c>
      <c r="F542" s="8">
        <v>0</v>
      </c>
      <c r="G542" s="4">
        <v>1</v>
      </c>
      <c r="H542" s="8">
        <v>4.3499999999999996</v>
      </c>
      <c r="I542" s="4">
        <v>0</v>
      </c>
    </row>
    <row r="543" spans="1:9" x14ac:dyDescent="0.2">
      <c r="A543" s="2">
        <v>11</v>
      </c>
      <c r="B543" s="1" t="s">
        <v>53</v>
      </c>
      <c r="C543" s="4">
        <v>1</v>
      </c>
      <c r="D543" s="8">
        <v>2.2200000000000002</v>
      </c>
      <c r="E543" s="4">
        <v>0</v>
      </c>
      <c r="F543" s="8">
        <v>0</v>
      </c>
      <c r="G543" s="4">
        <v>1</v>
      </c>
      <c r="H543" s="8">
        <v>4.3499999999999996</v>
      </c>
      <c r="I543" s="4">
        <v>0</v>
      </c>
    </row>
    <row r="544" spans="1:9" x14ac:dyDescent="0.2">
      <c r="A544" s="2">
        <v>11</v>
      </c>
      <c r="B544" s="1" t="s">
        <v>59</v>
      </c>
      <c r="C544" s="4">
        <v>1</v>
      </c>
      <c r="D544" s="8">
        <v>2.2200000000000002</v>
      </c>
      <c r="E544" s="4">
        <v>1</v>
      </c>
      <c r="F544" s="8">
        <v>6.67</v>
      </c>
      <c r="G544" s="4">
        <v>0</v>
      </c>
      <c r="H544" s="8">
        <v>0</v>
      </c>
      <c r="I544" s="4">
        <v>0</v>
      </c>
    </row>
    <row r="545" spans="1:9" x14ac:dyDescent="0.2">
      <c r="A545" s="2">
        <v>11</v>
      </c>
      <c r="B545" s="1" t="s">
        <v>60</v>
      </c>
      <c r="C545" s="4">
        <v>1</v>
      </c>
      <c r="D545" s="8">
        <v>2.2200000000000002</v>
      </c>
      <c r="E545" s="4">
        <v>1</v>
      </c>
      <c r="F545" s="8">
        <v>6.67</v>
      </c>
      <c r="G545" s="4">
        <v>0</v>
      </c>
      <c r="H545" s="8">
        <v>0</v>
      </c>
      <c r="I545" s="4">
        <v>0</v>
      </c>
    </row>
    <row r="546" spans="1:9" x14ac:dyDescent="0.2">
      <c r="A546" s="2">
        <v>11</v>
      </c>
      <c r="B546" s="1" t="s">
        <v>61</v>
      </c>
      <c r="C546" s="4">
        <v>1</v>
      </c>
      <c r="D546" s="8">
        <v>2.2200000000000002</v>
      </c>
      <c r="E546" s="4">
        <v>0</v>
      </c>
      <c r="F546" s="8">
        <v>0</v>
      </c>
      <c r="G546" s="4">
        <v>1</v>
      </c>
      <c r="H546" s="8">
        <v>4.3499999999999996</v>
      </c>
      <c r="I546" s="4">
        <v>0</v>
      </c>
    </row>
    <row r="547" spans="1:9" x14ac:dyDescent="0.2">
      <c r="A547" s="2">
        <v>11</v>
      </c>
      <c r="B547" s="1" t="s">
        <v>64</v>
      </c>
      <c r="C547" s="4">
        <v>1</v>
      </c>
      <c r="D547" s="8">
        <v>2.2200000000000002</v>
      </c>
      <c r="E547" s="4">
        <v>0</v>
      </c>
      <c r="F547" s="8">
        <v>0</v>
      </c>
      <c r="G547" s="4">
        <v>1</v>
      </c>
      <c r="H547" s="8">
        <v>4.3499999999999996</v>
      </c>
      <c r="I547" s="4">
        <v>0</v>
      </c>
    </row>
    <row r="548" spans="1:9" x14ac:dyDescent="0.2">
      <c r="A548" s="2">
        <v>11</v>
      </c>
      <c r="B548" s="1" t="s">
        <v>66</v>
      </c>
      <c r="C548" s="4">
        <v>1</v>
      </c>
      <c r="D548" s="8">
        <v>2.2200000000000002</v>
      </c>
      <c r="E548" s="4">
        <v>1</v>
      </c>
      <c r="F548" s="8">
        <v>6.67</v>
      </c>
      <c r="G548" s="4">
        <v>0</v>
      </c>
      <c r="H548" s="8">
        <v>0</v>
      </c>
      <c r="I548" s="4">
        <v>0</v>
      </c>
    </row>
    <row r="549" spans="1:9" x14ac:dyDescent="0.2">
      <c r="A549" s="2">
        <v>11</v>
      </c>
      <c r="B549" s="1" t="s">
        <v>68</v>
      </c>
      <c r="C549" s="4">
        <v>1</v>
      </c>
      <c r="D549" s="8">
        <v>2.2200000000000002</v>
      </c>
      <c r="E549" s="4">
        <v>1</v>
      </c>
      <c r="F549" s="8">
        <v>6.67</v>
      </c>
      <c r="G549" s="4">
        <v>0</v>
      </c>
      <c r="H549" s="8">
        <v>0</v>
      </c>
      <c r="I549" s="4">
        <v>0</v>
      </c>
    </row>
    <row r="550" spans="1:9" x14ac:dyDescent="0.2">
      <c r="A550" s="1"/>
      <c r="C550" s="4"/>
      <c r="D550" s="8"/>
      <c r="E550" s="4"/>
      <c r="F550" s="8"/>
      <c r="G550" s="4"/>
      <c r="H550" s="8"/>
      <c r="I550" s="4"/>
    </row>
    <row r="551" spans="1:9" x14ac:dyDescent="0.2">
      <c r="A551" s="1" t="s">
        <v>23</v>
      </c>
      <c r="C551" s="4"/>
      <c r="D551" s="8"/>
      <c r="E551" s="4"/>
      <c r="F551" s="8"/>
      <c r="G551" s="4"/>
      <c r="H551" s="8"/>
      <c r="I551" s="4"/>
    </row>
    <row r="552" spans="1:9" x14ac:dyDescent="0.2">
      <c r="A552" s="2">
        <v>1</v>
      </c>
      <c r="B552" s="1" t="s">
        <v>63</v>
      </c>
      <c r="C552" s="4">
        <v>80</v>
      </c>
      <c r="D552" s="8">
        <v>15.78</v>
      </c>
      <c r="E552" s="4">
        <v>76</v>
      </c>
      <c r="F552" s="8">
        <v>21.05</v>
      </c>
      <c r="G552" s="4">
        <v>4</v>
      </c>
      <c r="H552" s="8">
        <v>2.84</v>
      </c>
      <c r="I552" s="4">
        <v>0</v>
      </c>
    </row>
    <row r="553" spans="1:9" x14ac:dyDescent="0.2">
      <c r="A553" s="2">
        <v>2</v>
      </c>
      <c r="B553" s="1" t="s">
        <v>50</v>
      </c>
      <c r="C553" s="4">
        <v>58</v>
      </c>
      <c r="D553" s="8">
        <v>11.44</v>
      </c>
      <c r="E553" s="4">
        <v>48</v>
      </c>
      <c r="F553" s="8">
        <v>13.3</v>
      </c>
      <c r="G553" s="4">
        <v>10</v>
      </c>
      <c r="H553" s="8">
        <v>7.09</v>
      </c>
      <c r="I553" s="4">
        <v>0</v>
      </c>
    </row>
    <row r="554" spans="1:9" x14ac:dyDescent="0.2">
      <c r="A554" s="2">
        <v>3</v>
      </c>
      <c r="B554" s="1" t="s">
        <v>49</v>
      </c>
      <c r="C554" s="4">
        <v>45</v>
      </c>
      <c r="D554" s="8">
        <v>8.8800000000000008</v>
      </c>
      <c r="E554" s="4">
        <v>24</v>
      </c>
      <c r="F554" s="8">
        <v>6.65</v>
      </c>
      <c r="G554" s="4">
        <v>21</v>
      </c>
      <c r="H554" s="8">
        <v>14.89</v>
      </c>
      <c r="I554" s="4">
        <v>0</v>
      </c>
    </row>
    <row r="555" spans="1:9" x14ac:dyDescent="0.2">
      <c r="A555" s="2">
        <v>4</v>
      </c>
      <c r="B555" s="1" t="s">
        <v>56</v>
      </c>
      <c r="C555" s="4">
        <v>42</v>
      </c>
      <c r="D555" s="8">
        <v>8.2799999999999994</v>
      </c>
      <c r="E555" s="4">
        <v>33</v>
      </c>
      <c r="F555" s="8">
        <v>9.14</v>
      </c>
      <c r="G555" s="4">
        <v>8</v>
      </c>
      <c r="H555" s="8">
        <v>5.67</v>
      </c>
      <c r="I555" s="4">
        <v>1</v>
      </c>
    </row>
    <row r="556" spans="1:9" x14ac:dyDescent="0.2">
      <c r="A556" s="2">
        <v>4</v>
      </c>
      <c r="B556" s="1" t="s">
        <v>58</v>
      </c>
      <c r="C556" s="4">
        <v>42</v>
      </c>
      <c r="D556" s="8">
        <v>8.2799999999999994</v>
      </c>
      <c r="E556" s="4">
        <v>32</v>
      </c>
      <c r="F556" s="8">
        <v>8.86</v>
      </c>
      <c r="G556" s="4">
        <v>10</v>
      </c>
      <c r="H556" s="8">
        <v>7.09</v>
      </c>
      <c r="I556" s="4">
        <v>0</v>
      </c>
    </row>
    <row r="557" spans="1:9" x14ac:dyDescent="0.2">
      <c r="A557" s="2">
        <v>6</v>
      </c>
      <c r="B557" s="1" t="s">
        <v>62</v>
      </c>
      <c r="C557" s="4">
        <v>30</v>
      </c>
      <c r="D557" s="8">
        <v>5.92</v>
      </c>
      <c r="E557" s="4">
        <v>27</v>
      </c>
      <c r="F557" s="8">
        <v>7.48</v>
      </c>
      <c r="G557" s="4">
        <v>3</v>
      </c>
      <c r="H557" s="8">
        <v>2.13</v>
      </c>
      <c r="I557" s="4">
        <v>0</v>
      </c>
    </row>
    <row r="558" spans="1:9" x14ac:dyDescent="0.2">
      <c r="A558" s="2">
        <v>7</v>
      </c>
      <c r="B558" s="1" t="s">
        <v>51</v>
      </c>
      <c r="C558" s="4">
        <v>22</v>
      </c>
      <c r="D558" s="8">
        <v>4.34</v>
      </c>
      <c r="E558" s="4">
        <v>15</v>
      </c>
      <c r="F558" s="8">
        <v>4.16</v>
      </c>
      <c r="G558" s="4">
        <v>7</v>
      </c>
      <c r="H558" s="8">
        <v>4.96</v>
      </c>
      <c r="I558" s="4">
        <v>0</v>
      </c>
    </row>
    <row r="559" spans="1:9" x14ac:dyDescent="0.2">
      <c r="A559" s="2">
        <v>8</v>
      </c>
      <c r="B559" s="1" t="s">
        <v>57</v>
      </c>
      <c r="C559" s="4">
        <v>20</v>
      </c>
      <c r="D559" s="8">
        <v>3.94</v>
      </c>
      <c r="E559" s="4">
        <v>15</v>
      </c>
      <c r="F559" s="8">
        <v>4.16</v>
      </c>
      <c r="G559" s="4">
        <v>5</v>
      </c>
      <c r="H559" s="8">
        <v>3.55</v>
      </c>
      <c r="I559" s="4">
        <v>0</v>
      </c>
    </row>
    <row r="560" spans="1:9" x14ac:dyDescent="0.2">
      <c r="A560" s="2">
        <v>9</v>
      </c>
      <c r="B560" s="1" t="s">
        <v>65</v>
      </c>
      <c r="C560" s="4">
        <v>12</v>
      </c>
      <c r="D560" s="8">
        <v>2.37</v>
      </c>
      <c r="E560" s="4">
        <v>7</v>
      </c>
      <c r="F560" s="8">
        <v>1.94</v>
      </c>
      <c r="G560" s="4">
        <v>4</v>
      </c>
      <c r="H560" s="8">
        <v>2.84</v>
      </c>
      <c r="I560" s="4">
        <v>0</v>
      </c>
    </row>
    <row r="561" spans="1:9" x14ac:dyDescent="0.2">
      <c r="A561" s="2">
        <v>10</v>
      </c>
      <c r="B561" s="1" t="s">
        <v>61</v>
      </c>
      <c r="C561" s="4">
        <v>11</v>
      </c>
      <c r="D561" s="8">
        <v>2.17</v>
      </c>
      <c r="E561" s="4">
        <v>9</v>
      </c>
      <c r="F561" s="8">
        <v>2.4900000000000002</v>
      </c>
      <c r="G561" s="4">
        <v>2</v>
      </c>
      <c r="H561" s="8">
        <v>1.42</v>
      </c>
      <c r="I561" s="4">
        <v>0</v>
      </c>
    </row>
    <row r="562" spans="1:9" x14ac:dyDescent="0.2">
      <c r="A562" s="2">
        <v>10</v>
      </c>
      <c r="B562" s="1" t="s">
        <v>66</v>
      </c>
      <c r="C562" s="4">
        <v>11</v>
      </c>
      <c r="D562" s="8">
        <v>2.17</v>
      </c>
      <c r="E562" s="4">
        <v>11</v>
      </c>
      <c r="F562" s="8">
        <v>3.05</v>
      </c>
      <c r="G562" s="4">
        <v>0</v>
      </c>
      <c r="H562" s="8">
        <v>0</v>
      </c>
      <c r="I562" s="4">
        <v>0</v>
      </c>
    </row>
    <row r="563" spans="1:9" x14ac:dyDescent="0.2">
      <c r="A563" s="2">
        <v>12</v>
      </c>
      <c r="B563" s="1" t="s">
        <v>52</v>
      </c>
      <c r="C563" s="4">
        <v>9</v>
      </c>
      <c r="D563" s="8">
        <v>1.78</v>
      </c>
      <c r="E563" s="4">
        <v>9</v>
      </c>
      <c r="F563" s="8">
        <v>2.4900000000000002</v>
      </c>
      <c r="G563" s="4">
        <v>0</v>
      </c>
      <c r="H563" s="8">
        <v>0</v>
      </c>
      <c r="I563" s="4">
        <v>0</v>
      </c>
    </row>
    <row r="564" spans="1:9" x14ac:dyDescent="0.2">
      <c r="A564" s="2">
        <v>13</v>
      </c>
      <c r="B564" s="1" t="s">
        <v>53</v>
      </c>
      <c r="C564" s="4">
        <v>8</v>
      </c>
      <c r="D564" s="8">
        <v>1.58</v>
      </c>
      <c r="E564" s="4">
        <v>5</v>
      </c>
      <c r="F564" s="8">
        <v>1.39</v>
      </c>
      <c r="G564" s="4">
        <v>3</v>
      </c>
      <c r="H564" s="8">
        <v>2.13</v>
      </c>
      <c r="I564" s="4">
        <v>0</v>
      </c>
    </row>
    <row r="565" spans="1:9" x14ac:dyDescent="0.2">
      <c r="A565" s="2">
        <v>13</v>
      </c>
      <c r="B565" s="1" t="s">
        <v>55</v>
      </c>
      <c r="C565" s="4">
        <v>8</v>
      </c>
      <c r="D565" s="8">
        <v>1.58</v>
      </c>
      <c r="E565" s="4">
        <v>6</v>
      </c>
      <c r="F565" s="8">
        <v>1.66</v>
      </c>
      <c r="G565" s="4">
        <v>2</v>
      </c>
      <c r="H565" s="8">
        <v>1.42</v>
      </c>
      <c r="I565" s="4">
        <v>0</v>
      </c>
    </row>
    <row r="566" spans="1:9" x14ac:dyDescent="0.2">
      <c r="A566" s="2">
        <v>15</v>
      </c>
      <c r="B566" s="1" t="s">
        <v>88</v>
      </c>
      <c r="C566" s="4">
        <v>7</v>
      </c>
      <c r="D566" s="8">
        <v>1.38</v>
      </c>
      <c r="E566" s="4">
        <v>5</v>
      </c>
      <c r="F566" s="8">
        <v>1.39</v>
      </c>
      <c r="G566" s="4">
        <v>2</v>
      </c>
      <c r="H566" s="8">
        <v>1.42</v>
      </c>
      <c r="I566" s="4">
        <v>0</v>
      </c>
    </row>
    <row r="567" spans="1:9" x14ac:dyDescent="0.2">
      <c r="A567" s="2">
        <v>15</v>
      </c>
      <c r="B567" s="1" t="s">
        <v>80</v>
      </c>
      <c r="C567" s="4">
        <v>7</v>
      </c>
      <c r="D567" s="8">
        <v>1.38</v>
      </c>
      <c r="E567" s="4">
        <v>5</v>
      </c>
      <c r="F567" s="8">
        <v>1.39</v>
      </c>
      <c r="G567" s="4">
        <v>2</v>
      </c>
      <c r="H567" s="8">
        <v>1.42</v>
      </c>
      <c r="I567" s="4">
        <v>0</v>
      </c>
    </row>
    <row r="568" spans="1:9" x14ac:dyDescent="0.2">
      <c r="A568" s="2">
        <v>15</v>
      </c>
      <c r="B568" s="1" t="s">
        <v>68</v>
      </c>
      <c r="C568" s="4">
        <v>7</v>
      </c>
      <c r="D568" s="8">
        <v>1.38</v>
      </c>
      <c r="E568" s="4">
        <v>4</v>
      </c>
      <c r="F568" s="8">
        <v>1.1100000000000001</v>
      </c>
      <c r="G568" s="4">
        <v>3</v>
      </c>
      <c r="H568" s="8">
        <v>2.13</v>
      </c>
      <c r="I568" s="4">
        <v>0</v>
      </c>
    </row>
    <row r="569" spans="1:9" x14ac:dyDescent="0.2">
      <c r="A569" s="2">
        <v>18</v>
      </c>
      <c r="B569" s="1" t="s">
        <v>73</v>
      </c>
      <c r="C569" s="4">
        <v>6</v>
      </c>
      <c r="D569" s="8">
        <v>1.18</v>
      </c>
      <c r="E569" s="4">
        <v>2</v>
      </c>
      <c r="F569" s="8">
        <v>0.55000000000000004</v>
      </c>
      <c r="G569" s="4">
        <v>4</v>
      </c>
      <c r="H569" s="8">
        <v>2.84</v>
      </c>
      <c r="I569" s="4">
        <v>0</v>
      </c>
    </row>
    <row r="570" spans="1:9" x14ac:dyDescent="0.2">
      <c r="A570" s="2">
        <v>18</v>
      </c>
      <c r="B570" s="1" t="s">
        <v>74</v>
      </c>
      <c r="C570" s="4">
        <v>6</v>
      </c>
      <c r="D570" s="8">
        <v>1.18</v>
      </c>
      <c r="E570" s="4">
        <v>1</v>
      </c>
      <c r="F570" s="8">
        <v>0.28000000000000003</v>
      </c>
      <c r="G570" s="4">
        <v>5</v>
      </c>
      <c r="H570" s="8">
        <v>3.55</v>
      </c>
      <c r="I570" s="4">
        <v>0</v>
      </c>
    </row>
    <row r="571" spans="1:9" x14ac:dyDescent="0.2">
      <c r="A571" s="2">
        <v>20</v>
      </c>
      <c r="B571" s="1" t="s">
        <v>59</v>
      </c>
      <c r="C571" s="4">
        <v>5</v>
      </c>
      <c r="D571" s="8">
        <v>0.99</v>
      </c>
      <c r="E571" s="4">
        <v>2</v>
      </c>
      <c r="F571" s="8">
        <v>0.55000000000000004</v>
      </c>
      <c r="G571" s="4">
        <v>3</v>
      </c>
      <c r="H571" s="8">
        <v>2.13</v>
      </c>
      <c r="I571" s="4">
        <v>0</v>
      </c>
    </row>
    <row r="572" spans="1:9" x14ac:dyDescent="0.2">
      <c r="A572" s="2">
        <v>20</v>
      </c>
      <c r="B572" s="1" t="s">
        <v>64</v>
      </c>
      <c r="C572" s="4">
        <v>5</v>
      </c>
      <c r="D572" s="8">
        <v>0.99</v>
      </c>
      <c r="E572" s="4">
        <v>1</v>
      </c>
      <c r="F572" s="8">
        <v>0.28000000000000003</v>
      </c>
      <c r="G572" s="4">
        <v>3</v>
      </c>
      <c r="H572" s="8">
        <v>2.13</v>
      </c>
      <c r="I572" s="4">
        <v>0</v>
      </c>
    </row>
    <row r="573" spans="1:9" x14ac:dyDescent="0.2">
      <c r="A573" s="2">
        <v>20</v>
      </c>
      <c r="B573" s="1" t="s">
        <v>67</v>
      </c>
      <c r="C573" s="4">
        <v>5</v>
      </c>
      <c r="D573" s="8">
        <v>0.99</v>
      </c>
      <c r="E573" s="4">
        <v>0</v>
      </c>
      <c r="F573" s="8">
        <v>0</v>
      </c>
      <c r="G573" s="4">
        <v>4</v>
      </c>
      <c r="H573" s="8">
        <v>2.84</v>
      </c>
      <c r="I573" s="4">
        <v>0</v>
      </c>
    </row>
    <row r="574" spans="1:9" x14ac:dyDescent="0.2">
      <c r="A574" s="1"/>
      <c r="C574" s="4"/>
      <c r="D574" s="8"/>
      <c r="E574" s="4"/>
      <c r="F574" s="8"/>
      <c r="G574" s="4"/>
      <c r="H574" s="8"/>
      <c r="I574" s="4"/>
    </row>
    <row r="575" spans="1:9" x14ac:dyDescent="0.2">
      <c r="A575" s="1" t="s">
        <v>24</v>
      </c>
      <c r="C575" s="4"/>
      <c r="D575" s="8"/>
      <c r="E575" s="4"/>
      <c r="F575" s="8"/>
      <c r="G575" s="4"/>
      <c r="H575" s="8"/>
      <c r="I575" s="4"/>
    </row>
    <row r="576" spans="1:9" x14ac:dyDescent="0.2">
      <c r="A576" s="2">
        <v>1</v>
      </c>
      <c r="B576" s="1" t="s">
        <v>63</v>
      </c>
      <c r="C576" s="4">
        <v>67</v>
      </c>
      <c r="D576" s="8">
        <v>20</v>
      </c>
      <c r="E576" s="4">
        <v>66</v>
      </c>
      <c r="F576" s="8">
        <v>25.88</v>
      </c>
      <c r="G576" s="4">
        <v>1</v>
      </c>
      <c r="H576" s="8">
        <v>1.47</v>
      </c>
      <c r="I576" s="4">
        <v>0</v>
      </c>
    </row>
    <row r="577" spans="1:9" x14ac:dyDescent="0.2">
      <c r="A577" s="2">
        <v>2</v>
      </c>
      <c r="B577" s="1" t="s">
        <v>62</v>
      </c>
      <c r="C577" s="4">
        <v>36</v>
      </c>
      <c r="D577" s="8">
        <v>10.75</v>
      </c>
      <c r="E577" s="4">
        <v>32</v>
      </c>
      <c r="F577" s="8">
        <v>12.55</v>
      </c>
      <c r="G577" s="4">
        <v>4</v>
      </c>
      <c r="H577" s="8">
        <v>5.88</v>
      </c>
      <c r="I577" s="4">
        <v>0</v>
      </c>
    </row>
    <row r="578" spans="1:9" x14ac:dyDescent="0.2">
      <c r="A578" s="2">
        <v>3</v>
      </c>
      <c r="B578" s="1" t="s">
        <v>58</v>
      </c>
      <c r="C578" s="4">
        <v>31</v>
      </c>
      <c r="D578" s="8">
        <v>9.25</v>
      </c>
      <c r="E578" s="4">
        <v>22</v>
      </c>
      <c r="F578" s="8">
        <v>8.6300000000000008</v>
      </c>
      <c r="G578" s="4">
        <v>8</v>
      </c>
      <c r="H578" s="8">
        <v>11.76</v>
      </c>
      <c r="I578" s="4">
        <v>1</v>
      </c>
    </row>
    <row r="579" spans="1:9" x14ac:dyDescent="0.2">
      <c r="A579" s="2">
        <v>4</v>
      </c>
      <c r="B579" s="1" t="s">
        <v>56</v>
      </c>
      <c r="C579" s="4">
        <v>30</v>
      </c>
      <c r="D579" s="8">
        <v>8.9600000000000009</v>
      </c>
      <c r="E579" s="4">
        <v>28</v>
      </c>
      <c r="F579" s="8">
        <v>10.98</v>
      </c>
      <c r="G579" s="4">
        <v>1</v>
      </c>
      <c r="H579" s="8">
        <v>1.47</v>
      </c>
      <c r="I579" s="4">
        <v>1</v>
      </c>
    </row>
    <row r="580" spans="1:9" x14ac:dyDescent="0.2">
      <c r="A580" s="2">
        <v>5</v>
      </c>
      <c r="B580" s="1" t="s">
        <v>49</v>
      </c>
      <c r="C580" s="4">
        <v>26</v>
      </c>
      <c r="D580" s="8">
        <v>7.76</v>
      </c>
      <c r="E580" s="4">
        <v>17</v>
      </c>
      <c r="F580" s="8">
        <v>6.67</v>
      </c>
      <c r="G580" s="4">
        <v>9</v>
      </c>
      <c r="H580" s="8">
        <v>13.24</v>
      </c>
      <c r="I580" s="4">
        <v>0</v>
      </c>
    </row>
    <row r="581" spans="1:9" x14ac:dyDescent="0.2">
      <c r="A581" s="2">
        <v>6</v>
      </c>
      <c r="B581" s="1" t="s">
        <v>50</v>
      </c>
      <c r="C581" s="4">
        <v>18</v>
      </c>
      <c r="D581" s="8">
        <v>5.37</v>
      </c>
      <c r="E581" s="4">
        <v>17</v>
      </c>
      <c r="F581" s="8">
        <v>6.67</v>
      </c>
      <c r="G581" s="4">
        <v>1</v>
      </c>
      <c r="H581" s="8">
        <v>1.47</v>
      </c>
      <c r="I581" s="4">
        <v>0</v>
      </c>
    </row>
    <row r="582" spans="1:9" x14ac:dyDescent="0.2">
      <c r="A582" s="2">
        <v>7</v>
      </c>
      <c r="B582" s="1" t="s">
        <v>52</v>
      </c>
      <c r="C582" s="4">
        <v>12</v>
      </c>
      <c r="D582" s="8">
        <v>3.58</v>
      </c>
      <c r="E582" s="4">
        <v>5</v>
      </c>
      <c r="F582" s="8">
        <v>1.96</v>
      </c>
      <c r="G582" s="4">
        <v>7</v>
      </c>
      <c r="H582" s="8">
        <v>10.29</v>
      </c>
      <c r="I582" s="4">
        <v>0</v>
      </c>
    </row>
    <row r="583" spans="1:9" x14ac:dyDescent="0.2">
      <c r="A583" s="2">
        <v>8</v>
      </c>
      <c r="B583" s="1" t="s">
        <v>73</v>
      </c>
      <c r="C583" s="4">
        <v>9</v>
      </c>
      <c r="D583" s="8">
        <v>2.69</v>
      </c>
      <c r="E583" s="4">
        <v>4</v>
      </c>
      <c r="F583" s="8">
        <v>1.57</v>
      </c>
      <c r="G583" s="4">
        <v>5</v>
      </c>
      <c r="H583" s="8">
        <v>7.35</v>
      </c>
      <c r="I583" s="4">
        <v>0</v>
      </c>
    </row>
    <row r="584" spans="1:9" x14ac:dyDescent="0.2">
      <c r="A584" s="2">
        <v>9</v>
      </c>
      <c r="B584" s="1" t="s">
        <v>55</v>
      </c>
      <c r="C584" s="4">
        <v>8</v>
      </c>
      <c r="D584" s="8">
        <v>2.39</v>
      </c>
      <c r="E584" s="4">
        <v>5</v>
      </c>
      <c r="F584" s="8">
        <v>1.96</v>
      </c>
      <c r="G584" s="4">
        <v>3</v>
      </c>
      <c r="H584" s="8">
        <v>4.41</v>
      </c>
      <c r="I584" s="4">
        <v>0</v>
      </c>
    </row>
    <row r="585" spans="1:9" x14ac:dyDescent="0.2">
      <c r="A585" s="2">
        <v>9</v>
      </c>
      <c r="B585" s="1" t="s">
        <v>57</v>
      </c>
      <c r="C585" s="4">
        <v>8</v>
      </c>
      <c r="D585" s="8">
        <v>2.39</v>
      </c>
      <c r="E585" s="4">
        <v>6</v>
      </c>
      <c r="F585" s="8">
        <v>2.35</v>
      </c>
      <c r="G585" s="4">
        <v>2</v>
      </c>
      <c r="H585" s="8">
        <v>2.94</v>
      </c>
      <c r="I585" s="4">
        <v>0</v>
      </c>
    </row>
    <row r="586" spans="1:9" x14ac:dyDescent="0.2">
      <c r="A586" s="2">
        <v>11</v>
      </c>
      <c r="B586" s="1" t="s">
        <v>65</v>
      </c>
      <c r="C586" s="4">
        <v>7</v>
      </c>
      <c r="D586" s="8">
        <v>2.09</v>
      </c>
      <c r="E586" s="4">
        <v>1</v>
      </c>
      <c r="F586" s="8">
        <v>0.39</v>
      </c>
      <c r="G586" s="4">
        <v>1</v>
      </c>
      <c r="H586" s="8">
        <v>1.47</v>
      </c>
      <c r="I586" s="4">
        <v>0</v>
      </c>
    </row>
    <row r="587" spans="1:9" x14ac:dyDescent="0.2">
      <c r="A587" s="2">
        <v>11</v>
      </c>
      <c r="B587" s="1" t="s">
        <v>66</v>
      </c>
      <c r="C587" s="4">
        <v>7</v>
      </c>
      <c r="D587" s="8">
        <v>2.09</v>
      </c>
      <c r="E587" s="4">
        <v>7</v>
      </c>
      <c r="F587" s="8">
        <v>2.75</v>
      </c>
      <c r="G587" s="4">
        <v>0</v>
      </c>
      <c r="H587" s="8">
        <v>0</v>
      </c>
      <c r="I587" s="4">
        <v>0</v>
      </c>
    </row>
    <row r="588" spans="1:9" x14ac:dyDescent="0.2">
      <c r="A588" s="2">
        <v>13</v>
      </c>
      <c r="B588" s="1" t="s">
        <v>51</v>
      </c>
      <c r="C588" s="4">
        <v>6</v>
      </c>
      <c r="D588" s="8">
        <v>1.79</v>
      </c>
      <c r="E588" s="4">
        <v>5</v>
      </c>
      <c r="F588" s="8">
        <v>1.96</v>
      </c>
      <c r="G588" s="4">
        <v>1</v>
      </c>
      <c r="H588" s="8">
        <v>1.47</v>
      </c>
      <c r="I588" s="4">
        <v>0</v>
      </c>
    </row>
    <row r="589" spans="1:9" x14ac:dyDescent="0.2">
      <c r="A589" s="2">
        <v>13</v>
      </c>
      <c r="B589" s="1" t="s">
        <v>68</v>
      </c>
      <c r="C589" s="4">
        <v>6</v>
      </c>
      <c r="D589" s="8">
        <v>1.79</v>
      </c>
      <c r="E589" s="4">
        <v>6</v>
      </c>
      <c r="F589" s="8">
        <v>2.35</v>
      </c>
      <c r="G589" s="4">
        <v>0</v>
      </c>
      <c r="H589" s="8">
        <v>0</v>
      </c>
      <c r="I589" s="4">
        <v>0</v>
      </c>
    </row>
    <row r="590" spans="1:9" x14ac:dyDescent="0.2">
      <c r="A590" s="2">
        <v>15</v>
      </c>
      <c r="B590" s="1" t="s">
        <v>61</v>
      </c>
      <c r="C590" s="4">
        <v>5</v>
      </c>
      <c r="D590" s="8">
        <v>1.49</v>
      </c>
      <c r="E590" s="4">
        <v>3</v>
      </c>
      <c r="F590" s="8">
        <v>1.18</v>
      </c>
      <c r="G590" s="4">
        <v>2</v>
      </c>
      <c r="H590" s="8">
        <v>2.94</v>
      </c>
      <c r="I590" s="4">
        <v>0</v>
      </c>
    </row>
    <row r="591" spans="1:9" x14ac:dyDescent="0.2">
      <c r="A591" s="2">
        <v>16</v>
      </c>
      <c r="B591" s="1" t="s">
        <v>85</v>
      </c>
      <c r="C591" s="4">
        <v>4</v>
      </c>
      <c r="D591" s="8">
        <v>1.19</v>
      </c>
      <c r="E591" s="4">
        <v>4</v>
      </c>
      <c r="F591" s="8">
        <v>1.57</v>
      </c>
      <c r="G591" s="4">
        <v>0</v>
      </c>
      <c r="H591" s="8">
        <v>0</v>
      </c>
      <c r="I591" s="4">
        <v>0</v>
      </c>
    </row>
    <row r="592" spans="1:9" x14ac:dyDescent="0.2">
      <c r="A592" s="2">
        <v>16</v>
      </c>
      <c r="B592" s="1" t="s">
        <v>80</v>
      </c>
      <c r="C592" s="4">
        <v>4</v>
      </c>
      <c r="D592" s="8">
        <v>1.19</v>
      </c>
      <c r="E592" s="4">
        <v>2</v>
      </c>
      <c r="F592" s="8">
        <v>0.78</v>
      </c>
      <c r="G592" s="4">
        <v>2</v>
      </c>
      <c r="H592" s="8">
        <v>2.94</v>
      </c>
      <c r="I592" s="4">
        <v>0</v>
      </c>
    </row>
    <row r="593" spans="1:9" x14ac:dyDescent="0.2">
      <c r="A593" s="2">
        <v>16</v>
      </c>
      <c r="B593" s="1" t="s">
        <v>74</v>
      </c>
      <c r="C593" s="4">
        <v>4</v>
      </c>
      <c r="D593" s="8">
        <v>1.19</v>
      </c>
      <c r="E593" s="4">
        <v>2</v>
      </c>
      <c r="F593" s="8">
        <v>0.78</v>
      </c>
      <c r="G593" s="4">
        <v>2</v>
      </c>
      <c r="H593" s="8">
        <v>2.94</v>
      </c>
      <c r="I593" s="4">
        <v>0</v>
      </c>
    </row>
    <row r="594" spans="1:9" x14ac:dyDescent="0.2">
      <c r="A594" s="2">
        <v>16</v>
      </c>
      <c r="B594" s="1" t="s">
        <v>59</v>
      </c>
      <c r="C594" s="4">
        <v>4</v>
      </c>
      <c r="D594" s="8">
        <v>1.19</v>
      </c>
      <c r="E594" s="4">
        <v>0</v>
      </c>
      <c r="F594" s="8">
        <v>0</v>
      </c>
      <c r="G594" s="4">
        <v>4</v>
      </c>
      <c r="H594" s="8">
        <v>5.88</v>
      </c>
      <c r="I594" s="4">
        <v>0</v>
      </c>
    </row>
    <row r="595" spans="1:9" x14ac:dyDescent="0.2">
      <c r="A595" s="2">
        <v>16</v>
      </c>
      <c r="B595" s="1" t="s">
        <v>67</v>
      </c>
      <c r="C595" s="4">
        <v>4</v>
      </c>
      <c r="D595" s="8">
        <v>1.19</v>
      </c>
      <c r="E595" s="4">
        <v>0</v>
      </c>
      <c r="F595" s="8">
        <v>0</v>
      </c>
      <c r="G595" s="4">
        <v>3</v>
      </c>
      <c r="H595" s="8">
        <v>4.41</v>
      </c>
      <c r="I595" s="4">
        <v>0</v>
      </c>
    </row>
    <row r="596" spans="1:9" x14ac:dyDescent="0.2">
      <c r="A596" s="2">
        <v>16</v>
      </c>
      <c r="B596" s="1" t="s">
        <v>84</v>
      </c>
      <c r="C596" s="4">
        <v>4</v>
      </c>
      <c r="D596" s="8">
        <v>1.19</v>
      </c>
      <c r="E596" s="4">
        <v>1</v>
      </c>
      <c r="F596" s="8">
        <v>0.39</v>
      </c>
      <c r="G596" s="4">
        <v>2</v>
      </c>
      <c r="H596" s="8">
        <v>2.94</v>
      </c>
      <c r="I596" s="4">
        <v>1</v>
      </c>
    </row>
    <row r="597" spans="1:9" x14ac:dyDescent="0.2">
      <c r="A597" s="1"/>
      <c r="C597" s="4"/>
      <c r="D597" s="8"/>
      <c r="E597" s="4"/>
      <c r="F597" s="8"/>
      <c r="G597" s="4"/>
      <c r="H597" s="8"/>
      <c r="I597" s="4"/>
    </row>
    <row r="598" spans="1:9" x14ac:dyDescent="0.2">
      <c r="A598" s="1" t="s">
        <v>25</v>
      </c>
      <c r="C598" s="4"/>
      <c r="D598" s="8"/>
      <c r="E598" s="4"/>
      <c r="F598" s="8"/>
      <c r="G598" s="4"/>
      <c r="H598" s="8"/>
      <c r="I598" s="4"/>
    </row>
    <row r="599" spans="1:9" x14ac:dyDescent="0.2">
      <c r="A599" s="2">
        <v>1</v>
      </c>
      <c r="B599" s="1" t="s">
        <v>63</v>
      </c>
      <c r="C599" s="4">
        <v>12</v>
      </c>
      <c r="D599" s="8">
        <v>16.22</v>
      </c>
      <c r="E599" s="4">
        <v>12</v>
      </c>
      <c r="F599" s="8">
        <v>25</v>
      </c>
      <c r="G599" s="4">
        <v>0</v>
      </c>
      <c r="H599" s="8">
        <v>0</v>
      </c>
      <c r="I599" s="4">
        <v>0</v>
      </c>
    </row>
    <row r="600" spans="1:9" x14ac:dyDescent="0.2">
      <c r="A600" s="2">
        <v>2</v>
      </c>
      <c r="B600" s="1" t="s">
        <v>49</v>
      </c>
      <c r="C600" s="4">
        <v>9</v>
      </c>
      <c r="D600" s="8">
        <v>12.16</v>
      </c>
      <c r="E600" s="4">
        <v>3</v>
      </c>
      <c r="F600" s="8">
        <v>6.25</v>
      </c>
      <c r="G600" s="4">
        <v>6</v>
      </c>
      <c r="H600" s="8">
        <v>25</v>
      </c>
      <c r="I600" s="4">
        <v>0</v>
      </c>
    </row>
    <row r="601" spans="1:9" x14ac:dyDescent="0.2">
      <c r="A601" s="2">
        <v>3</v>
      </c>
      <c r="B601" s="1" t="s">
        <v>56</v>
      </c>
      <c r="C601" s="4">
        <v>8</v>
      </c>
      <c r="D601" s="8">
        <v>10.81</v>
      </c>
      <c r="E601" s="4">
        <v>8</v>
      </c>
      <c r="F601" s="8">
        <v>16.670000000000002</v>
      </c>
      <c r="G601" s="4">
        <v>0</v>
      </c>
      <c r="H601" s="8">
        <v>0</v>
      </c>
      <c r="I601" s="4">
        <v>0</v>
      </c>
    </row>
    <row r="602" spans="1:9" x14ac:dyDescent="0.2">
      <c r="A602" s="2">
        <v>3</v>
      </c>
      <c r="B602" s="1" t="s">
        <v>76</v>
      </c>
      <c r="C602" s="4">
        <v>8</v>
      </c>
      <c r="D602" s="8">
        <v>10.81</v>
      </c>
      <c r="E602" s="4">
        <v>6</v>
      </c>
      <c r="F602" s="8">
        <v>12.5</v>
      </c>
      <c r="G602" s="4">
        <v>2</v>
      </c>
      <c r="H602" s="8">
        <v>8.33</v>
      </c>
      <c r="I602" s="4">
        <v>0</v>
      </c>
    </row>
    <row r="603" spans="1:9" x14ac:dyDescent="0.2">
      <c r="A603" s="2">
        <v>5</v>
      </c>
      <c r="B603" s="1" t="s">
        <v>87</v>
      </c>
      <c r="C603" s="4">
        <v>4</v>
      </c>
      <c r="D603" s="8">
        <v>5.41</v>
      </c>
      <c r="E603" s="4">
        <v>0</v>
      </c>
      <c r="F603" s="8">
        <v>0</v>
      </c>
      <c r="G603" s="4">
        <v>4</v>
      </c>
      <c r="H603" s="8">
        <v>16.670000000000002</v>
      </c>
      <c r="I603" s="4">
        <v>0</v>
      </c>
    </row>
    <row r="604" spans="1:9" x14ac:dyDescent="0.2">
      <c r="A604" s="2">
        <v>6</v>
      </c>
      <c r="B604" s="1" t="s">
        <v>52</v>
      </c>
      <c r="C604" s="4">
        <v>3</v>
      </c>
      <c r="D604" s="8">
        <v>4.05</v>
      </c>
      <c r="E604" s="4">
        <v>3</v>
      </c>
      <c r="F604" s="8">
        <v>6.25</v>
      </c>
      <c r="G604" s="4">
        <v>0</v>
      </c>
      <c r="H604" s="8">
        <v>0</v>
      </c>
      <c r="I604" s="4">
        <v>0</v>
      </c>
    </row>
    <row r="605" spans="1:9" x14ac:dyDescent="0.2">
      <c r="A605" s="2">
        <v>6</v>
      </c>
      <c r="B605" s="1" t="s">
        <v>57</v>
      </c>
      <c r="C605" s="4">
        <v>3</v>
      </c>
      <c r="D605" s="8">
        <v>4.05</v>
      </c>
      <c r="E605" s="4">
        <v>3</v>
      </c>
      <c r="F605" s="8">
        <v>6.25</v>
      </c>
      <c r="G605" s="4">
        <v>0</v>
      </c>
      <c r="H605" s="8">
        <v>0</v>
      </c>
      <c r="I605" s="4">
        <v>0</v>
      </c>
    </row>
    <row r="606" spans="1:9" x14ac:dyDescent="0.2">
      <c r="A606" s="2">
        <v>6</v>
      </c>
      <c r="B606" s="1" t="s">
        <v>62</v>
      </c>
      <c r="C606" s="4">
        <v>3</v>
      </c>
      <c r="D606" s="8">
        <v>4.05</v>
      </c>
      <c r="E606" s="4">
        <v>3</v>
      </c>
      <c r="F606" s="8">
        <v>6.25</v>
      </c>
      <c r="G606" s="4">
        <v>0</v>
      </c>
      <c r="H606" s="8">
        <v>0</v>
      </c>
      <c r="I606" s="4">
        <v>0</v>
      </c>
    </row>
    <row r="607" spans="1:9" x14ac:dyDescent="0.2">
      <c r="A607" s="2">
        <v>9</v>
      </c>
      <c r="B607" s="1" t="s">
        <v>50</v>
      </c>
      <c r="C607" s="4">
        <v>2</v>
      </c>
      <c r="D607" s="8">
        <v>2.7</v>
      </c>
      <c r="E607" s="4">
        <v>2</v>
      </c>
      <c r="F607" s="8">
        <v>4.17</v>
      </c>
      <c r="G607" s="4">
        <v>0</v>
      </c>
      <c r="H607" s="8">
        <v>0</v>
      </c>
      <c r="I607" s="4">
        <v>0</v>
      </c>
    </row>
    <row r="608" spans="1:9" x14ac:dyDescent="0.2">
      <c r="A608" s="2">
        <v>9</v>
      </c>
      <c r="B608" s="1" t="s">
        <v>51</v>
      </c>
      <c r="C608" s="4">
        <v>2</v>
      </c>
      <c r="D608" s="8">
        <v>2.7</v>
      </c>
      <c r="E608" s="4">
        <v>2</v>
      </c>
      <c r="F608" s="8">
        <v>4.17</v>
      </c>
      <c r="G608" s="4">
        <v>0</v>
      </c>
      <c r="H608" s="8">
        <v>0</v>
      </c>
      <c r="I608" s="4">
        <v>0</v>
      </c>
    </row>
    <row r="609" spans="1:9" x14ac:dyDescent="0.2">
      <c r="A609" s="2">
        <v>9</v>
      </c>
      <c r="B609" s="1" t="s">
        <v>73</v>
      </c>
      <c r="C609" s="4">
        <v>2</v>
      </c>
      <c r="D609" s="8">
        <v>2.7</v>
      </c>
      <c r="E609" s="4">
        <v>1</v>
      </c>
      <c r="F609" s="8">
        <v>2.08</v>
      </c>
      <c r="G609" s="4">
        <v>1</v>
      </c>
      <c r="H609" s="8">
        <v>4.17</v>
      </c>
      <c r="I609" s="4">
        <v>0</v>
      </c>
    </row>
    <row r="610" spans="1:9" x14ac:dyDescent="0.2">
      <c r="A610" s="2">
        <v>9</v>
      </c>
      <c r="B610" s="1" t="s">
        <v>91</v>
      </c>
      <c r="C610" s="4">
        <v>2</v>
      </c>
      <c r="D610" s="8">
        <v>2.7</v>
      </c>
      <c r="E610" s="4">
        <v>0</v>
      </c>
      <c r="F610" s="8">
        <v>0</v>
      </c>
      <c r="G610" s="4">
        <v>2</v>
      </c>
      <c r="H610" s="8">
        <v>8.33</v>
      </c>
      <c r="I610" s="4">
        <v>0</v>
      </c>
    </row>
    <row r="611" spans="1:9" x14ac:dyDescent="0.2">
      <c r="A611" s="2">
        <v>9</v>
      </c>
      <c r="B611" s="1" t="s">
        <v>58</v>
      </c>
      <c r="C611" s="4">
        <v>2</v>
      </c>
      <c r="D611" s="8">
        <v>2.7</v>
      </c>
      <c r="E611" s="4">
        <v>0</v>
      </c>
      <c r="F611" s="8">
        <v>0</v>
      </c>
      <c r="G611" s="4">
        <v>2</v>
      </c>
      <c r="H611" s="8">
        <v>8.33</v>
      </c>
      <c r="I611" s="4">
        <v>0</v>
      </c>
    </row>
    <row r="612" spans="1:9" x14ac:dyDescent="0.2">
      <c r="A612" s="2">
        <v>9</v>
      </c>
      <c r="B612" s="1" t="s">
        <v>66</v>
      </c>
      <c r="C612" s="4">
        <v>2</v>
      </c>
      <c r="D612" s="8">
        <v>2.7</v>
      </c>
      <c r="E612" s="4">
        <v>2</v>
      </c>
      <c r="F612" s="8">
        <v>4.17</v>
      </c>
      <c r="G612" s="4">
        <v>0</v>
      </c>
      <c r="H612" s="8">
        <v>0</v>
      </c>
      <c r="I612" s="4">
        <v>0</v>
      </c>
    </row>
    <row r="613" spans="1:9" x14ac:dyDescent="0.2">
      <c r="A613" s="2">
        <v>15</v>
      </c>
      <c r="B613" s="1" t="s">
        <v>99</v>
      </c>
      <c r="C613" s="4">
        <v>1</v>
      </c>
      <c r="D613" s="8">
        <v>1.35</v>
      </c>
      <c r="E613" s="4">
        <v>0</v>
      </c>
      <c r="F613" s="8">
        <v>0</v>
      </c>
      <c r="G613" s="4">
        <v>0</v>
      </c>
      <c r="H613" s="8">
        <v>0</v>
      </c>
      <c r="I613" s="4">
        <v>1</v>
      </c>
    </row>
    <row r="614" spans="1:9" x14ac:dyDescent="0.2">
      <c r="A614" s="2">
        <v>15</v>
      </c>
      <c r="B614" s="1" t="s">
        <v>88</v>
      </c>
      <c r="C614" s="4">
        <v>1</v>
      </c>
      <c r="D614" s="8">
        <v>1.35</v>
      </c>
      <c r="E614" s="4">
        <v>0</v>
      </c>
      <c r="F614" s="8">
        <v>0</v>
      </c>
      <c r="G614" s="4">
        <v>1</v>
      </c>
      <c r="H614" s="8">
        <v>4.17</v>
      </c>
      <c r="I614" s="4">
        <v>0</v>
      </c>
    </row>
    <row r="615" spans="1:9" x14ac:dyDescent="0.2">
      <c r="A615" s="2">
        <v>15</v>
      </c>
      <c r="B615" s="1" t="s">
        <v>79</v>
      </c>
      <c r="C615" s="4">
        <v>1</v>
      </c>
      <c r="D615" s="8">
        <v>1.35</v>
      </c>
      <c r="E615" s="4">
        <v>1</v>
      </c>
      <c r="F615" s="8">
        <v>2.08</v>
      </c>
      <c r="G615" s="4">
        <v>0</v>
      </c>
      <c r="H615" s="8">
        <v>0</v>
      </c>
      <c r="I615" s="4">
        <v>0</v>
      </c>
    </row>
    <row r="616" spans="1:9" x14ac:dyDescent="0.2">
      <c r="A616" s="2">
        <v>15</v>
      </c>
      <c r="B616" s="1" t="s">
        <v>85</v>
      </c>
      <c r="C616" s="4">
        <v>1</v>
      </c>
      <c r="D616" s="8">
        <v>1.35</v>
      </c>
      <c r="E616" s="4">
        <v>1</v>
      </c>
      <c r="F616" s="8">
        <v>2.08</v>
      </c>
      <c r="G616" s="4">
        <v>0</v>
      </c>
      <c r="H616" s="8">
        <v>0</v>
      </c>
      <c r="I616" s="4">
        <v>0</v>
      </c>
    </row>
    <row r="617" spans="1:9" x14ac:dyDescent="0.2">
      <c r="A617" s="2">
        <v>15</v>
      </c>
      <c r="B617" s="1" t="s">
        <v>100</v>
      </c>
      <c r="C617" s="4">
        <v>1</v>
      </c>
      <c r="D617" s="8">
        <v>1.35</v>
      </c>
      <c r="E617" s="4">
        <v>0</v>
      </c>
      <c r="F617" s="8">
        <v>0</v>
      </c>
      <c r="G617" s="4">
        <v>1</v>
      </c>
      <c r="H617" s="8">
        <v>4.17</v>
      </c>
      <c r="I617" s="4">
        <v>0</v>
      </c>
    </row>
    <row r="618" spans="1:9" x14ac:dyDescent="0.2">
      <c r="A618" s="2">
        <v>15</v>
      </c>
      <c r="B618" s="1" t="s">
        <v>98</v>
      </c>
      <c r="C618" s="4">
        <v>1</v>
      </c>
      <c r="D618" s="8">
        <v>1.35</v>
      </c>
      <c r="E618" s="4">
        <v>0</v>
      </c>
      <c r="F618" s="8">
        <v>0</v>
      </c>
      <c r="G618" s="4">
        <v>1</v>
      </c>
      <c r="H618" s="8">
        <v>4.17</v>
      </c>
      <c r="I618" s="4">
        <v>0</v>
      </c>
    </row>
    <row r="619" spans="1:9" x14ac:dyDescent="0.2">
      <c r="A619" s="2">
        <v>15</v>
      </c>
      <c r="B619" s="1" t="s">
        <v>53</v>
      </c>
      <c r="C619" s="4">
        <v>1</v>
      </c>
      <c r="D619" s="8">
        <v>1.35</v>
      </c>
      <c r="E619" s="4">
        <v>0</v>
      </c>
      <c r="F619" s="8">
        <v>0</v>
      </c>
      <c r="G619" s="4">
        <v>1</v>
      </c>
      <c r="H619" s="8">
        <v>4.17</v>
      </c>
      <c r="I619" s="4">
        <v>0</v>
      </c>
    </row>
    <row r="620" spans="1:9" x14ac:dyDescent="0.2">
      <c r="A620" s="2">
        <v>15</v>
      </c>
      <c r="B620" s="1" t="s">
        <v>55</v>
      </c>
      <c r="C620" s="4">
        <v>1</v>
      </c>
      <c r="D620" s="8">
        <v>1.35</v>
      </c>
      <c r="E620" s="4">
        <v>1</v>
      </c>
      <c r="F620" s="8">
        <v>2.08</v>
      </c>
      <c r="G620" s="4">
        <v>0</v>
      </c>
      <c r="H620" s="8">
        <v>0</v>
      </c>
      <c r="I620" s="4">
        <v>0</v>
      </c>
    </row>
    <row r="621" spans="1:9" x14ac:dyDescent="0.2">
      <c r="A621" s="2">
        <v>15</v>
      </c>
      <c r="B621" s="1" t="s">
        <v>61</v>
      </c>
      <c r="C621" s="4">
        <v>1</v>
      </c>
      <c r="D621" s="8">
        <v>1.35</v>
      </c>
      <c r="E621" s="4">
        <v>0</v>
      </c>
      <c r="F621" s="8">
        <v>0</v>
      </c>
      <c r="G621" s="4">
        <v>1</v>
      </c>
      <c r="H621" s="8">
        <v>4.17</v>
      </c>
      <c r="I621" s="4">
        <v>0</v>
      </c>
    </row>
    <row r="622" spans="1:9" x14ac:dyDescent="0.2">
      <c r="A622" s="2">
        <v>15</v>
      </c>
      <c r="B622" s="1" t="s">
        <v>77</v>
      </c>
      <c r="C622" s="4">
        <v>1</v>
      </c>
      <c r="D622" s="8">
        <v>1.35</v>
      </c>
      <c r="E622" s="4">
        <v>0</v>
      </c>
      <c r="F622" s="8">
        <v>0</v>
      </c>
      <c r="G622" s="4">
        <v>0</v>
      </c>
      <c r="H622" s="8">
        <v>0</v>
      </c>
      <c r="I622" s="4">
        <v>0</v>
      </c>
    </row>
    <row r="623" spans="1:9" x14ac:dyDescent="0.2">
      <c r="A623" s="2">
        <v>15</v>
      </c>
      <c r="B623" s="1" t="s">
        <v>78</v>
      </c>
      <c r="C623" s="4">
        <v>1</v>
      </c>
      <c r="D623" s="8">
        <v>1.35</v>
      </c>
      <c r="E623" s="4">
        <v>0</v>
      </c>
      <c r="F623" s="8">
        <v>0</v>
      </c>
      <c r="G623" s="4">
        <v>1</v>
      </c>
      <c r="H623" s="8">
        <v>4.17</v>
      </c>
      <c r="I623" s="4">
        <v>0</v>
      </c>
    </row>
    <row r="624" spans="1:9" x14ac:dyDescent="0.2">
      <c r="A624" s="2">
        <v>15</v>
      </c>
      <c r="B624" s="1" t="s">
        <v>84</v>
      </c>
      <c r="C624" s="4">
        <v>1</v>
      </c>
      <c r="D624" s="8">
        <v>1.35</v>
      </c>
      <c r="E624" s="4">
        <v>0</v>
      </c>
      <c r="F624" s="8">
        <v>0</v>
      </c>
      <c r="G624" s="4">
        <v>1</v>
      </c>
      <c r="H624" s="8">
        <v>4.17</v>
      </c>
      <c r="I624" s="4">
        <v>0</v>
      </c>
    </row>
    <row r="625" spans="1:9" x14ac:dyDescent="0.2">
      <c r="A625" s="1"/>
      <c r="C625" s="4"/>
      <c r="D625" s="8"/>
      <c r="E625" s="4"/>
      <c r="F625" s="8"/>
      <c r="G625" s="4"/>
      <c r="H625" s="8"/>
      <c r="I62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598DD-EE5C-49D8-BAFA-F1F8E7063146}">
  <sheetPr>
    <pageSetUpPr fitToPage="1"/>
  </sheetPr>
  <dimension ref="B2:I9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27</v>
      </c>
      <c r="C6" s="12">
        <v>13</v>
      </c>
      <c r="D6" s="8">
        <v>17.57</v>
      </c>
      <c r="E6" s="12">
        <v>7</v>
      </c>
      <c r="F6" s="8">
        <v>14.58</v>
      </c>
      <c r="G6" s="12">
        <v>6</v>
      </c>
      <c r="H6" s="8">
        <v>25</v>
      </c>
      <c r="I6" s="12">
        <v>0</v>
      </c>
    </row>
    <row r="7" spans="2:9" ht="15" customHeight="1" x14ac:dyDescent="0.2">
      <c r="B7" t="s">
        <v>28</v>
      </c>
      <c r="C7" s="12">
        <v>11</v>
      </c>
      <c r="D7" s="8">
        <v>14.86</v>
      </c>
      <c r="E7" s="12">
        <v>6</v>
      </c>
      <c r="F7" s="8">
        <v>12.5</v>
      </c>
      <c r="G7" s="12">
        <v>4</v>
      </c>
      <c r="H7" s="8">
        <v>16.670000000000002</v>
      </c>
      <c r="I7" s="12">
        <v>1</v>
      </c>
    </row>
    <row r="8" spans="2:9" ht="15" customHeight="1" x14ac:dyDescent="0.2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31</v>
      </c>
      <c r="C10" s="12">
        <v>2</v>
      </c>
      <c r="D10" s="8">
        <v>2.7</v>
      </c>
      <c r="E10" s="12">
        <v>0</v>
      </c>
      <c r="F10" s="8">
        <v>0</v>
      </c>
      <c r="G10" s="12">
        <v>2</v>
      </c>
      <c r="H10" s="8">
        <v>8.33</v>
      </c>
      <c r="I10" s="12">
        <v>0</v>
      </c>
    </row>
    <row r="11" spans="2:9" ht="15" customHeight="1" x14ac:dyDescent="0.2">
      <c r="B11" t="s">
        <v>32</v>
      </c>
      <c r="C11" s="12">
        <v>15</v>
      </c>
      <c r="D11" s="8">
        <v>20.27</v>
      </c>
      <c r="E11" s="12">
        <v>12</v>
      </c>
      <c r="F11" s="8">
        <v>25</v>
      </c>
      <c r="G11" s="12">
        <v>3</v>
      </c>
      <c r="H11" s="8">
        <v>12.5</v>
      </c>
      <c r="I11" s="12">
        <v>0</v>
      </c>
    </row>
    <row r="12" spans="2:9" ht="15" customHeight="1" x14ac:dyDescent="0.2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34</v>
      </c>
      <c r="C13" s="12">
        <v>4</v>
      </c>
      <c r="D13" s="8">
        <v>5.41</v>
      </c>
      <c r="E13" s="12">
        <v>0</v>
      </c>
      <c r="F13" s="8">
        <v>0</v>
      </c>
      <c r="G13" s="12">
        <v>4</v>
      </c>
      <c r="H13" s="8">
        <v>16.670000000000002</v>
      </c>
      <c r="I13" s="12">
        <v>0</v>
      </c>
    </row>
    <row r="14" spans="2:9" ht="15" customHeight="1" x14ac:dyDescent="0.2">
      <c r="B14" t="s">
        <v>35</v>
      </c>
      <c r="C14" s="12">
        <v>1</v>
      </c>
      <c r="D14" s="8">
        <v>1.35</v>
      </c>
      <c r="E14" s="12">
        <v>0</v>
      </c>
      <c r="F14" s="8">
        <v>0</v>
      </c>
      <c r="G14" s="12">
        <v>1</v>
      </c>
      <c r="H14" s="8">
        <v>4.17</v>
      </c>
      <c r="I14" s="12">
        <v>0</v>
      </c>
    </row>
    <row r="15" spans="2:9" ht="15" customHeight="1" x14ac:dyDescent="0.2">
      <c r="B15" t="s">
        <v>36</v>
      </c>
      <c r="C15" s="12">
        <v>12</v>
      </c>
      <c r="D15" s="8">
        <v>16.22</v>
      </c>
      <c r="E15" s="12">
        <v>9</v>
      </c>
      <c r="F15" s="8">
        <v>18.75</v>
      </c>
      <c r="G15" s="12">
        <v>2</v>
      </c>
      <c r="H15" s="8">
        <v>8.33</v>
      </c>
      <c r="I15" s="12">
        <v>0</v>
      </c>
    </row>
    <row r="16" spans="2:9" ht="15" customHeight="1" x14ac:dyDescent="0.2">
      <c r="B16" t="s">
        <v>37</v>
      </c>
      <c r="C16" s="12">
        <v>13</v>
      </c>
      <c r="D16" s="8">
        <v>17.57</v>
      </c>
      <c r="E16" s="12">
        <v>12</v>
      </c>
      <c r="F16" s="8">
        <v>25</v>
      </c>
      <c r="G16" s="12">
        <v>1</v>
      </c>
      <c r="H16" s="8">
        <v>4.17</v>
      </c>
      <c r="I16" s="12">
        <v>0</v>
      </c>
    </row>
    <row r="17" spans="2:9" ht="15" customHeight="1" x14ac:dyDescent="0.2">
      <c r="B17" t="s">
        <v>38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39</v>
      </c>
      <c r="C18" s="12">
        <v>2</v>
      </c>
      <c r="D18" s="8">
        <v>2.7</v>
      </c>
      <c r="E18" s="12">
        <v>2</v>
      </c>
      <c r="F18" s="8">
        <v>4.17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40</v>
      </c>
      <c r="C19" s="12">
        <v>1</v>
      </c>
      <c r="D19" s="8">
        <v>1.35</v>
      </c>
      <c r="E19" s="12">
        <v>0</v>
      </c>
      <c r="F19" s="8">
        <v>0</v>
      </c>
      <c r="G19" s="12">
        <v>1</v>
      </c>
      <c r="H19" s="8">
        <v>4.17</v>
      </c>
      <c r="I19" s="12">
        <v>0</v>
      </c>
    </row>
    <row r="20" spans="2:9" ht="15" customHeight="1" x14ac:dyDescent="0.2">
      <c r="B20" s="9" t="s">
        <v>208</v>
      </c>
      <c r="C20" s="12">
        <f>SUM(LTBL_05464[総数／事業所数])</f>
        <v>74</v>
      </c>
      <c r="E20" s="12">
        <f>SUBTOTAL(109,LTBL_05464[個人／事業所数])</f>
        <v>48</v>
      </c>
      <c r="G20" s="12">
        <f>SUBTOTAL(109,LTBL_05464[法人／事業所数])</f>
        <v>24</v>
      </c>
      <c r="I20" s="12">
        <f>SUBTOTAL(109,LTBL_05464[法人以外の団体／事業所数])</f>
        <v>1</v>
      </c>
    </row>
    <row r="21" spans="2:9" ht="15" customHeight="1" x14ac:dyDescent="0.2">
      <c r="E21" s="11">
        <f>LTBL_05464[[#Totals],[個人／事業所数]]/LTBL_05464[[#Totals],[総数／事業所数]]</f>
        <v>0.64864864864864868</v>
      </c>
      <c r="G21" s="11">
        <f>LTBL_05464[[#Totals],[法人／事業所数]]/LTBL_05464[[#Totals],[総数／事業所数]]</f>
        <v>0.32432432432432434</v>
      </c>
      <c r="I21" s="11">
        <f>LTBL_05464[[#Totals],[法人以外の団体／事業所数]]/LTBL_05464[[#Totals],[総数／事業所数]]</f>
        <v>1.3513513513513514E-2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12</v>
      </c>
      <c r="D24" s="8">
        <v>16.22</v>
      </c>
      <c r="E24" s="12">
        <v>12</v>
      </c>
      <c r="F24" s="8">
        <v>25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49</v>
      </c>
      <c r="C25" s="12">
        <v>9</v>
      </c>
      <c r="D25" s="8">
        <v>12.16</v>
      </c>
      <c r="E25" s="12">
        <v>3</v>
      </c>
      <c r="F25" s="8">
        <v>6.25</v>
      </c>
      <c r="G25" s="12">
        <v>6</v>
      </c>
      <c r="H25" s="8">
        <v>25</v>
      </c>
      <c r="I25" s="12">
        <v>0</v>
      </c>
    </row>
    <row r="26" spans="2:9" ht="15" customHeight="1" x14ac:dyDescent="0.2">
      <c r="B26" t="s">
        <v>56</v>
      </c>
      <c r="C26" s="12">
        <v>8</v>
      </c>
      <c r="D26" s="8">
        <v>10.81</v>
      </c>
      <c r="E26" s="12">
        <v>8</v>
      </c>
      <c r="F26" s="8">
        <v>16.670000000000002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76</v>
      </c>
      <c r="C27" s="12">
        <v>8</v>
      </c>
      <c r="D27" s="8">
        <v>10.81</v>
      </c>
      <c r="E27" s="12">
        <v>6</v>
      </c>
      <c r="F27" s="8">
        <v>12.5</v>
      </c>
      <c r="G27" s="12">
        <v>2</v>
      </c>
      <c r="H27" s="8">
        <v>8.33</v>
      </c>
      <c r="I27" s="12">
        <v>0</v>
      </c>
    </row>
    <row r="28" spans="2:9" ht="15" customHeight="1" x14ac:dyDescent="0.2">
      <c r="B28" t="s">
        <v>87</v>
      </c>
      <c r="C28" s="12">
        <v>4</v>
      </c>
      <c r="D28" s="8">
        <v>5.41</v>
      </c>
      <c r="E28" s="12">
        <v>0</v>
      </c>
      <c r="F28" s="8">
        <v>0</v>
      </c>
      <c r="G28" s="12">
        <v>4</v>
      </c>
      <c r="H28" s="8">
        <v>16.670000000000002</v>
      </c>
      <c r="I28" s="12">
        <v>0</v>
      </c>
    </row>
    <row r="29" spans="2:9" ht="15" customHeight="1" x14ac:dyDescent="0.2">
      <c r="B29" t="s">
        <v>52</v>
      </c>
      <c r="C29" s="12">
        <v>3</v>
      </c>
      <c r="D29" s="8">
        <v>4.05</v>
      </c>
      <c r="E29" s="12">
        <v>3</v>
      </c>
      <c r="F29" s="8">
        <v>6.25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57</v>
      </c>
      <c r="C30" s="12">
        <v>3</v>
      </c>
      <c r="D30" s="8">
        <v>4.05</v>
      </c>
      <c r="E30" s="12">
        <v>3</v>
      </c>
      <c r="F30" s="8">
        <v>6.25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62</v>
      </c>
      <c r="C31" s="12">
        <v>3</v>
      </c>
      <c r="D31" s="8">
        <v>4.05</v>
      </c>
      <c r="E31" s="12">
        <v>3</v>
      </c>
      <c r="F31" s="8">
        <v>6.25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50</v>
      </c>
      <c r="C32" s="12">
        <v>2</v>
      </c>
      <c r="D32" s="8">
        <v>2.7</v>
      </c>
      <c r="E32" s="12">
        <v>2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51</v>
      </c>
      <c r="C33" s="12">
        <v>2</v>
      </c>
      <c r="D33" s="8">
        <v>2.7</v>
      </c>
      <c r="E33" s="12">
        <v>2</v>
      </c>
      <c r="F33" s="8">
        <v>4.17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73</v>
      </c>
      <c r="C34" s="12">
        <v>2</v>
      </c>
      <c r="D34" s="8">
        <v>2.7</v>
      </c>
      <c r="E34" s="12">
        <v>1</v>
      </c>
      <c r="F34" s="8">
        <v>2.08</v>
      </c>
      <c r="G34" s="12">
        <v>1</v>
      </c>
      <c r="H34" s="8">
        <v>4.17</v>
      </c>
      <c r="I34" s="12">
        <v>0</v>
      </c>
    </row>
    <row r="35" spans="2:9" ht="15" customHeight="1" x14ac:dyDescent="0.2">
      <c r="B35" t="s">
        <v>91</v>
      </c>
      <c r="C35" s="12">
        <v>2</v>
      </c>
      <c r="D35" s="8">
        <v>2.7</v>
      </c>
      <c r="E35" s="12">
        <v>0</v>
      </c>
      <c r="F35" s="8">
        <v>0</v>
      </c>
      <c r="G35" s="12">
        <v>2</v>
      </c>
      <c r="H35" s="8">
        <v>8.33</v>
      </c>
      <c r="I35" s="12">
        <v>0</v>
      </c>
    </row>
    <row r="36" spans="2:9" ht="15" customHeight="1" x14ac:dyDescent="0.2">
      <c r="B36" t="s">
        <v>58</v>
      </c>
      <c r="C36" s="12">
        <v>2</v>
      </c>
      <c r="D36" s="8">
        <v>2.7</v>
      </c>
      <c r="E36" s="12">
        <v>0</v>
      </c>
      <c r="F36" s="8">
        <v>0</v>
      </c>
      <c r="G36" s="12">
        <v>2</v>
      </c>
      <c r="H36" s="8">
        <v>8.33</v>
      </c>
      <c r="I36" s="12">
        <v>0</v>
      </c>
    </row>
    <row r="37" spans="2:9" ht="15" customHeight="1" x14ac:dyDescent="0.2">
      <c r="B37" t="s">
        <v>66</v>
      </c>
      <c r="C37" s="12">
        <v>2</v>
      </c>
      <c r="D37" s="8">
        <v>2.7</v>
      </c>
      <c r="E37" s="12">
        <v>2</v>
      </c>
      <c r="F37" s="8">
        <v>4.17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99</v>
      </c>
      <c r="C38" s="12">
        <v>1</v>
      </c>
      <c r="D38" s="8">
        <v>1.35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39" spans="2:9" ht="15" customHeight="1" x14ac:dyDescent="0.2">
      <c r="B39" t="s">
        <v>88</v>
      </c>
      <c r="C39" s="12">
        <v>1</v>
      </c>
      <c r="D39" s="8">
        <v>1.35</v>
      </c>
      <c r="E39" s="12">
        <v>0</v>
      </c>
      <c r="F39" s="8">
        <v>0</v>
      </c>
      <c r="G39" s="12">
        <v>1</v>
      </c>
      <c r="H39" s="8">
        <v>4.17</v>
      </c>
      <c r="I39" s="12">
        <v>0</v>
      </c>
    </row>
    <row r="40" spans="2:9" ht="15" customHeight="1" x14ac:dyDescent="0.2">
      <c r="B40" t="s">
        <v>79</v>
      </c>
      <c r="C40" s="12">
        <v>1</v>
      </c>
      <c r="D40" s="8">
        <v>1.35</v>
      </c>
      <c r="E40" s="12">
        <v>1</v>
      </c>
      <c r="F40" s="8">
        <v>2.08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85</v>
      </c>
      <c r="C41" s="12">
        <v>1</v>
      </c>
      <c r="D41" s="8">
        <v>1.35</v>
      </c>
      <c r="E41" s="12">
        <v>1</v>
      </c>
      <c r="F41" s="8">
        <v>2.08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100</v>
      </c>
      <c r="C42" s="12">
        <v>1</v>
      </c>
      <c r="D42" s="8">
        <v>1.35</v>
      </c>
      <c r="E42" s="12">
        <v>0</v>
      </c>
      <c r="F42" s="8">
        <v>0</v>
      </c>
      <c r="G42" s="12">
        <v>1</v>
      </c>
      <c r="H42" s="8">
        <v>4.17</v>
      </c>
      <c r="I42" s="12">
        <v>0</v>
      </c>
    </row>
    <row r="43" spans="2:9" ht="15" customHeight="1" x14ac:dyDescent="0.2">
      <c r="B43" t="s">
        <v>98</v>
      </c>
      <c r="C43" s="12">
        <v>1</v>
      </c>
      <c r="D43" s="8">
        <v>1.35</v>
      </c>
      <c r="E43" s="12">
        <v>0</v>
      </c>
      <c r="F43" s="8">
        <v>0</v>
      </c>
      <c r="G43" s="12">
        <v>1</v>
      </c>
      <c r="H43" s="8">
        <v>4.17</v>
      </c>
      <c r="I43" s="12">
        <v>0</v>
      </c>
    </row>
    <row r="44" spans="2:9" ht="15" customHeight="1" x14ac:dyDescent="0.2">
      <c r="B44" t="s">
        <v>53</v>
      </c>
      <c r="C44" s="12">
        <v>1</v>
      </c>
      <c r="D44" s="8">
        <v>1.35</v>
      </c>
      <c r="E44" s="12">
        <v>0</v>
      </c>
      <c r="F44" s="8">
        <v>0</v>
      </c>
      <c r="G44" s="12">
        <v>1</v>
      </c>
      <c r="H44" s="8">
        <v>4.17</v>
      </c>
      <c r="I44" s="12">
        <v>0</v>
      </c>
    </row>
    <row r="45" spans="2:9" ht="15" customHeight="1" x14ac:dyDescent="0.2">
      <c r="B45" t="s">
        <v>55</v>
      </c>
      <c r="C45" s="12">
        <v>1</v>
      </c>
      <c r="D45" s="8">
        <v>1.35</v>
      </c>
      <c r="E45" s="12">
        <v>1</v>
      </c>
      <c r="F45" s="8">
        <v>2.08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61</v>
      </c>
      <c r="C46" s="12">
        <v>1</v>
      </c>
      <c r="D46" s="8">
        <v>1.35</v>
      </c>
      <c r="E46" s="12">
        <v>0</v>
      </c>
      <c r="F46" s="8">
        <v>0</v>
      </c>
      <c r="G46" s="12">
        <v>1</v>
      </c>
      <c r="H46" s="8">
        <v>4.17</v>
      </c>
      <c r="I46" s="12">
        <v>0</v>
      </c>
    </row>
    <row r="47" spans="2:9" ht="15" customHeight="1" x14ac:dyDescent="0.2">
      <c r="B47" t="s">
        <v>77</v>
      </c>
      <c r="C47" s="12">
        <v>1</v>
      </c>
      <c r="D47" s="8">
        <v>1.35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78</v>
      </c>
      <c r="C48" s="12">
        <v>1</v>
      </c>
      <c r="D48" s="8">
        <v>1.35</v>
      </c>
      <c r="E48" s="12">
        <v>0</v>
      </c>
      <c r="F48" s="8">
        <v>0</v>
      </c>
      <c r="G48" s="12">
        <v>1</v>
      </c>
      <c r="H48" s="8">
        <v>4.17</v>
      </c>
      <c r="I48" s="12">
        <v>0</v>
      </c>
    </row>
    <row r="49" spans="2:9" ht="15" customHeight="1" x14ac:dyDescent="0.2">
      <c r="B49" t="s">
        <v>84</v>
      </c>
      <c r="C49" s="12">
        <v>1</v>
      </c>
      <c r="D49" s="8">
        <v>1.35</v>
      </c>
      <c r="E49" s="12">
        <v>0</v>
      </c>
      <c r="F49" s="8">
        <v>0</v>
      </c>
      <c r="G49" s="12">
        <v>1</v>
      </c>
      <c r="H49" s="8">
        <v>4.17</v>
      </c>
      <c r="I49" s="12">
        <v>0</v>
      </c>
    </row>
    <row r="52" spans="2:9" ht="33" customHeight="1" x14ac:dyDescent="0.2">
      <c r="B52" t="s">
        <v>210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2">
      <c r="B53" t="s">
        <v>118</v>
      </c>
      <c r="C53" s="12">
        <v>8</v>
      </c>
      <c r="D53" s="8">
        <v>10.81</v>
      </c>
      <c r="E53" s="12">
        <v>8</v>
      </c>
      <c r="F53" s="8">
        <v>16.670000000000002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103</v>
      </c>
      <c r="C54" s="12">
        <v>6</v>
      </c>
      <c r="D54" s="8">
        <v>8.11</v>
      </c>
      <c r="E54" s="12">
        <v>1</v>
      </c>
      <c r="F54" s="8">
        <v>2.08</v>
      </c>
      <c r="G54" s="12">
        <v>5</v>
      </c>
      <c r="H54" s="8">
        <v>20.83</v>
      </c>
      <c r="I54" s="12">
        <v>0</v>
      </c>
    </row>
    <row r="55" spans="2:9" ht="15" customHeight="1" x14ac:dyDescent="0.2">
      <c r="B55" t="s">
        <v>150</v>
      </c>
      <c r="C55" s="12">
        <v>6</v>
      </c>
      <c r="D55" s="8">
        <v>8.11</v>
      </c>
      <c r="E55" s="12">
        <v>5</v>
      </c>
      <c r="F55" s="8">
        <v>10.42</v>
      </c>
      <c r="G55" s="12">
        <v>1</v>
      </c>
      <c r="H55" s="8">
        <v>4.17</v>
      </c>
      <c r="I55" s="12">
        <v>0</v>
      </c>
    </row>
    <row r="56" spans="2:9" ht="15" customHeight="1" x14ac:dyDescent="0.2">
      <c r="B56" t="s">
        <v>119</v>
      </c>
      <c r="C56" s="12">
        <v>4</v>
      </c>
      <c r="D56" s="8">
        <v>5.41</v>
      </c>
      <c r="E56" s="12">
        <v>4</v>
      </c>
      <c r="F56" s="8">
        <v>8.33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149</v>
      </c>
      <c r="C57" s="12">
        <v>3</v>
      </c>
      <c r="D57" s="8">
        <v>4.05</v>
      </c>
      <c r="E57" s="12">
        <v>3</v>
      </c>
      <c r="F57" s="8">
        <v>6.25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110</v>
      </c>
      <c r="C58" s="12">
        <v>3</v>
      </c>
      <c r="D58" s="8">
        <v>4.05</v>
      </c>
      <c r="E58" s="12">
        <v>3</v>
      </c>
      <c r="F58" s="8">
        <v>6.25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202</v>
      </c>
      <c r="C59" s="12">
        <v>3</v>
      </c>
      <c r="D59" s="8">
        <v>4.05</v>
      </c>
      <c r="E59" s="12">
        <v>0</v>
      </c>
      <c r="F59" s="8">
        <v>0</v>
      </c>
      <c r="G59" s="12">
        <v>3</v>
      </c>
      <c r="H59" s="8">
        <v>12.5</v>
      </c>
      <c r="I59" s="12">
        <v>0</v>
      </c>
    </row>
    <row r="60" spans="2:9" ht="15" customHeight="1" x14ac:dyDescent="0.2">
      <c r="B60" t="s">
        <v>104</v>
      </c>
      <c r="C60" s="12">
        <v>2</v>
      </c>
      <c r="D60" s="8">
        <v>2.7</v>
      </c>
      <c r="E60" s="12">
        <v>2</v>
      </c>
      <c r="F60" s="8">
        <v>4.17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198</v>
      </c>
      <c r="C61" s="12">
        <v>2</v>
      </c>
      <c r="D61" s="8">
        <v>2.7</v>
      </c>
      <c r="E61" s="12">
        <v>0</v>
      </c>
      <c r="F61" s="8">
        <v>0</v>
      </c>
      <c r="G61" s="12">
        <v>2</v>
      </c>
      <c r="H61" s="8">
        <v>8.33</v>
      </c>
      <c r="I61" s="12">
        <v>0</v>
      </c>
    </row>
    <row r="62" spans="2:9" ht="15" customHeight="1" x14ac:dyDescent="0.2">
      <c r="B62" t="s">
        <v>158</v>
      </c>
      <c r="C62" s="12">
        <v>2</v>
      </c>
      <c r="D62" s="8">
        <v>2.7</v>
      </c>
      <c r="E62" s="12">
        <v>2</v>
      </c>
      <c r="F62" s="8">
        <v>4.17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204</v>
      </c>
      <c r="C63" s="12">
        <v>2</v>
      </c>
      <c r="D63" s="8">
        <v>2.7</v>
      </c>
      <c r="E63" s="12">
        <v>1</v>
      </c>
      <c r="F63" s="8">
        <v>2.08</v>
      </c>
      <c r="G63" s="12">
        <v>1</v>
      </c>
      <c r="H63" s="8">
        <v>4.17</v>
      </c>
      <c r="I63" s="12">
        <v>0</v>
      </c>
    </row>
    <row r="64" spans="2:9" ht="15" customHeight="1" x14ac:dyDescent="0.2">
      <c r="B64" t="s">
        <v>134</v>
      </c>
      <c r="C64" s="12">
        <v>1</v>
      </c>
      <c r="D64" s="8">
        <v>1.35</v>
      </c>
      <c r="E64" s="12">
        <v>0</v>
      </c>
      <c r="F64" s="8">
        <v>0</v>
      </c>
      <c r="G64" s="12">
        <v>1</v>
      </c>
      <c r="H64" s="8">
        <v>4.17</v>
      </c>
      <c r="I64" s="12">
        <v>0</v>
      </c>
    </row>
    <row r="65" spans="2:9" ht="15" customHeight="1" x14ac:dyDescent="0.2">
      <c r="B65" t="s">
        <v>160</v>
      </c>
      <c r="C65" s="12">
        <v>1</v>
      </c>
      <c r="D65" s="8">
        <v>1.35</v>
      </c>
      <c r="E65" s="12">
        <v>1</v>
      </c>
      <c r="F65" s="8">
        <v>2.08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136</v>
      </c>
      <c r="C66" s="12">
        <v>1</v>
      </c>
      <c r="D66" s="8">
        <v>1.35</v>
      </c>
      <c r="E66" s="12">
        <v>1</v>
      </c>
      <c r="F66" s="8">
        <v>2.08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105</v>
      </c>
      <c r="C67" s="12">
        <v>1</v>
      </c>
      <c r="D67" s="8">
        <v>1.35</v>
      </c>
      <c r="E67" s="12">
        <v>1</v>
      </c>
      <c r="F67" s="8">
        <v>2.08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1</v>
      </c>
      <c r="D68" s="8">
        <v>1.35</v>
      </c>
      <c r="E68" s="12">
        <v>1</v>
      </c>
      <c r="F68" s="8">
        <v>2.08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193</v>
      </c>
      <c r="C69" s="12">
        <v>1</v>
      </c>
      <c r="D69" s="8">
        <v>1.35</v>
      </c>
      <c r="E69" s="12">
        <v>1</v>
      </c>
      <c r="F69" s="8">
        <v>2.08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174</v>
      </c>
      <c r="C70" s="12">
        <v>1</v>
      </c>
      <c r="D70" s="8">
        <v>1.35</v>
      </c>
      <c r="E70" s="12">
        <v>1</v>
      </c>
      <c r="F70" s="8">
        <v>2.08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194</v>
      </c>
      <c r="C71" s="12">
        <v>1</v>
      </c>
      <c r="D71" s="8">
        <v>1.35</v>
      </c>
      <c r="E71" s="12">
        <v>1</v>
      </c>
      <c r="F71" s="8">
        <v>2.08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184</v>
      </c>
      <c r="C72" s="12">
        <v>1</v>
      </c>
      <c r="D72" s="8">
        <v>1.35</v>
      </c>
      <c r="E72" s="12">
        <v>0</v>
      </c>
      <c r="F72" s="8">
        <v>0</v>
      </c>
      <c r="G72" s="12">
        <v>0</v>
      </c>
      <c r="H72" s="8">
        <v>0</v>
      </c>
      <c r="I72" s="12">
        <v>1</v>
      </c>
    </row>
    <row r="73" spans="2:9" ht="15" customHeight="1" x14ac:dyDescent="0.2">
      <c r="B73" t="s">
        <v>145</v>
      </c>
      <c r="C73" s="12">
        <v>1</v>
      </c>
      <c r="D73" s="8">
        <v>1.35</v>
      </c>
      <c r="E73" s="12">
        <v>1</v>
      </c>
      <c r="F73" s="8">
        <v>2.08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195</v>
      </c>
      <c r="C74" s="12">
        <v>1</v>
      </c>
      <c r="D74" s="8">
        <v>1.35</v>
      </c>
      <c r="E74" s="12">
        <v>0</v>
      </c>
      <c r="F74" s="8">
        <v>0</v>
      </c>
      <c r="G74" s="12">
        <v>1</v>
      </c>
      <c r="H74" s="8">
        <v>4.17</v>
      </c>
      <c r="I74" s="12">
        <v>0</v>
      </c>
    </row>
    <row r="75" spans="2:9" ht="15" customHeight="1" x14ac:dyDescent="0.2">
      <c r="B75" t="s">
        <v>196</v>
      </c>
      <c r="C75" s="12">
        <v>1</v>
      </c>
      <c r="D75" s="8">
        <v>1.35</v>
      </c>
      <c r="E75" s="12">
        <v>0</v>
      </c>
      <c r="F75" s="8">
        <v>0</v>
      </c>
      <c r="G75" s="12">
        <v>1</v>
      </c>
      <c r="H75" s="8">
        <v>4.17</v>
      </c>
      <c r="I75" s="12">
        <v>0</v>
      </c>
    </row>
    <row r="76" spans="2:9" ht="15" customHeight="1" x14ac:dyDescent="0.2">
      <c r="B76" t="s">
        <v>197</v>
      </c>
      <c r="C76" s="12">
        <v>1</v>
      </c>
      <c r="D76" s="8">
        <v>1.35</v>
      </c>
      <c r="E76" s="12">
        <v>1</v>
      </c>
      <c r="F76" s="8">
        <v>2.08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199</v>
      </c>
      <c r="C77" s="12">
        <v>1</v>
      </c>
      <c r="D77" s="8">
        <v>1.35</v>
      </c>
      <c r="E77" s="12">
        <v>1</v>
      </c>
      <c r="F77" s="8">
        <v>2.08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200</v>
      </c>
      <c r="C78" s="12">
        <v>1</v>
      </c>
      <c r="D78" s="8">
        <v>1.35</v>
      </c>
      <c r="E78" s="12">
        <v>0</v>
      </c>
      <c r="F78" s="8">
        <v>0</v>
      </c>
      <c r="G78" s="12">
        <v>1</v>
      </c>
      <c r="H78" s="8">
        <v>4.17</v>
      </c>
      <c r="I78" s="12">
        <v>0</v>
      </c>
    </row>
    <row r="79" spans="2:9" ht="15" customHeight="1" x14ac:dyDescent="0.2">
      <c r="B79" t="s">
        <v>201</v>
      </c>
      <c r="C79" s="12">
        <v>1</v>
      </c>
      <c r="D79" s="8">
        <v>1.35</v>
      </c>
      <c r="E79" s="12">
        <v>0</v>
      </c>
      <c r="F79" s="8">
        <v>0</v>
      </c>
      <c r="G79" s="12">
        <v>1</v>
      </c>
      <c r="H79" s="8">
        <v>4.17</v>
      </c>
      <c r="I79" s="12">
        <v>0</v>
      </c>
    </row>
    <row r="80" spans="2:9" ht="15" customHeight="1" x14ac:dyDescent="0.2">
      <c r="B80" t="s">
        <v>182</v>
      </c>
      <c r="C80" s="12">
        <v>1</v>
      </c>
      <c r="D80" s="8">
        <v>1.35</v>
      </c>
      <c r="E80" s="12">
        <v>0</v>
      </c>
      <c r="F80" s="8">
        <v>0</v>
      </c>
      <c r="G80" s="12">
        <v>1</v>
      </c>
      <c r="H80" s="8">
        <v>4.17</v>
      </c>
      <c r="I80" s="12">
        <v>0</v>
      </c>
    </row>
    <row r="81" spans="2:9" ht="15" customHeight="1" x14ac:dyDescent="0.2">
      <c r="B81" t="s">
        <v>106</v>
      </c>
      <c r="C81" s="12">
        <v>1</v>
      </c>
      <c r="D81" s="8">
        <v>1.35</v>
      </c>
      <c r="E81" s="12">
        <v>1</v>
      </c>
      <c r="F81" s="8">
        <v>2.08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107</v>
      </c>
      <c r="C82" s="12">
        <v>1</v>
      </c>
      <c r="D82" s="8">
        <v>1.35</v>
      </c>
      <c r="E82" s="12">
        <v>1</v>
      </c>
      <c r="F82" s="8">
        <v>2.08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108</v>
      </c>
      <c r="C83" s="12">
        <v>1</v>
      </c>
      <c r="D83" s="8">
        <v>1.35</v>
      </c>
      <c r="E83" s="12">
        <v>1</v>
      </c>
      <c r="F83" s="8">
        <v>2.08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109</v>
      </c>
      <c r="C84" s="12">
        <v>1</v>
      </c>
      <c r="D84" s="8">
        <v>1.35</v>
      </c>
      <c r="E84" s="12">
        <v>1</v>
      </c>
      <c r="F84" s="8">
        <v>2.08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111</v>
      </c>
      <c r="C85" s="12">
        <v>1</v>
      </c>
      <c r="D85" s="8">
        <v>1.35</v>
      </c>
      <c r="E85" s="12">
        <v>0</v>
      </c>
      <c r="F85" s="8">
        <v>0</v>
      </c>
      <c r="G85" s="12">
        <v>1</v>
      </c>
      <c r="H85" s="8">
        <v>4.17</v>
      </c>
      <c r="I85" s="12">
        <v>0</v>
      </c>
    </row>
    <row r="86" spans="2:9" ht="15" customHeight="1" x14ac:dyDescent="0.2">
      <c r="B86" t="s">
        <v>166</v>
      </c>
      <c r="C86" s="12">
        <v>1</v>
      </c>
      <c r="D86" s="8">
        <v>1.35</v>
      </c>
      <c r="E86" s="12">
        <v>0</v>
      </c>
      <c r="F86" s="8">
        <v>0</v>
      </c>
      <c r="G86" s="12">
        <v>1</v>
      </c>
      <c r="H86" s="8">
        <v>4.17</v>
      </c>
      <c r="I86" s="12">
        <v>0</v>
      </c>
    </row>
    <row r="87" spans="2:9" ht="15" customHeight="1" x14ac:dyDescent="0.2">
      <c r="B87" t="s">
        <v>203</v>
      </c>
      <c r="C87" s="12">
        <v>1</v>
      </c>
      <c r="D87" s="8">
        <v>1.35</v>
      </c>
      <c r="E87" s="12">
        <v>0</v>
      </c>
      <c r="F87" s="8">
        <v>0</v>
      </c>
      <c r="G87" s="12">
        <v>1</v>
      </c>
      <c r="H87" s="8">
        <v>4.17</v>
      </c>
      <c r="I87" s="12">
        <v>0</v>
      </c>
    </row>
    <row r="88" spans="2:9" ht="15" customHeight="1" x14ac:dyDescent="0.2">
      <c r="B88" t="s">
        <v>125</v>
      </c>
      <c r="C88" s="12">
        <v>1</v>
      </c>
      <c r="D88" s="8">
        <v>1.35</v>
      </c>
      <c r="E88" s="12">
        <v>0</v>
      </c>
      <c r="F88" s="8">
        <v>0</v>
      </c>
      <c r="G88" s="12">
        <v>1</v>
      </c>
      <c r="H88" s="8">
        <v>4.17</v>
      </c>
      <c r="I88" s="12">
        <v>0</v>
      </c>
    </row>
    <row r="89" spans="2:9" ht="15" customHeight="1" x14ac:dyDescent="0.2">
      <c r="B89" t="s">
        <v>114</v>
      </c>
      <c r="C89" s="12">
        <v>1</v>
      </c>
      <c r="D89" s="8">
        <v>1.35</v>
      </c>
      <c r="E89" s="12">
        <v>1</v>
      </c>
      <c r="F89" s="8">
        <v>2.08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153</v>
      </c>
      <c r="C90" s="12">
        <v>1</v>
      </c>
      <c r="D90" s="8">
        <v>1.35</v>
      </c>
      <c r="E90" s="12">
        <v>1</v>
      </c>
      <c r="F90" s="8">
        <v>2.08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151</v>
      </c>
      <c r="C91" s="12">
        <v>1</v>
      </c>
      <c r="D91" s="8">
        <v>1.35</v>
      </c>
      <c r="E91" s="12">
        <v>1</v>
      </c>
      <c r="F91" s="8">
        <v>2.08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138</v>
      </c>
      <c r="C92" s="12">
        <v>1</v>
      </c>
      <c r="D92" s="8">
        <v>1.35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168</v>
      </c>
      <c r="C93" s="12">
        <v>1</v>
      </c>
      <c r="D93" s="8">
        <v>1.35</v>
      </c>
      <c r="E93" s="12">
        <v>0</v>
      </c>
      <c r="F93" s="8">
        <v>0</v>
      </c>
      <c r="G93" s="12">
        <v>1</v>
      </c>
      <c r="H93" s="8">
        <v>4.17</v>
      </c>
      <c r="I93" s="12">
        <v>0</v>
      </c>
    </row>
    <row r="94" spans="2:9" ht="15" customHeight="1" x14ac:dyDescent="0.2">
      <c r="B94" t="s">
        <v>169</v>
      </c>
      <c r="C94" s="12">
        <v>1</v>
      </c>
      <c r="D94" s="8">
        <v>1.35</v>
      </c>
      <c r="E94" s="12">
        <v>1</v>
      </c>
      <c r="F94" s="8">
        <v>2.08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121</v>
      </c>
      <c r="C95" s="12">
        <v>1</v>
      </c>
      <c r="D95" s="8">
        <v>1.35</v>
      </c>
      <c r="E95" s="12">
        <v>1</v>
      </c>
      <c r="F95" s="8">
        <v>2.08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146</v>
      </c>
      <c r="C96" s="12">
        <v>1</v>
      </c>
      <c r="D96" s="8">
        <v>1.35</v>
      </c>
      <c r="E96" s="12">
        <v>0</v>
      </c>
      <c r="F96" s="8">
        <v>0</v>
      </c>
      <c r="G96" s="12">
        <v>1</v>
      </c>
      <c r="H96" s="8">
        <v>4.17</v>
      </c>
      <c r="I96" s="12">
        <v>0</v>
      </c>
    </row>
    <row r="98" spans="2:2" ht="15" customHeight="1" x14ac:dyDescent="0.2">
      <c r="B9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FF1-9093-4C06-AE03-ABC778E57074}">
  <sheetPr>
    <pageSetUpPr fitToPage="1"/>
  </sheetPr>
  <dimension ref="A1:I67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101</v>
      </c>
      <c r="B1" s="3" t="s">
        <v>205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  <c r="I1" s="7" t="s">
        <v>48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119</v>
      </c>
      <c r="C3" s="4">
        <v>1995</v>
      </c>
      <c r="D3" s="8">
        <v>7.46</v>
      </c>
      <c r="E3" s="4">
        <v>1886</v>
      </c>
      <c r="F3" s="8">
        <v>11.68</v>
      </c>
      <c r="G3" s="4">
        <v>109</v>
      </c>
      <c r="H3" s="8">
        <v>1.08</v>
      </c>
      <c r="I3" s="4">
        <v>0</v>
      </c>
    </row>
    <row r="4" spans="1:9" x14ac:dyDescent="0.2">
      <c r="A4" s="2">
        <v>2</v>
      </c>
      <c r="B4" s="1" t="s">
        <v>118</v>
      </c>
      <c r="C4" s="4">
        <v>1597</v>
      </c>
      <c r="D4" s="8">
        <v>5.97</v>
      </c>
      <c r="E4" s="4">
        <v>1571</v>
      </c>
      <c r="F4" s="8">
        <v>9.73</v>
      </c>
      <c r="G4" s="4">
        <v>26</v>
      </c>
      <c r="H4" s="8">
        <v>0.26</v>
      </c>
      <c r="I4" s="4">
        <v>0</v>
      </c>
    </row>
    <row r="5" spans="1:9" x14ac:dyDescent="0.2">
      <c r="A5" s="2">
        <v>3</v>
      </c>
      <c r="B5" s="1" t="s">
        <v>117</v>
      </c>
      <c r="C5" s="4">
        <v>791</v>
      </c>
      <c r="D5" s="8">
        <v>2.96</v>
      </c>
      <c r="E5" s="4">
        <v>767</v>
      </c>
      <c r="F5" s="8">
        <v>4.75</v>
      </c>
      <c r="G5" s="4">
        <v>24</v>
      </c>
      <c r="H5" s="8">
        <v>0.24</v>
      </c>
      <c r="I5" s="4">
        <v>0</v>
      </c>
    </row>
    <row r="6" spans="1:9" x14ac:dyDescent="0.2">
      <c r="A6" s="2">
        <v>4</v>
      </c>
      <c r="B6" s="1" t="s">
        <v>116</v>
      </c>
      <c r="C6" s="4">
        <v>694</v>
      </c>
      <c r="D6" s="8">
        <v>2.6</v>
      </c>
      <c r="E6" s="4">
        <v>636</v>
      </c>
      <c r="F6" s="8">
        <v>3.94</v>
      </c>
      <c r="G6" s="4">
        <v>58</v>
      </c>
      <c r="H6" s="8">
        <v>0.56999999999999995</v>
      </c>
      <c r="I6" s="4">
        <v>0</v>
      </c>
    </row>
    <row r="7" spans="1:9" x14ac:dyDescent="0.2">
      <c r="A7" s="2">
        <v>5</v>
      </c>
      <c r="B7" s="1" t="s">
        <v>113</v>
      </c>
      <c r="C7" s="4">
        <v>629</v>
      </c>
      <c r="D7" s="8">
        <v>2.35</v>
      </c>
      <c r="E7" s="4">
        <v>392</v>
      </c>
      <c r="F7" s="8">
        <v>2.4300000000000002</v>
      </c>
      <c r="G7" s="4">
        <v>235</v>
      </c>
      <c r="H7" s="8">
        <v>2.33</v>
      </c>
      <c r="I7" s="4">
        <v>0</v>
      </c>
    </row>
    <row r="8" spans="1:9" x14ac:dyDescent="0.2">
      <c r="A8" s="2">
        <v>6</v>
      </c>
      <c r="B8" s="1" t="s">
        <v>115</v>
      </c>
      <c r="C8" s="4">
        <v>621</v>
      </c>
      <c r="D8" s="8">
        <v>2.3199999999999998</v>
      </c>
      <c r="E8" s="4">
        <v>531</v>
      </c>
      <c r="F8" s="8">
        <v>3.29</v>
      </c>
      <c r="G8" s="4">
        <v>89</v>
      </c>
      <c r="H8" s="8">
        <v>0.88</v>
      </c>
      <c r="I8" s="4">
        <v>1</v>
      </c>
    </row>
    <row r="9" spans="1:9" x14ac:dyDescent="0.2">
      <c r="A9" s="2">
        <v>7</v>
      </c>
      <c r="B9" s="1" t="s">
        <v>104</v>
      </c>
      <c r="C9" s="4">
        <v>575</v>
      </c>
      <c r="D9" s="8">
        <v>2.15</v>
      </c>
      <c r="E9" s="4">
        <v>313</v>
      </c>
      <c r="F9" s="8">
        <v>1.94</v>
      </c>
      <c r="G9" s="4">
        <v>262</v>
      </c>
      <c r="H9" s="8">
        <v>2.6</v>
      </c>
      <c r="I9" s="4">
        <v>0</v>
      </c>
    </row>
    <row r="10" spans="1:9" x14ac:dyDescent="0.2">
      <c r="A10" s="2">
        <v>8</v>
      </c>
      <c r="B10" s="1" t="s">
        <v>121</v>
      </c>
      <c r="C10" s="4">
        <v>531</v>
      </c>
      <c r="D10" s="8">
        <v>1.99</v>
      </c>
      <c r="E10" s="4">
        <v>503</v>
      </c>
      <c r="F10" s="8">
        <v>3.11</v>
      </c>
      <c r="G10" s="4">
        <v>28</v>
      </c>
      <c r="H10" s="8">
        <v>0.28000000000000003</v>
      </c>
      <c r="I10" s="4">
        <v>0</v>
      </c>
    </row>
    <row r="11" spans="1:9" x14ac:dyDescent="0.2">
      <c r="A11" s="2">
        <v>9</v>
      </c>
      <c r="B11" s="1" t="s">
        <v>112</v>
      </c>
      <c r="C11" s="4">
        <v>522</v>
      </c>
      <c r="D11" s="8">
        <v>1.95</v>
      </c>
      <c r="E11" s="4">
        <v>338</v>
      </c>
      <c r="F11" s="8">
        <v>2.09</v>
      </c>
      <c r="G11" s="4">
        <v>183</v>
      </c>
      <c r="H11" s="8">
        <v>1.81</v>
      </c>
      <c r="I11" s="4">
        <v>1</v>
      </c>
    </row>
    <row r="12" spans="1:9" x14ac:dyDescent="0.2">
      <c r="A12" s="2">
        <v>10</v>
      </c>
      <c r="B12" s="1" t="s">
        <v>109</v>
      </c>
      <c r="C12" s="4">
        <v>479</v>
      </c>
      <c r="D12" s="8">
        <v>1.79</v>
      </c>
      <c r="E12" s="4">
        <v>338</v>
      </c>
      <c r="F12" s="8">
        <v>2.09</v>
      </c>
      <c r="G12" s="4">
        <v>137</v>
      </c>
      <c r="H12" s="8">
        <v>1.36</v>
      </c>
      <c r="I12" s="4">
        <v>4</v>
      </c>
    </row>
    <row r="13" spans="1:9" x14ac:dyDescent="0.2">
      <c r="A13" s="2">
        <v>11</v>
      </c>
      <c r="B13" s="1" t="s">
        <v>120</v>
      </c>
      <c r="C13" s="4">
        <v>476</v>
      </c>
      <c r="D13" s="8">
        <v>1.78</v>
      </c>
      <c r="E13" s="4">
        <v>400</v>
      </c>
      <c r="F13" s="8">
        <v>2.48</v>
      </c>
      <c r="G13" s="4">
        <v>74</v>
      </c>
      <c r="H13" s="8">
        <v>0.73</v>
      </c>
      <c r="I13" s="4">
        <v>2</v>
      </c>
    </row>
    <row r="14" spans="1:9" x14ac:dyDescent="0.2">
      <c r="A14" s="2">
        <v>12</v>
      </c>
      <c r="B14" s="1" t="s">
        <v>110</v>
      </c>
      <c r="C14" s="4">
        <v>430</v>
      </c>
      <c r="D14" s="8">
        <v>1.61</v>
      </c>
      <c r="E14" s="4">
        <v>237</v>
      </c>
      <c r="F14" s="8">
        <v>1.47</v>
      </c>
      <c r="G14" s="4">
        <v>193</v>
      </c>
      <c r="H14" s="8">
        <v>1.91</v>
      </c>
      <c r="I14" s="4">
        <v>0</v>
      </c>
    </row>
    <row r="15" spans="1:9" x14ac:dyDescent="0.2">
      <c r="A15" s="2">
        <v>13</v>
      </c>
      <c r="B15" s="1" t="s">
        <v>107</v>
      </c>
      <c r="C15" s="4">
        <v>402</v>
      </c>
      <c r="D15" s="8">
        <v>1.5</v>
      </c>
      <c r="E15" s="4">
        <v>334</v>
      </c>
      <c r="F15" s="8">
        <v>2.0699999999999998</v>
      </c>
      <c r="G15" s="4">
        <v>68</v>
      </c>
      <c r="H15" s="8">
        <v>0.67</v>
      </c>
      <c r="I15" s="4">
        <v>0</v>
      </c>
    </row>
    <row r="16" spans="1:9" x14ac:dyDescent="0.2">
      <c r="A16" s="2">
        <v>13</v>
      </c>
      <c r="B16" s="1" t="s">
        <v>122</v>
      </c>
      <c r="C16" s="4">
        <v>402</v>
      </c>
      <c r="D16" s="8">
        <v>1.5</v>
      </c>
      <c r="E16" s="4">
        <v>294</v>
      </c>
      <c r="F16" s="8">
        <v>1.82</v>
      </c>
      <c r="G16" s="4">
        <v>107</v>
      </c>
      <c r="H16" s="8">
        <v>1.06</v>
      </c>
      <c r="I16" s="4">
        <v>1</v>
      </c>
    </row>
    <row r="17" spans="1:9" x14ac:dyDescent="0.2">
      <c r="A17" s="2">
        <v>15</v>
      </c>
      <c r="B17" s="1" t="s">
        <v>103</v>
      </c>
      <c r="C17" s="4">
        <v>391</v>
      </c>
      <c r="D17" s="8">
        <v>1.46</v>
      </c>
      <c r="E17" s="4">
        <v>76</v>
      </c>
      <c r="F17" s="8">
        <v>0.47</v>
      </c>
      <c r="G17" s="4">
        <v>315</v>
      </c>
      <c r="H17" s="8">
        <v>3.12</v>
      </c>
      <c r="I17" s="4">
        <v>0</v>
      </c>
    </row>
    <row r="18" spans="1:9" x14ac:dyDescent="0.2">
      <c r="A18" s="2">
        <v>16</v>
      </c>
      <c r="B18" s="1" t="s">
        <v>111</v>
      </c>
      <c r="C18" s="4">
        <v>386</v>
      </c>
      <c r="D18" s="8">
        <v>1.44</v>
      </c>
      <c r="E18" s="4">
        <v>151</v>
      </c>
      <c r="F18" s="8">
        <v>0.93</v>
      </c>
      <c r="G18" s="4">
        <v>234</v>
      </c>
      <c r="H18" s="8">
        <v>2.3199999999999998</v>
      </c>
      <c r="I18" s="4">
        <v>1</v>
      </c>
    </row>
    <row r="19" spans="1:9" x14ac:dyDescent="0.2">
      <c r="A19" s="2">
        <v>17</v>
      </c>
      <c r="B19" s="1" t="s">
        <v>105</v>
      </c>
      <c r="C19" s="4">
        <v>375</v>
      </c>
      <c r="D19" s="8">
        <v>1.4</v>
      </c>
      <c r="E19" s="4">
        <v>171</v>
      </c>
      <c r="F19" s="8">
        <v>1.06</v>
      </c>
      <c r="G19" s="4">
        <v>204</v>
      </c>
      <c r="H19" s="8">
        <v>2.02</v>
      </c>
      <c r="I19" s="4">
        <v>0</v>
      </c>
    </row>
    <row r="20" spans="1:9" x14ac:dyDescent="0.2">
      <c r="A20" s="2">
        <v>18</v>
      </c>
      <c r="B20" s="1" t="s">
        <v>108</v>
      </c>
      <c r="C20" s="4">
        <v>371</v>
      </c>
      <c r="D20" s="8">
        <v>1.39</v>
      </c>
      <c r="E20" s="4">
        <v>261</v>
      </c>
      <c r="F20" s="8">
        <v>1.62</v>
      </c>
      <c r="G20" s="4">
        <v>110</v>
      </c>
      <c r="H20" s="8">
        <v>1.0900000000000001</v>
      </c>
      <c r="I20" s="4">
        <v>0</v>
      </c>
    </row>
    <row r="21" spans="1:9" x14ac:dyDescent="0.2">
      <c r="A21" s="2">
        <v>19</v>
      </c>
      <c r="B21" s="1" t="s">
        <v>106</v>
      </c>
      <c r="C21" s="4">
        <v>367</v>
      </c>
      <c r="D21" s="8">
        <v>1.37</v>
      </c>
      <c r="E21" s="4">
        <v>189</v>
      </c>
      <c r="F21" s="8">
        <v>1.17</v>
      </c>
      <c r="G21" s="4">
        <v>178</v>
      </c>
      <c r="H21" s="8">
        <v>1.76</v>
      </c>
      <c r="I21" s="4">
        <v>0</v>
      </c>
    </row>
    <row r="22" spans="1:9" x14ac:dyDescent="0.2">
      <c r="A22" s="2">
        <v>20</v>
      </c>
      <c r="B22" s="1" t="s">
        <v>114</v>
      </c>
      <c r="C22" s="4">
        <v>344</v>
      </c>
      <c r="D22" s="8">
        <v>1.29</v>
      </c>
      <c r="E22" s="4">
        <v>286</v>
      </c>
      <c r="F22" s="8">
        <v>1.77</v>
      </c>
      <c r="G22" s="4">
        <v>56</v>
      </c>
      <c r="H22" s="8">
        <v>0.56000000000000005</v>
      </c>
      <c r="I22" s="4">
        <v>2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119</v>
      </c>
      <c r="C25" s="4">
        <v>542</v>
      </c>
      <c r="D25" s="8">
        <v>7.01</v>
      </c>
      <c r="E25" s="4">
        <v>494</v>
      </c>
      <c r="F25" s="8">
        <v>12.96</v>
      </c>
      <c r="G25" s="4">
        <v>48</v>
      </c>
      <c r="H25" s="8">
        <v>1.25</v>
      </c>
      <c r="I25" s="4">
        <v>0</v>
      </c>
    </row>
    <row r="26" spans="1:9" x14ac:dyDescent="0.2">
      <c r="A26" s="2">
        <v>2</v>
      </c>
      <c r="B26" s="1" t="s">
        <v>118</v>
      </c>
      <c r="C26" s="4">
        <v>340</v>
      </c>
      <c r="D26" s="8">
        <v>4.4000000000000004</v>
      </c>
      <c r="E26" s="4">
        <v>324</v>
      </c>
      <c r="F26" s="8">
        <v>8.5</v>
      </c>
      <c r="G26" s="4">
        <v>16</v>
      </c>
      <c r="H26" s="8">
        <v>0.42</v>
      </c>
      <c r="I26" s="4">
        <v>0</v>
      </c>
    </row>
    <row r="27" spans="1:9" x14ac:dyDescent="0.2">
      <c r="A27" s="2">
        <v>3</v>
      </c>
      <c r="B27" s="1" t="s">
        <v>113</v>
      </c>
      <c r="C27" s="4">
        <v>260</v>
      </c>
      <c r="D27" s="8">
        <v>3.36</v>
      </c>
      <c r="E27" s="4">
        <v>148</v>
      </c>
      <c r="F27" s="8">
        <v>3.88</v>
      </c>
      <c r="G27" s="4">
        <v>111</v>
      </c>
      <c r="H27" s="8">
        <v>2.9</v>
      </c>
      <c r="I27" s="4">
        <v>0</v>
      </c>
    </row>
    <row r="28" spans="1:9" x14ac:dyDescent="0.2">
      <c r="A28" s="2">
        <v>4</v>
      </c>
      <c r="B28" s="1" t="s">
        <v>120</v>
      </c>
      <c r="C28" s="4">
        <v>223</v>
      </c>
      <c r="D28" s="8">
        <v>2.89</v>
      </c>
      <c r="E28" s="4">
        <v>190</v>
      </c>
      <c r="F28" s="8">
        <v>4.99</v>
      </c>
      <c r="G28" s="4">
        <v>32</v>
      </c>
      <c r="H28" s="8">
        <v>0.83</v>
      </c>
      <c r="I28" s="4">
        <v>1</v>
      </c>
    </row>
    <row r="29" spans="1:9" x14ac:dyDescent="0.2">
      <c r="A29" s="2">
        <v>5</v>
      </c>
      <c r="B29" s="1" t="s">
        <v>117</v>
      </c>
      <c r="C29" s="4">
        <v>218</v>
      </c>
      <c r="D29" s="8">
        <v>2.82</v>
      </c>
      <c r="E29" s="4">
        <v>207</v>
      </c>
      <c r="F29" s="8">
        <v>5.43</v>
      </c>
      <c r="G29" s="4">
        <v>11</v>
      </c>
      <c r="H29" s="8">
        <v>0.28999999999999998</v>
      </c>
      <c r="I29" s="4">
        <v>0</v>
      </c>
    </row>
    <row r="30" spans="1:9" x14ac:dyDescent="0.2">
      <c r="A30" s="2">
        <v>6</v>
      </c>
      <c r="B30" s="1" t="s">
        <v>116</v>
      </c>
      <c r="C30" s="4">
        <v>204</v>
      </c>
      <c r="D30" s="8">
        <v>2.64</v>
      </c>
      <c r="E30" s="4">
        <v>179</v>
      </c>
      <c r="F30" s="8">
        <v>4.7</v>
      </c>
      <c r="G30" s="4">
        <v>25</v>
      </c>
      <c r="H30" s="8">
        <v>0.65</v>
      </c>
      <c r="I30" s="4">
        <v>0</v>
      </c>
    </row>
    <row r="31" spans="1:9" x14ac:dyDescent="0.2">
      <c r="A31" s="2">
        <v>7</v>
      </c>
      <c r="B31" s="1" t="s">
        <v>115</v>
      </c>
      <c r="C31" s="4">
        <v>195</v>
      </c>
      <c r="D31" s="8">
        <v>2.52</v>
      </c>
      <c r="E31" s="4">
        <v>160</v>
      </c>
      <c r="F31" s="8">
        <v>4.2</v>
      </c>
      <c r="G31" s="4">
        <v>35</v>
      </c>
      <c r="H31" s="8">
        <v>0.91</v>
      </c>
      <c r="I31" s="4">
        <v>0</v>
      </c>
    </row>
    <row r="32" spans="1:9" x14ac:dyDescent="0.2">
      <c r="A32" s="2">
        <v>8</v>
      </c>
      <c r="B32" s="1" t="s">
        <v>112</v>
      </c>
      <c r="C32" s="4">
        <v>146</v>
      </c>
      <c r="D32" s="8">
        <v>1.89</v>
      </c>
      <c r="E32" s="4">
        <v>85</v>
      </c>
      <c r="F32" s="8">
        <v>2.23</v>
      </c>
      <c r="G32" s="4">
        <v>61</v>
      </c>
      <c r="H32" s="8">
        <v>1.59</v>
      </c>
      <c r="I32" s="4">
        <v>0</v>
      </c>
    </row>
    <row r="33" spans="1:9" x14ac:dyDescent="0.2">
      <c r="A33" s="2">
        <v>9</v>
      </c>
      <c r="B33" s="1" t="s">
        <v>125</v>
      </c>
      <c r="C33" s="4">
        <v>137</v>
      </c>
      <c r="D33" s="8">
        <v>1.77</v>
      </c>
      <c r="E33" s="4">
        <v>33</v>
      </c>
      <c r="F33" s="8">
        <v>0.87</v>
      </c>
      <c r="G33" s="4">
        <v>102</v>
      </c>
      <c r="H33" s="8">
        <v>2.66</v>
      </c>
      <c r="I33" s="4">
        <v>1</v>
      </c>
    </row>
    <row r="34" spans="1:9" x14ac:dyDescent="0.2">
      <c r="A34" s="2">
        <v>10</v>
      </c>
      <c r="B34" s="1" t="s">
        <v>121</v>
      </c>
      <c r="C34" s="4">
        <v>124</v>
      </c>
      <c r="D34" s="8">
        <v>1.6</v>
      </c>
      <c r="E34" s="4">
        <v>117</v>
      </c>
      <c r="F34" s="8">
        <v>3.07</v>
      </c>
      <c r="G34" s="4">
        <v>7</v>
      </c>
      <c r="H34" s="8">
        <v>0.18</v>
      </c>
      <c r="I34" s="4">
        <v>0</v>
      </c>
    </row>
    <row r="35" spans="1:9" x14ac:dyDescent="0.2">
      <c r="A35" s="2">
        <v>11</v>
      </c>
      <c r="B35" s="1" t="s">
        <v>111</v>
      </c>
      <c r="C35" s="4">
        <v>122</v>
      </c>
      <c r="D35" s="8">
        <v>1.58</v>
      </c>
      <c r="E35" s="4">
        <v>36</v>
      </c>
      <c r="F35" s="8">
        <v>0.94</v>
      </c>
      <c r="G35" s="4">
        <v>85</v>
      </c>
      <c r="H35" s="8">
        <v>2.2200000000000002</v>
      </c>
      <c r="I35" s="4">
        <v>1</v>
      </c>
    </row>
    <row r="36" spans="1:9" x14ac:dyDescent="0.2">
      <c r="A36" s="2">
        <v>12</v>
      </c>
      <c r="B36" s="1" t="s">
        <v>110</v>
      </c>
      <c r="C36" s="4">
        <v>120</v>
      </c>
      <c r="D36" s="8">
        <v>1.55</v>
      </c>
      <c r="E36" s="4">
        <v>52</v>
      </c>
      <c r="F36" s="8">
        <v>1.36</v>
      </c>
      <c r="G36" s="4">
        <v>68</v>
      </c>
      <c r="H36" s="8">
        <v>1.77</v>
      </c>
      <c r="I36" s="4">
        <v>0</v>
      </c>
    </row>
    <row r="37" spans="1:9" x14ac:dyDescent="0.2">
      <c r="A37" s="2">
        <v>13</v>
      </c>
      <c r="B37" s="1" t="s">
        <v>106</v>
      </c>
      <c r="C37" s="4">
        <v>119</v>
      </c>
      <c r="D37" s="8">
        <v>1.54</v>
      </c>
      <c r="E37" s="4">
        <v>48</v>
      </c>
      <c r="F37" s="8">
        <v>1.26</v>
      </c>
      <c r="G37" s="4">
        <v>71</v>
      </c>
      <c r="H37" s="8">
        <v>1.85</v>
      </c>
      <c r="I37" s="4">
        <v>0</v>
      </c>
    </row>
    <row r="38" spans="1:9" x14ac:dyDescent="0.2">
      <c r="A38" s="2">
        <v>14</v>
      </c>
      <c r="B38" s="1" t="s">
        <v>104</v>
      </c>
      <c r="C38" s="4">
        <v>117</v>
      </c>
      <c r="D38" s="8">
        <v>1.51</v>
      </c>
      <c r="E38" s="4">
        <v>33</v>
      </c>
      <c r="F38" s="8">
        <v>0.87</v>
      </c>
      <c r="G38" s="4">
        <v>84</v>
      </c>
      <c r="H38" s="8">
        <v>2.19</v>
      </c>
      <c r="I38" s="4">
        <v>0</v>
      </c>
    </row>
    <row r="39" spans="1:9" x14ac:dyDescent="0.2">
      <c r="A39" s="2">
        <v>15</v>
      </c>
      <c r="B39" s="1" t="s">
        <v>103</v>
      </c>
      <c r="C39" s="4">
        <v>112</v>
      </c>
      <c r="D39" s="8">
        <v>1.45</v>
      </c>
      <c r="E39" s="4">
        <v>14</v>
      </c>
      <c r="F39" s="8">
        <v>0.37</v>
      </c>
      <c r="G39" s="4">
        <v>98</v>
      </c>
      <c r="H39" s="8">
        <v>2.56</v>
      </c>
      <c r="I39" s="4">
        <v>0</v>
      </c>
    </row>
    <row r="40" spans="1:9" x14ac:dyDescent="0.2">
      <c r="A40" s="2">
        <v>16</v>
      </c>
      <c r="B40" s="1" t="s">
        <v>123</v>
      </c>
      <c r="C40" s="4">
        <v>108</v>
      </c>
      <c r="D40" s="8">
        <v>1.4</v>
      </c>
      <c r="E40" s="4">
        <v>20</v>
      </c>
      <c r="F40" s="8">
        <v>0.52</v>
      </c>
      <c r="G40" s="4">
        <v>88</v>
      </c>
      <c r="H40" s="8">
        <v>2.2999999999999998</v>
      </c>
      <c r="I40" s="4">
        <v>0</v>
      </c>
    </row>
    <row r="41" spans="1:9" x14ac:dyDescent="0.2">
      <c r="A41" s="2">
        <v>17</v>
      </c>
      <c r="B41" s="1" t="s">
        <v>126</v>
      </c>
      <c r="C41" s="4">
        <v>105</v>
      </c>
      <c r="D41" s="8">
        <v>1.36</v>
      </c>
      <c r="E41" s="4">
        <v>50</v>
      </c>
      <c r="F41" s="8">
        <v>1.31</v>
      </c>
      <c r="G41" s="4">
        <v>55</v>
      </c>
      <c r="H41" s="8">
        <v>1.43</v>
      </c>
      <c r="I41" s="4">
        <v>0</v>
      </c>
    </row>
    <row r="42" spans="1:9" x14ac:dyDescent="0.2">
      <c r="A42" s="2">
        <v>18</v>
      </c>
      <c r="B42" s="1" t="s">
        <v>109</v>
      </c>
      <c r="C42" s="4">
        <v>98</v>
      </c>
      <c r="D42" s="8">
        <v>1.27</v>
      </c>
      <c r="E42" s="4">
        <v>53</v>
      </c>
      <c r="F42" s="8">
        <v>1.39</v>
      </c>
      <c r="G42" s="4">
        <v>45</v>
      </c>
      <c r="H42" s="8">
        <v>1.17</v>
      </c>
      <c r="I42" s="4">
        <v>0</v>
      </c>
    </row>
    <row r="43" spans="1:9" x14ac:dyDescent="0.2">
      <c r="A43" s="2">
        <v>18</v>
      </c>
      <c r="B43" s="1" t="s">
        <v>124</v>
      </c>
      <c r="C43" s="4">
        <v>98</v>
      </c>
      <c r="D43" s="8">
        <v>1.27</v>
      </c>
      <c r="E43" s="4">
        <v>14</v>
      </c>
      <c r="F43" s="8">
        <v>0.37</v>
      </c>
      <c r="G43" s="4">
        <v>83</v>
      </c>
      <c r="H43" s="8">
        <v>2.17</v>
      </c>
      <c r="I43" s="4">
        <v>0</v>
      </c>
    </row>
    <row r="44" spans="1:9" x14ac:dyDescent="0.2">
      <c r="A44" s="2">
        <v>18</v>
      </c>
      <c r="B44" s="1" t="s">
        <v>127</v>
      </c>
      <c r="C44" s="4">
        <v>98</v>
      </c>
      <c r="D44" s="8">
        <v>1.27</v>
      </c>
      <c r="E44" s="4">
        <v>76</v>
      </c>
      <c r="F44" s="8">
        <v>1.99</v>
      </c>
      <c r="G44" s="4">
        <v>22</v>
      </c>
      <c r="H44" s="8">
        <v>0.56999999999999995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119</v>
      </c>
      <c r="C47" s="4">
        <v>129</v>
      </c>
      <c r="D47" s="8">
        <v>7.58</v>
      </c>
      <c r="E47" s="4">
        <v>120</v>
      </c>
      <c r="F47" s="8">
        <v>11.49</v>
      </c>
      <c r="G47" s="4">
        <v>9</v>
      </c>
      <c r="H47" s="8">
        <v>1.41</v>
      </c>
      <c r="I47" s="4">
        <v>0</v>
      </c>
    </row>
    <row r="48" spans="1:9" x14ac:dyDescent="0.2">
      <c r="A48" s="2">
        <v>2</v>
      </c>
      <c r="B48" s="1" t="s">
        <v>117</v>
      </c>
      <c r="C48" s="4">
        <v>78</v>
      </c>
      <c r="D48" s="8">
        <v>4.59</v>
      </c>
      <c r="E48" s="4">
        <v>78</v>
      </c>
      <c r="F48" s="8">
        <v>7.47</v>
      </c>
      <c r="G48" s="4">
        <v>0</v>
      </c>
      <c r="H48" s="8">
        <v>0</v>
      </c>
      <c r="I48" s="4">
        <v>0</v>
      </c>
    </row>
    <row r="49" spans="1:9" x14ac:dyDescent="0.2">
      <c r="A49" s="2">
        <v>2</v>
      </c>
      <c r="B49" s="1" t="s">
        <v>118</v>
      </c>
      <c r="C49" s="4">
        <v>78</v>
      </c>
      <c r="D49" s="8">
        <v>4.59</v>
      </c>
      <c r="E49" s="4">
        <v>77</v>
      </c>
      <c r="F49" s="8">
        <v>7.38</v>
      </c>
      <c r="G49" s="4">
        <v>1</v>
      </c>
      <c r="H49" s="8">
        <v>0.16</v>
      </c>
      <c r="I49" s="4">
        <v>0</v>
      </c>
    </row>
    <row r="50" spans="1:9" x14ac:dyDescent="0.2">
      <c r="A50" s="2">
        <v>4</v>
      </c>
      <c r="B50" s="1" t="s">
        <v>116</v>
      </c>
      <c r="C50" s="4">
        <v>69</v>
      </c>
      <c r="D50" s="8">
        <v>4.0599999999999996</v>
      </c>
      <c r="E50" s="4">
        <v>65</v>
      </c>
      <c r="F50" s="8">
        <v>6.23</v>
      </c>
      <c r="G50" s="4">
        <v>4</v>
      </c>
      <c r="H50" s="8">
        <v>0.63</v>
      </c>
      <c r="I50" s="4">
        <v>0</v>
      </c>
    </row>
    <row r="51" spans="1:9" x14ac:dyDescent="0.2">
      <c r="A51" s="2">
        <v>5</v>
      </c>
      <c r="B51" s="1" t="s">
        <v>121</v>
      </c>
      <c r="C51" s="4">
        <v>52</v>
      </c>
      <c r="D51" s="8">
        <v>3.06</v>
      </c>
      <c r="E51" s="4">
        <v>51</v>
      </c>
      <c r="F51" s="8">
        <v>4.8899999999999997</v>
      </c>
      <c r="G51" s="4">
        <v>1</v>
      </c>
      <c r="H51" s="8">
        <v>0.16</v>
      </c>
      <c r="I51" s="4">
        <v>0</v>
      </c>
    </row>
    <row r="52" spans="1:9" x14ac:dyDescent="0.2">
      <c r="A52" s="2">
        <v>6</v>
      </c>
      <c r="B52" s="1" t="s">
        <v>112</v>
      </c>
      <c r="C52" s="4">
        <v>46</v>
      </c>
      <c r="D52" s="8">
        <v>2.7</v>
      </c>
      <c r="E52" s="4">
        <v>29</v>
      </c>
      <c r="F52" s="8">
        <v>2.78</v>
      </c>
      <c r="G52" s="4">
        <v>17</v>
      </c>
      <c r="H52" s="8">
        <v>2.66</v>
      </c>
      <c r="I52" s="4">
        <v>0</v>
      </c>
    </row>
    <row r="53" spans="1:9" x14ac:dyDescent="0.2">
      <c r="A53" s="2">
        <v>6</v>
      </c>
      <c r="B53" s="1" t="s">
        <v>115</v>
      </c>
      <c r="C53" s="4">
        <v>46</v>
      </c>
      <c r="D53" s="8">
        <v>2.7</v>
      </c>
      <c r="E53" s="4">
        <v>41</v>
      </c>
      <c r="F53" s="8">
        <v>3.93</v>
      </c>
      <c r="G53" s="4">
        <v>5</v>
      </c>
      <c r="H53" s="8">
        <v>0.78</v>
      </c>
      <c r="I53" s="4">
        <v>0</v>
      </c>
    </row>
    <row r="54" spans="1:9" x14ac:dyDescent="0.2">
      <c r="A54" s="2">
        <v>8</v>
      </c>
      <c r="B54" s="1" t="s">
        <v>110</v>
      </c>
      <c r="C54" s="4">
        <v>36</v>
      </c>
      <c r="D54" s="8">
        <v>2.12</v>
      </c>
      <c r="E54" s="4">
        <v>26</v>
      </c>
      <c r="F54" s="8">
        <v>2.4900000000000002</v>
      </c>
      <c r="G54" s="4">
        <v>10</v>
      </c>
      <c r="H54" s="8">
        <v>1.57</v>
      </c>
      <c r="I54" s="4">
        <v>0</v>
      </c>
    </row>
    <row r="55" spans="1:9" x14ac:dyDescent="0.2">
      <c r="A55" s="2">
        <v>9</v>
      </c>
      <c r="B55" s="1" t="s">
        <v>113</v>
      </c>
      <c r="C55" s="4">
        <v>33</v>
      </c>
      <c r="D55" s="8">
        <v>1.94</v>
      </c>
      <c r="E55" s="4">
        <v>15</v>
      </c>
      <c r="F55" s="8">
        <v>1.44</v>
      </c>
      <c r="G55" s="4">
        <v>18</v>
      </c>
      <c r="H55" s="8">
        <v>2.82</v>
      </c>
      <c r="I55" s="4">
        <v>0</v>
      </c>
    </row>
    <row r="56" spans="1:9" x14ac:dyDescent="0.2">
      <c r="A56" s="2">
        <v>10</v>
      </c>
      <c r="B56" s="1" t="s">
        <v>120</v>
      </c>
      <c r="C56" s="4">
        <v>32</v>
      </c>
      <c r="D56" s="8">
        <v>1.88</v>
      </c>
      <c r="E56" s="4">
        <v>26</v>
      </c>
      <c r="F56" s="8">
        <v>2.4900000000000002</v>
      </c>
      <c r="G56" s="4">
        <v>6</v>
      </c>
      <c r="H56" s="8">
        <v>0.94</v>
      </c>
      <c r="I56" s="4">
        <v>0</v>
      </c>
    </row>
    <row r="57" spans="1:9" x14ac:dyDescent="0.2">
      <c r="A57" s="2">
        <v>11</v>
      </c>
      <c r="B57" s="1" t="s">
        <v>111</v>
      </c>
      <c r="C57" s="4">
        <v>29</v>
      </c>
      <c r="D57" s="8">
        <v>1.7</v>
      </c>
      <c r="E57" s="4">
        <v>9</v>
      </c>
      <c r="F57" s="8">
        <v>0.86</v>
      </c>
      <c r="G57" s="4">
        <v>20</v>
      </c>
      <c r="H57" s="8">
        <v>3.13</v>
      </c>
      <c r="I57" s="4">
        <v>0</v>
      </c>
    </row>
    <row r="58" spans="1:9" x14ac:dyDescent="0.2">
      <c r="A58" s="2">
        <v>12</v>
      </c>
      <c r="B58" s="1" t="s">
        <v>109</v>
      </c>
      <c r="C58" s="4">
        <v>28</v>
      </c>
      <c r="D58" s="8">
        <v>1.65</v>
      </c>
      <c r="E58" s="4">
        <v>19</v>
      </c>
      <c r="F58" s="8">
        <v>1.82</v>
      </c>
      <c r="G58" s="4">
        <v>9</v>
      </c>
      <c r="H58" s="8">
        <v>1.41</v>
      </c>
      <c r="I58" s="4">
        <v>0</v>
      </c>
    </row>
    <row r="59" spans="1:9" x14ac:dyDescent="0.2">
      <c r="A59" s="2">
        <v>13</v>
      </c>
      <c r="B59" s="1" t="s">
        <v>129</v>
      </c>
      <c r="C59" s="4">
        <v>26</v>
      </c>
      <c r="D59" s="8">
        <v>1.53</v>
      </c>
      <c r="E59" s="4">
        <v>15</v>
      </c>
      <c r="F59" s="8">
        <v>1.44</v>
      </c>
      <c r="G59" s="4">
        <v>11</v>
      </c>
      <c r="H59" s="8">
        <v>1.72</v>
      </c>
      <c r="I59" s="4">
        <v>0</v>
      </c>
    </row>
    <row r="60" spans="1:9" x14ac:dyDescent="0.2">
      <c r="A60" s="2">
        <v>13</v>
      </c>
      <c r="B60" s="1" t="s">
        <v>125</v>
      </c>
      <c r="C60" s="4">
        <v>26</v>
      </c>
      <c r="D60" s="8">
        <v>1.53</v>
      </c>
      <c r="E60" s="4">
        <v>13</v>
      </c>
      <c r="F60" s="8">
        <v>1.25</v>
      </c>
      <c r="G60" s="4">
        <v>10</v>
      </c>
      <c r="H60" s="8">
        <v>1.57</v>
      </c>
      <c r="I60" s="4">
        <v>0</v>
      </c>
    </row>
    <row r="61" spans="1:9" x14ac:dyDescent="0.2">
      <c r="A61" s="2">
        <v>15</v>
      </c>
      <c r="B61" s="1" t="s">
        <v>126</v>
      </c>
      <c r="C61" s="4">
        <v>25</v>
      </c>
      <c r="D61" s="8">
        <v>1.47</v>
      </c>
      <c r="E61" s="4">
        <v>11</v>
      </c>
      <c r="F61" s="8">
        <v>1.05</v>
      </c>
      <c r="G61" s="4">
        <v>14</v>
      </c>
      <c r="H61" s="8">
        <v>2.19</v>
      </c>
      <c r="I61" s="4">
        <v>0</v>
      </c>
    </row>
    <row r="62" spans="1:9" x14ac:dyDescent="0.2">
      <c r="A62" s="2">
        <v>16</v>
      </c>
      <c r="B62" s="1" t="s">
        <v>104</v>
      </c>
      <c r="C62" s="4">
        <v>23</v>
      </c>
      <c r="D62" s="8">
        <v>1.35</v>
      </c>
      <c r="E62" s="4">
        <v>8</v>
      </c>
      <c r="F62" s="8">
        <v>0.77</v>
      </c>
      <c r="G62" s="4">
        <v>15</v>
      </c>
      <c r="H62" s="8">
        <v>2.35</v>
      </c>
      <c r="I62" s="4">
        <v>0</v>
      </c>
    </row>
    <row r="63" spans="1:9" x14ac:dyDescent="0.2">
      <c r="A63" s="2">
        <v>16</v>
      </c>
      <c r="B63" s="1" t="s">
        <v>114</v>
      </c>
      <c r="C63" s="4">
        <v>23</v>
      </c>
      <c r="D63" s="8">
        <v>1.35</v>
      </c>
      <c r="E63" s="4">
        <v>20</v>
      </c>
      <c r="F63" s="8">
        <v>1.92</v>
      </c>
      <c r="G63" s="4">
        <v>3</v>
      </c>
      <c r="H63" s="8">
        <v>0.47</v>
      </c>
      <c r="I63" s="4">
        <v>0</v>
      </c>
    </row>
    <row r="64" spans="1:9" x14ac:dyDescent="0.2">
      <c r="A64" s="2">
        <v>18</v>
      </c>
      <c r="B64" s="1" t="s">
        <v>131</v>
      </c>
      <c r="C64" s="4">
        <v>22</v>
      </c>
      <c r="D64" s="8">
        <v>1.29</v>
      </c>
      <c r="E64" s="4">
        <v>2</v>
      </c>
      <c r="F64" s="8">
        <v>0.19</v>
      </c>
      <c r="G64" s="4">
        <v>20</v>
      </c>
      <c r="H64" s="8">
        <v>3.13</v>
      </c>
      <c r="I64" s="4">
        <v>0</v>
      </c>
    </row>
    <row r="65" spans="1:9" x14ac:dyDescent="0.2">
      <c r="A65" s="2">
        <v>18</v>
      </c>
      <c r="B65" s="1" t="s">
        <v>122</v>
      </c>
      <c r="C65" s="4">
        <v>22</v>
      </c>
      <c r="D65" s="8">
        <v>1.29</v>
      </c>
      <c r="E65" s="4">
        <v>20</v>
      </c>
      <c r="F65" s="8">
        <v>1.92</v>
      </c>
      <c r="G65" s="4">
        <v>1</v>
      </c>
      <c r="H65" s="8">
        <v>0.16</v>
      </c>
      <c r="I65" s="4">
        <v>1</v>
      </c>
    </row>
    <row r="66" spans="1:9" x14ac:dyDescent="0.2">
      <c r="A66" s="2">
        <v>20</v>
      </c>
      <c r="B66" s="1" t="s">
        <v>105</v>
      </c>
      <c r="C66" s="4">
        <v>20</v>
      </c>
      <c r="D66" s="8">
        <v>1.18</v>
      </c>
      <c r="E66" s="4">
        <v>9</v>
      </c>
      <c r="F66" s="8">
        <v>0.86</v>
      </c>
      <c r="G66" s="4">
        <v>11</v>
      </c>
      <c r="H66" s="8">
        <v>1.72</v>
      </c>
      <c r="I66" s="4">
        <v>0</v>
      </c>
    </row>
    <row r="67" spans="1:9" x14ac:dyDescent="0.2">
      <c r="A67" s="2">
        <v>20</v>
      </c>
      <c r="B67" s="1" t="s">
        <v>128</v>
      </c>
      <c r="C67" s="4">
        <v>20</v>
      </c>
      <c r="D67" s="8">
        <v>1.18</v>
      </c>
      <c r="E67" s="4">
        <v>6</v>
      </c>
      <c r="F67" s="8">
        <v>0.56999999999999995</v>
      </c>
      <c r="G67" s="4">
        <v>14</v>
      </c>
      <c r="H67" s="8">
        <v>2.19</v>
      </c>
      <c r="I67" s="4">
        <v>0</v>
      </c>
    </row>
    <row r="68" spans="1:9" x14ac:dyDescent="0.2">
      <c r="A68" s="2">
        <v>20</v>
      </c>
      <c r="B68" s="1" t="s">
        <v>130</v>
      </c>
      <c r="C68" s="4">
        <v>20</v>
      </c>
      <c r="D68" s="8">
        <v>1.18</v>
      </c>
      <c r="E68" s="4">
        <v>4</v>
      </c>
      <c r="F68" s="8">
        <v>0.38</v>
      </c>
      <c r="G68" s="4">
        <v>16</v>
      </c>
      <c r="H68" s="8">
        <v>2.5099999999999998</v>
      </c>
      <c r="I68" s="4">
        <v>0</v>
      </c>
    </row>
    <row r="69" spans="1:9" x14ac:dyDescent="0.2">
      <c r="A69" s="2">
        <v>20</v>
      </c>
      <c r="B69" s="1" t="s">
        <v>132</v>
      </c>
      <c r="C69" s="4">
        <v>20</v>
      </c>
      <c r="D69" s="8">
        <v>1.18</v>
      </c>
      <c r="E69" s="4">
        <v>0</v>
      </c>
      <c r="F69" s="8">
        <v>0</v>
      </c>
      <c r="G69" s="4">
        <v>19</v>
      </c>
      <c r="H69" s="8">
        <v>2.98</v>
      </c>
      <c r="I69" s="4">
        <v>1</v>
      </c>
    </row>
    <row r="70" spans="1:9" x14ac:dyDescent="0.2">
      <c r="A70" s="1"/>
      <c r="C70" s="4"/>
      <c r="D70" s="8"/>
      <c r="E70" s="4"/>
      <c r="F70" s="8"/>
      <c r="G70" s="4"/>
      <c r="H70" s="8"/>
      <c r="I70" s="4"/>
    </row>
    <row r="71" spans="1:9" x14ac:dyDescent="0.2">
      <c r="A71" s="1" t="s">
        <v>3</v>
      </c>
      <c r="C71" s="4"/>
      <c r="D71" s="8"/>
      <c r="E71" s="4"/>
      <c r="F71" s="8"/>
      <c r="G71" s="4"/>
      <c r="H71" s="8"/>
      <c r="I71" s="4"/>
    </row>
    <row r="72" spans="1:9" x14ac:dyDescent="0.2">
      <c r="A72" s="2">
        <v>1</v>
      </c>
      <c r="B72" s="1" t="s">
        <v>118</v>
      </c>
      <c r="C72" s="4">
        <v>195</v>
      </c>
      <c r="D72" s="8">
        <v>7.66</v>
      </c>
      <c r="E72" s="4">
        <v>194</v>
      </c>
      <c r="F72" s="8">
        <v>11.68</v>
      </c>
      <c r="G72" s="4">
        <v>1</v>
      </c>
      <c r="H72" s="8">
        <v>0.12</v>
      </c>
      <c r="I72" s="4">
        <v>0</v>
      </c>
    </row>
    <row r="73" spans="1:9" x14ac:dyDescent="0.2">
      <c r="A73" s="2">
        <v>2</v>
      </c>
      <c r="B73" s="1" t="s">
        <v>119</v>
      </c>
      <c r="C73" s="4">
        <v>180</v>
      </c>
      <c r="D73" s="8">
        <v>7.07</v>
      </c>
      <c r="E73" s="4">
        <v>170</v>
      </c>
      <c r="F73" s="8">
        <v>10.23</v>
      </c>
      <c r="G73" s="4">
        <v>10</v>
      </c>
      <c r="H73" s="8">
        <v>1.24</v>
      </c>
      <c r="I73" s="4">
        <v>0</v>
      </c>
    </row>
    <row r="74" spans="1:9" x14ac:dyDescent="0.2">
      <c r="A74" s="2">
        <v>3</v>
      </c>
      <c r="B74" s="1" t="s">
        <v>117</v>
      </c>
      <c r="C74" s="4">
        <v>73</v>
      </c>
      <c r="D74" s="8">
        <v>2.87</v>
      </c>
      <c r="E74" s="4">
        <v>71</v>
      </c>
      <c r="F74" s="8">
        <v>4.2699999999999996</v>
      </c>
      <c r="G74" s="4">
        <v>2</v>
      </c>
      <c r="H74" s="8">
        <v>0.25</v>
      </c>
      <c r="I74" s="4">
        <v>0</v>
      </c>
    </row>
    <row r="75" spans="1:9" x14ac:dyDescent="0.2">
      <c r="A75" s="2">
        <v>4</v>
      </c>
      <c r="B75" s="1" t="s">
        <v>104</v>
      </c>
      <c r="C75" s="4">
        <v>63</v>
      </c>
      <c r="D75" s="8">
        <v>2.48</v>
      </c>
      <c r="E75" s="4">
        <v>41</v>
      </c>
      <c r="F75" s="8">
        <v>2.4700000000000002</v>
      </c>
      <c r="G75" s="4">
        <v>22</v>
      </c>
      <c r="H75" s="8">
        <v>2.72</v>
      </c>
      <c r="I75" s="4">
        <v>0</v>
      </c>
    </row>
    <row r="76" spans="1:9" x14ac:dyDescent="0.2">
      <c r="A76" s="2">
        <v>5</v>
      </c>
      <c r="B76" s="1" t="s">
        <v>115</v>
      </c>
      <c r="C76" s="4">
        <v>56</v>
      </c>
      <c r="D76" s="8">
        <v>2.2000000000000002</v>
      </c>
      <c r="E76" s="4">
        <v>51</v>
      </c>
      <c r="F76" s="8">
        <v>3.07</v>
      </c>
      <c r="G76" s="4">
        <v>5</v>
      </c>
      <c r="H76" s="8">
        <v>0.62</v>
      </c>
      <c r="I76" s="4">
        <v>0</v>
      </c>
    </row>
    <row r="77" spans="1:9" x14ac:dyDescent="0.2">
      <c r="A77" s="2">
        <v>5</v>
      </c>
      <c r="B77" s="1" t="s">
        <v>116</v>
      </c>
      <c r="C77" s="4">
        <v>56</v>
      </c>
      <c r="D77" s="8">
        <v>2.2000000000000002</v>
      </c>
      <c r="E77" s="4">
        <v>51</v>
      </c>
      <c r="F77" s="8">
        <v>3.07</v>
      </c>
      <c r="G77" s="4">
        <v>5</v>
      </c>
      <c r="H77" s="8">
        <v>0.62</v>
      </c>
      <c r="I77" s="4">
        <v>0</v>
      </c>
    </row>
    <row r="78" spans="1:9" x14ac:dyDescent="0.2">
      <c r="A78" s="2">
        <v>7</v>
      </c>
      <c r="B78" s="1" t="s">
        <v>121</v>
      </c>
      <c r="C78" s="4">
        <v>55</v>
      </c>
      <c r="D78" s="8">
        <v>2.16</v>
      </c>
      <c r="E78" s="4">
        <v>49</v>
      </c>
      <c r="F78" s="8">
        <v>2.95</v>
      </c>
      <c r="G78" s="4">
        <v>6</v>
      </c>
      <c r="H78" s="8">
        <v>0.74</v>
      </c>
      <c r="I78" s="4">
        <v>0</v>
      </c>
    </row>
    <row r="79" spans="1:9" x14ac:dyDescent="0.2">
      <c r="A79" s="2">
        <v>8</v>
      </c>
      <c r="B79" s="1" t="s">
        <v>109</v>
      </c>
      <c r="C79" s="4">
        <v>53</v>
      </c>
      <c r="D79" s="8">
        <v>2.08</v>
      </c>
      <c r="E79" s="4">
        <v>41</v>
      </c>
      <c r="F79" s="8">
        <v>2.4700000000000002</v>
      </c>
      <c r="G79" s="4">
        <v>12</v>
      </c>
      <c r="H79" s="8">
        <v>1.48</v>
      </c>
      <c r="I79" s="4">
        <v>0</v>
      </c>
    </row>
    <row r="80" spans="1:9" x14ac:dyDescent="0.2">
      <c r="A80" s="2">
        <v>9</v>
      </c>
      <c r="B80" s="1" t="s">
        <v>112</v>
      </c>
      <c r="C80" s="4">
        <v>48</v>
      </c>
      <c r="D80" s="8">
        <v>1.89</v>
      </c>
      <c r="E80" s="4">
        <v>38</v>
      </c>
      <c r="F80" s="8">
        <v>2.29</v>
      </c>
      <c r="G80" s="4">
        <v>10</v>
      </c>
      <c r="H80" s="8">
        <v>1.24</v>
      </c>
      <c r="I80" s="4">
        <v>0</v>
      </c>
    </row>
    <row r="81" spans="1:9" x14ac:dyDescent="0.2">
      <c r="A81" s="2">
        <v>10</v>
      </c>
      <c r="B81" s="1" t="s">
        <v>110</v>
      </c>
      <c r="C81" s="4">
        <v>45</v>
      </c>
      <c r="D81" s="8">
        <v>1.77</v>
      </c>
      <c r="E81" s="4">
        <v>17</v>
      </c>
      <c r="F81" s="8">
        <v>1.02</v>
      </c>
      <c r="G81" s="4">
        <v>28</v>
      </c>
      <c r="H81" s="8">
        <v>3.46</v>
      </c>
      <c r="I81" s="4">
        <v>0</v>
      </c>
    </row>
    <row r="82" spans="1:9" x14ac:dyDescent="0.2">
      <c r="A82" s="2">
        <v>11</v>
      </c>
      <c r="B82" s="1" t="s">
        <v>122</v>
      </c>
      <c r="C82" s="4">
        <v>44</v>
      </c>
      <c r="D82" s="8">
        <v>1.73</v>
      </c>
      <c r="E82" s="4">
        <v>41</v>
      </c>
      <c r="F82" s="8">
        <v>2.4700000000000002</v>
      </c>
      <c r="G82" s="4">
        <v>3</v>
      </c>
      <c r="H82" s="8">
        <v>0.37</v>
      </c>
      <c r="I82" s="4">
        <v>0</v>
      </c>
    </row>
    <row r="83" spans="1:9" x14ac:dyDescent="0.2">
      <c r="A83" s="2">
        <v>12</v>
      </c>
      <c r="B83" s="1" t="s">
        <v>133</v>
      </c>
      <c r="C83" s="4">
        <v>43</v>
      </c>
      <c r="D83" s="8">
        <v>1.69</v>
      </c>
      <c r="E83" s="4">
        <v>34</v>
      </c>
      <c r="F83" s="8">
        <v>2.0499999999999998</v>
      </c>
      <c r="G83" s="4">
        <v>9</v>
      </c>
      <c r="H83" s="8">
        <v>1.1100000000000001</v>
      </c>
      <c r="I83" s="4">
        <v>0</v>
      </c>
    </row>
    <row r="84" spans="1:9" x14ac:dyDescent="0.2">
      <c r="A84" s="2">
        <v>13</v>
      </c>
      <c r="B84" s="1" t="s">
        <v>126</v>
      </c>
      <c r="C84" s="4">
        <v>42</v>
      </c>
      <c r="D84" s="8">
        <v>1.65</v>
      </c>
      <c r="E84" s="4">
        <v>31</v>
      </c>
      <c r="F84" s="8">
        <v>1.87</v>
      </c>
      <c r="G84" s="4">
        <v>11</v>
      </c>
      <c r="H84" s="8">
        <v>1.36</v>
      </c>
      <c r="I84" s="4">
        <v>0</v>
      </c>
    </row>
    <row r="85" spans="1:9" x14ac:dyDescent="0.2">
      <c r="A85" s="2">
        <v>14</v>
      </c>
      <c r="B85" s="1" t="s">
        <v>106</v>
      </c>
      <c r="C85" s="4">
        <v>38</v>
      </c>
      <c r="D85" s="8">
        <v>1.49</v>
      </c>
      <c r="E85" s="4">
        <v>21</v>
      </c>
      <c r="F85" s="8">
        <v>1.26</v>
      </c>
      <c r="G85" s="4">
        <v>17</v>
      </c>
      <c r="H85" s="8">
        <v>2.1</v>
      </c>
      <c r="I85" s="4">
        <v>0</v>
      </c>
    </row>
    <row r="86" spans="1:9" x14ac:dyDescent="0.2">
      <c r="A86" s="2">
        <v>14</v>
      </c>
      <c r="B86" s="1" t="s">
        <v>111</v>
      </c>
      <c r="C86" s="4">
        <v>38</v>
      </c>
      <c r="D86" s="8">
        <v>1.49</v>
      </c>
      <c r="E86" s="4">
        <v>16</v>
      </c>
      <c r="F86" s="8">
        <v>0.96</v>
      </c>
      <c r="G86" s="4">
        <v>22</v>
      </c>
      <c r="H86" s="8">
        <v>2.72</v>
      </c>
      <c r="I86" s="4">
        <v>0</v>
      </c>
    </row>
    <row r="87" spans="1:9" x14ac:dyDescent="0.2">
      <c r="A87" s="2">
        <v>14</v>
      </c>
      <c r="B87" s="1" t="s">
        <v>113</v>
      </c>
      <c r="C87" s="4">
        <v>38</v>
      </c>
      <c r="D87" s="8">
        <v>1.49</v>
      </c>
      <c r="E87" s="4">
        <v>21</v>
      </c>
      <c r="F87" s="8">
        <v>1.26</v>
      </c>
      <c r="G87" s="4">
        <v>17</v>
      </c>
      <c r="H87" s="8">
        <v>2.1</v>
      </c>
      <c r="I87" s="4">
        <v>0</v>
      </c>
    </row>
    <row r="88" spans="1:9" x14ac:dyDescent="0.2">
      <c r="A88" s="2">
        <v>17</v>
      </c>
      <c r="B88" s="1" t="s">
        <v>105</v>
      </c>
      <c r="C88" s="4">
        <v>37</v>
      </c>
      <c r="D88" s="8">
        <v>1.45</v>
      </c>
      <c r="E88" s="4">
        <v>24</v>
      </c>
      <c r="F88" s="8">
        <v>1.44</v>
      </c>
      <c r="G88" s="4">
        <v>13</v>
      </c>
      <c r="H88" s="8">
        <v>1.61</v>
      </c>
      <c r="I88" s="4">
        <v>0</v>
      </c>
    </row>
    <row r="89" spans="1:9" x14ac:dyDescent="0.2">
      <c r="A89" s="2">
        <v>17</v>
      </c>
      <c r="B89" s="1" t="s">
        <v>130</v>
      </c>
      <c r="C89" s="4">
        <v>37</v>
      </c>
      <c r="D89" s="8">
        <v>1.45</v>
      </c>
      <c r="E89" s="4">
        <v>11</v>
      </c>
      <c r="F89" s="8">
        <v>0.66</v>
      </c>
      <c r="G89" s="4">
        <v>26</v>
      </c>
      <c r="H89" s="8">
        <v>3.21</v>
      </c>
      <c r="I89" s="4">
        <v>0</v>
      </c>
    </row>
    <row r="90" spans="1:9" x14ac:dyDescent="0.2">
      <c r="A90" s="2">
        <v>17</v>
      </c>
      <c r="B90" s="1" t="s">
        <v>114</v>
      </c>
      <c r="C90" s="4">
        <v>37</v>
      </c>
      <c r="D90" s="8">
        <v>1.45</v>
      </c>
      <c r="E90" s="4">
        <v>35</v>
      </c>
      <c r="F90" s="8">
        <v>2.11</v>
      </c>
      <c r="G90" s="4">
        <v>2</v>
      </c>
      <c r="H90" s="8">
        <v>0.25</v>
      </c>
      <c r="I90" s="4">
        <v>0</v>
      </c>
    </row>
    <row r="91" spans="1:9" x14ac:dyDescent="0.2">
      <c r="A91" s="2">
        <v>20</v>
      </c>
      <c r="B91" s="1" t="s">
        <v>107</v>
      </c>
      <c r="C91" s="4">
        <v>36</v>
      </c>
      <c r="D91" s="8">
        <v>1.41</v>
      </c>
      <c r="E91" s="4">
        <v>33</v>
      </c>
      <c r="F91" s="8">
        <v>1.99</v>
      </c>
      <c r="G91" s="4">
        <v>3</v>
      </c>
      <c r="H91" s="8">
        <v>0.37</v>
      </c>
      <c r="I91" s="4">
        <v>0</v>
      </c>
    </row>
    <row r="92" spans="1:9" x14ac:dyDescent="0.2">
      <c r="A92" s="2">
        <v>20</v>
      </c>
      <c r="B92" s="1" t="s">
        <v>129</v>
      </c>
      <c r="C92" s="4">
        <v>36</v>
      </c>
      <c r="D92" s="8">
        <v>1.41</v>
      </c>
      <c r="E92" s="4">
        <v>24</v>
      </c>
      <c r="F92" s="8">
        <v>1.44</v>
      </c>
      <c r="G92" s="4">
        <v>12</v>
      </c>
      <c r="H92" s="8">
        <v>1.48</v>
      </c>
      <c r="I92" s="4">
        <v>0</v>
      </c>
    </row>
    <row r="93" spans="1:9" x14ac:dyDescent="0.2">
      <c r="A93" s="1"/>
      <c r="C93" s="4"/>
      <c r="D93" s="8"/>
      <c r="E93" s="4"/>
      <c r="F93" s="8"/>
      <c r="G93" s="4"/>
      <c r="H93" s="8"/>
      <c r="I93" s="4"/>
    </row>
    <row r="94" spans="1:9" x14ac:dyDescent="0.2">
      <c r="A94" s="1" t="s">
        <v>4</v>
      </c>
      <c r="C94" s="4"/>
      <c r="D94" s="8"/>
      <c r="E94" s="4"/>
      <c r="F94" s="8"/>
      <c r="G94" s="4"/>
      <c r="H94" s="8"/>
      <c r="I94" s="4"/>
    </row>
    <row r="95" spans="1:9" x14ac:dyDescent="0.2">
      <c r="A95" s="2">
        <v>1</v>
      </c>
      <c r="B95" s="1" t="s">
        <v>119</v>
      </c>
      <c r="C95" s="4">
        <v>119</v>
      </c>
      <c r="D95" s="8">
        <v>6.63</v>
      </c>
      <c r="E95" s="4">
        <v>111</v>
      </c>
      <c r="F95" s="8">
        <v>10.9</v>
      </c>
      <c r="G95" s="4">
        <v>8</v>
      </c>
      <c r="H95" s="8">
        <v>1.06</v>
      </c>
      <c r="I95" s="4">
        <v>0</v>
      </c>
    </row>
    <row r="96" spans="1:9" x14ac:dyDescent="0.2">
      <c r="A96" s="2">
        <v>2</v>
      </c>
      <c r="B96" s="1" t="s">
        <v>118</v>
      </c>
      <c r="C96" s="4">
        <v>84</v>
      </c>
      <c r="D96" s="8">
        <v>4.68</v>
      </c>
      <c r="E96" s="4">
        <v>84</v>
      </c>
      <c r="F96" s="8">
        <v>8.25</v>
      </c>
      <c r="G96" s="4">
        <v>0</v>
      </c>
      <c r="H96" s="8">
        <v>0</v>
      </c>
      <c r="I96" s="4">
        <v>0</v>
      </c>
    </row>
    <row r="97" spans="1:9" x14ac:dyDescent="0.2">
      <c r="A97" s="2">
        <v>3</v>
      </c>
      <c r="B97" s="1" t="s">
        <v>117</v>
      </c>
      <c r="C97" s="4">
        <v>79</v>
      </c>
      <c r="D97" s="8">
        <v>4.4000000000000004</v>
      </c>
      <c r="E97" s="4">
        <v>78</v>
      </c>
      <c r="F97" s="8">
        <v>7.66</v>
      </c>
      <c r="G97" s="4">
        <v>1</v>
      </c>
      <c r="H97" s="8">
        <v>0.13</v>
      </c>
      <c r="I97" s="4">
        <v>0</v>
      </c>
    </row>
    <row r="98" spans="1:9" x14ac:dyDescent="0.2">
      <c r="A98" s="2">
        <v>4</v>
      </c>
      <c r="B98" s="1" t="s">
        <v>113</v>
      </c>
      <c r="C98" s="4">
        <v>59</v>
      </c>
      <c r="D98" s="8">
        <v>3.29</v>
      </c>
      <c r="E98" s="4">
        <v>44</v>
      </c>
      <c r="F98" s="8">
        <v>4.32</v>
      </c>
      <c r="G98" s="4">
        <v>15</v>
      </c>
      <c r="H98" s="8">
        <v>1.99</v>
      </c>
      <c r="I98" s="4">
        <v>0</v>
      </c>
    </row>
    <row r="99" spans="1:9" x14ac:dyDescent="0.2">
      <c r="A99" s="2">
        <v>5</v>
      </c>
      <c r="B99" s="1" t="s">
        <v>115</v>
      </c>
      <c r="C99" s="4">
        <v>41</v>
      </c>
      <c r="D99" s="8">
        <v>2.2799999999999998</v>
      </c>
      <c r="E99" s="4">
        <v>32</v>
      </c>
      <c r="F99" s="8">
        <v>3.14</v>
      </c>
      <c r="G99" s="4">
        <v>9</v>
      </c>
      <c r="H99" s="8">
        <v>1.2</v>
      </c>
      <c r="I99" s="4">
        <v>0</v>
      </c>
    </row>
    <row r="100" spans="1:9" x14ac:dyDescent="0.2">
      <c r="A100" s="2">
        <v>6</v>
      </c>
      <c r="B100" s="1" t="s">
        <v>116</v>
      </c>
      <c r="C100" s="4">
        <v>40</v>
      </c>
      <c r="D100" s="8">
        <v>2.23</v>
      </c>
      <c r="E100" s="4">
        <v>38</v>
      </c>
      <c r="F100" s="8">
        <v>3.73</v>
      </c>
      <c r="G100" s="4">
        <v>2</v>
      </c>
      <c r="H100" s="8">
        <v>0.27</v>
      </c>
      <c r="I100" s="4">
        <v>0</v>
      </c>
    </row>
    <row r="101" spans="1:9" x14ac:dyDescent="0.2">
      <c r="A101" s="2">
        <v>7</v>
      </c>
      <c r="B101" s="1" t="s">
        <v>109</v>
      </c>
      <c r="C101" s="4">
        <v>38</v>
      </c>
      <c r="D101" s="8">
        <v>2.12</v>
      </c>
      <c r="E101" s="4">
        <v>29</v>
      </c>
      <c r="F101" s="8">
        <v>2.85</v>
      </c>
      <c r="G101" s="4">
        <v>9</v>
      </c>
      <c r="H101" s="8">
        <v>1.2</v>
      </c>
      <c r="I101" s="4">
        <v>0</v>
      </c>
    </row>
    <row r="102" spans="1:9" x14ac:dyDescent="0.2">
      <c r="A102" s="2">
        <v>8</v>
      </c>
      <c r="B102" s="1" t="s">
        <v>104</v>
      </c>
      <c r="C102" s="4">
        <v>37</v>
      </c>
      <c r="D102" s="8">
        <v>2.06</v>
      </c>
      <c r="E102" s="4">
        <v>14</v>
      </c>
      <c r="F102" s="8">
        <v>1.38</v>
      </c>
      <c r="G102" s="4">
        <v>23</v>
      </c>
      <c r="H102" s="8">
        <v>3.05</v>
      </c>
      <c r="I102" s="4">
        <v>0</v>
      </c>
    </row>
    <row r="103" spans="1:9" x14ac:dyDescent="0.2">
      <c r="A103" s="2">
        <v>9</v>
      </c>
      <c r="B103" s="1" t="s">
        <v>124</v>
      </c>
      <c r="C103" s="4">
        <v>36</v>
      </c>
      <c r="D103" s="8">
        <v>2</v>
      </c>
      <c r="E103" s="4">
        <v>17</v>
      </c>
      <c r="F103" s="8">
        <v>1.67</v>
      </c>
      <c r="G103" s="4">
        <v>18</v>
      </c>
      <c r="H103" s="8">
        <v>2.39</v>
      </c>
      <c r="I103" s="4">
        <v>1</v>
      </c>
    </row>
    <row r="104" spans="1:9" x14ac:dyDescent="0.2">
      <c r="A104" s="2">
        <v>10</v>
      </c>
      <c r="B104" s="1" t="s">
        <v>121</v>
      </c>
      <c r="C104" s="4">
        <v>35</v>
      </c>
      <c r="D104" s="8">
        <v>1.95</v>
      </c>
      <c r="E104" s="4">
        <v>33</v>
      </c>
      <c r="F104" s="8">
        <v>3.24</v>
      </c>
      <c r="G104" s="4">
        <v>2</v>
      </c>
      <c r="H104" s="8">
        <v>0.27</v>
      </c>
      <c r="I104" s="4">
        <v>0</v>
      </c>
    </row>
    <row r="105" spans="1:9" x14ac:dyDescent="0.2">
      <c r="A105" s="2">
        <v>11</v>
      </c>
      <c r="B105" s="1" t="s">
        <v>130</v>
      </c>
      <c r="C105" s="4">
        <v>34</v>
      </c>
      <c r="D105" s="8">
        <v>1.89</v>
      </c>
      <c r="E105" s="4">
        <v>11</v>
      </c>
      <c r="F105" s="8">
        <v>1.08</v>
      </c>
      <c r="G105" s="4">
        <v>23</v>
      </c>
      <c r="H105" s="8">
        <v>3.05</v>
      </c>
      <c r="I105" s="4">
        <v>0</v>
      </c>
    </row>
    <row r="106" spans="1:9" x14ac:dyDescent="0.2">
      <c r="A106" s="2">
        <v>12</v>
      </c>
      <c r="B106" s="1" t="s">
        <v>111</v>
      </c>
      <c r="C106" s="4">
        <v>29</v>
      </c>
      <c r="D106" s="8">
        <v>1.61</v>
      </c>
      <c r="E106" s="4">
        <v>16</v>
      </c>
      <c r="F106" s="8">
        <v>1.57</v>
      </c>
      <c r="G106" s="4">
        <v>13</v>
      </c>
      <c r="H106" s="8">
        <v>1.73</v>
      </c>
      <c r="I106" s="4">
        <v>0</v>
      </c>
    </row>
    <row r="107" spans="1:9" x14ac:dyDescent="0.2">
      <c r="A107" s="2">
        <v>13</v>
      </c>
      <c r="B107" s="1" t="s">
        <v>103</v>
      </c>
      <c r="C107" s="4">
        <v>28</v>
      </c>
      <c r="D107" s="8">
        <v>1.56</v>
      </c>
      <c r="E107" s="4">
        <v>3</v>
      </c>
      <c r="F107" s="8">
        <v>0.28999999999999998</v>
      </c>
      <c r="G107" s="4">
        <v>25</v>
      </c>
      <c r="H107" s="8">
        <v>3.32</v>
      </c>
      <c r="I107" s="4">
        <v>0</v>
      </c>
    </row>
    <row r="108" spans="1:9" x14ac:dyDescent="0.2">
      <c r="A108" s="2">
        <v>13</v>
      </c>
      <c r="B108" s="1" t="s">
        <v>112</v>
      </c>
      <c r="C108" s="4">
        <v>28</v>
      </c>
      <c r="D108" s="8">
        <v>1.56</v>
      </c>
      <c r="E108" s="4">
        <v>18</v>
      </c>
      <c r="F108" s="8">
        <v>1.77</v>
      </c>
      <c r="G108" s="4">
        <v>10</v>
      </c>
      <c r="H108" s="8">
        <v>1.33</v>
      </c>
      <c r="I108" s="4">
        <v>0</v>
      </c>
    </row>
    <row r="109" spans="1:9" x14ac:dyDescent="0.2">
      <c r="A109" s="2">
        <v>13</v>
      </c>
      <c r="B109" s="1" t="s">
        <v>120</v>
      </c>
      <c r="C109" s="4">
        <v>28</v>
      </c>
      <c r="D109" s="8">
        <v>1.56</v>
      </c>
      <c r="E109" s="4">
        <v>21</v>
      </c>
      <c r="F109" s="8">
        <v>2.06</v>
      </c>
      <c r="G109" s="4">
        <v>7</v>
      </c>
      <c r="H109" s="8">
        <v>0.93</v>
      </c>
      <c r="I109" s="4">
        <v>0</v>
      </c>
    </row>
    <row r="110" spans="1:9" x14ac:dyDescent="0.2">
      <c r="A110" s="2">
        <v>16</v>
      </c>
      <c r="B110" s="1" t="s">
        <v>126</v>
      </c>
      <c r="C110" s="4">
        <v>27</v>
      </c>
      <c r="D110" s="8">
        <v>1.5</v>
      </c>
      <c r="E110" s="4">
        <v>12</v>
      </c>
      <c r="F110" s="8">
        <v>1.18</v>
      </c>
      <c r="G110" s="4">
        <v>15</v>
      </c>
      <c r="H110" s="8">
        <v>1.99</v>
      </c>
      <c r="I110" s="4">
        <v>0</v>
      </c>
    </row>
    <row r="111" spans="1:9" x14ac:dyDescent="0.2">
      <c r="A111" s="2">
        <v>17</v>
      </c>
      <c r="B111" s="1" t="s">
        <v>129</v>
      </c>
      <c r="C111" s="4">
        <v>26</v>
      </c>
      <c r="D111" s="8">
        <v>1.45</v>
      </c>
      <c r="E111" s="4">
        <v>16</v>
      </c>
      <c r="F111" s="8">
        <v>1.57</v>
      </c>
      <c r="G111" s="4">
        <v>10</v>
      </c>
      <c r="H111" s="8">
        <v>1.33</v>
      </c>
      <c r="I111" s="4">
        <v>0</v>
      </c>
    </row>
    <row r="112" spans="1:9" x14ac:dyDescent="0.2">
      <c r="A112" s="2">
        <v>17</v>
      </c>
      <c r="B112" s="1" t="s">
        <v>122</v>
      </c>
      <c r="C112" s="4">
        <v>26</v>
      </c>
      <c r="D112" s="8">
        <v>1.45</v>
      </c>
      <c r="E112" s="4">
        <v>16</v>
      </c>
      <c r="F112" s="8">
        <v>1.57</v>
      </c>
      <c r="G112" s="4">
        <v>10</v>
      </c>
      <c r="H112" s="8">
        <v>1.33</v>
      </c>
      <c r="I112" s="4">
        <v>0</v>
      </c>
    </row>
    <row r="113" spans="1:9" x14ac:dyDescent="0.2">
      <c r="A113" s="2">
        <v>19</v>
      </c>
      <c r="B113" s="1" t="s">
        <v>110</v>
      </c>
      <c r="C113" s="4">
        <v>24</v>
      </c>
      <c r="D113" s="8">
        <v>1.34</v>
      </c>
      <c r="E113" s="4">
        <v>10</v>
      </c>
      <c r="F113" s="8">
        <v>0.98</v>
      </c>
      <c r="G113" s="4">
        <v>14</v>
      </c>
      <c r="H113" s="8">
        <v>1.86</v>
      </c>
      <c r="I113" s="4">
        <v>0</v>
      </c>
    </row>
    <row r="114" spans="1:9" x14ac:dyDescent="0.2">
      <c r="A114" s="2">
        <v>20</v>
      </c>
      <c r="B114" s="1" t="s">
        <v>134</v>
      </c>
      <c r="C114" s="4">
        <v>23</v>
      </c>
      <c r="D114" s="8">
        <v>1.28</v>
      </c>
      <c r="E114" s="4">
        <v>6</v>
      </c>
      <c r="F114" s="8">
        <v>0.59</v>
      </c>
      <c r="G114" s="4">
        <v>17</v>
      </c>
      <c r="H114" s="8">
        <v>2.2599999999999998</v>
      </c>
      <c r="I114" s="4">
        <v>0</v>
      </c>
    </row>
    <row r="115" spans="1:9" x14ac:dyDescent="0.2">
      <c r="A115" s="2">
        <v>20</v>
      </c>
      <c r="B115" s="1" t="s">
        <v>105</v>
      </c>
      <c r="C115" s="4">
        <v>23</v>
      </c>
      <c r="D115" s="8">
        <v>1.28</v>
      </c>
      <c r="E115" s="4">
        <v>7</v>
      </c>
      <c r="F115" s="8">
        <v>0.69</v>
      </c>
      <c r="G115" s="4">
        <v>16</v>
      </c>
      <c r="H115" s="8">
        <v>2.12</v>
      </c>
      <c r="I115" s="4">
        <v>0</v>
      </c>
    </row>
    <row r="116" spans="1:9" x14ac:dyDescent="0.2">
      <c r="A116" s="2">
        <v>20</v>
      </c>
      <c r="B116" s="1" t="s">
        <v>135</v>
      </c>
      <c r="C116" s="4">
        <v>23</v>
      </c>
      <c r="D116" s="8">
        <v>1.28</v>
      </c>
      <c r="E116" s="4">
        <v>5</v>
      </c>
      <c r="F116" s="8">
        <v>0.49</v>
      </c>
      <c r="G116" s="4">
        <v>18</v>
      </c>
      <c r="H116" s="8">
        <v>2.39</v>
      </c>
      <c r="I116" s="4">
        <v>0</v>
      </c>
    </row>
    <row r="117" spans="1:9" x14ac:dyDescent="0.2">
      <c r="A117" s="1"/>
      <c r="C117" s="4"/>
      <c r="D117" s="8"/>
      <c r="E117" s="4"/>
      <c r="F117" s="8"/>
      <c r="G117" s="4"/>
      <c r="H117" s="8"/>
      <c r="I117" s="4"/>
    </row>
    <row r="118" spans="1:9" x14ac:dyDescent="0.2">
      <c r="A118" s="1" t="s">
        <v>5</v>
      </c>
      <c r="C118" s="4"/>
      <c r="D118" s="8"/>
      <c r="E118" s="4"/>
      <c r="F118" s="8"/>
      <c r="G118" s="4"/>
      <c r="H118" s="8"/>
      <c r="I118" s="4"/>
    </row>
    <row r="119" spans="1:9" x14ac:dyDescent="0.2">
      <c r="A119" s="2">
        <v>1</v>
      </c>
      <c r="B119" s="1" t="s">
        <v>119</v>
      </c>
      <c r="C119" s="4">
        <v>64</v>
      </c>
      <c r="D119" s="8">
        <v>9.0399999999999991</v>
      </c>
      <c r="E119" s="4">
        <v>59</v>
      </c>
      <c r="F119" s="8">
        <v>12.72</v>
      </c>
      <c r="G119" s="4">
        <v>5</v>
      </c>
      <c r="H119" s="8">
        <v>2.1800000000000002</v>
      </c>
      <c r="I119" s="4">
        <v>0</v>
      </c>
    </row>
    <row r="120" spans="1:9" x14ac:dyDescent="0.2">
      <c r="A120" s="2">
        <v>2</v>
      </c>
      <c r="B120" s="1" t="s">
        <v>118</v>
      </c>
      <c r="C120" s="4">
        <v>43</v>
      </c>
      <c r="D120" s="8">
        <v>6.07</v>
      </c>
      <c r="E120" s="4">
        <v>43</v>
      </c>
      <c r="F120" s="8">
        <v>9.27</v>
      </c>
      <c r="G120" s="4">
        <v>0</v>
      </c>
      <c r="H120" s="8">
        <v>0</v>
      </c>
      <c r="I120" s="4">
        <v>0</v>
      </c>
    </row>
    <row r="121" spans="1:9" x14ac:dyDescent="0.2">
      <c r="A121" s="2">
        <v>3</v>
      </c>
      <c r="B121" s="1" t="s">
        <v>117</v>
      </c>
      <c r="C121" s="4">
        <v>32</v>
      </c>
      <c r="D121" s="8">
        <v>4.5199999999999996</v>
      </c>
      <c r="E121" s="4">
        <v>31</v>
      </c>
      <c r="F121" s="8">
        <v>6.68</v>
      </c>
      <c r="G121" s="4">
        <v>1</v>
      </c>
      <c r="H121" s="8">
        <v>0.44</v>
      </c>
      <c r="I121" s="4">
        <v>0</v>
      </c>
    </row>
    <row r="122" spans="1:9" x14ac:dyDescent="0.2">
      <c r="A122" s="2">
        <v>4</v>
      </c>
      <c r="B122" s="1" t="s">
        <v>109</v>
      </c>
      <c r="C122" s="4">
        <v>20</v>
      </c>
      <c r="D122" s="8">
        <v>2.82</v>
      </c>
      <c r="E122" s="4">
        <v>17</v>
      </c>
      <c r="F122" s="8">
        <v>3.66</v>
      </c>
      <c r="G122" s="4">
        <v>3</v>
      </c>
      <c r="H122" s="8">
        <v>1.31</v>
      </c>
      <c r="I122" s="4">
        <v>0</v>
      </c>
    </row>
    <row r="123" spans="1:9" x14ac:dyDescent="0.2">
      <c r="A123" s="2">
        <v>4</v>
      </c>
      <c r="B123" s="1" t="s">
        <v>112</v>
      </c>
      <c r="C123" s="4">
        <v>20</v>
      </c>
      <c r="D123" s="8">
        <v>2.82</v>
      </c>
      <c r="E123" s="4">
        <v>14</v>
      </c>
      <c r="F123" s="8">
        <v>3.02</v>
      </c>
      <c r="G123" s="4">
        <v>6</v>
      </c>
      <c r="H123" s="8">
        <v>2.62</v>
      </c>
      <c r="I123" s="4">
        <v>0</v>
      </c>
    </row>
    <row r="124" spans="1:9" x14ac:dyDescent="0.2">
      <c r="A124" s="2">
        <v>6</v>
      </c>
      <c r="B124" s="1" t="s">
        <v>103</v>
      </c>
      <c r="C124" s="4">
        <v>19</v>
      </c>
      <c r="D124" s="8">
        <v>2.68</v>
      </c>
      <c r="E124" s="4">
        <v>8</v>
      </c>
      <c r="F124" s="8">
        <v>1.72</v>
      </c>
      <c r="G124" s="4">
        <v>11</v>
      </c>
      <c r="H124" s="8">
        <v>4.8</v>
      </c>
      <c r="I124" s="4">
        <v>0</v>
      </c>
    </row>
    <row r="125" spans="1:9" x14ac:dyDescent="0.2">
      <c r="A125" s="2">
        <v>6</v>
      </c>
      <c r="B125" s="1" t="s">
        <v>130</v>
      </c>
      <c r="C125" s="4">
        <v>19</v>
      </c>
      <c r="D125" s="8">
        <v>2.68</v>
      </c>
      <c r="E125" s="4">
        <v>4</v>
      </c>
      <c r="F125" s="8">
        <v>0.86</v>
      </c>
      <c r="G125" s="4">
        <v>15</v>
      </c>
      <c r="H125" s="8">
        <v>6.55</v>
      </c>
      <c r="I125" s="4">
        <v>0</v>
      </c>
    </row>
    <row r="126" spans="1:9" x14ac:dyDescent="0.2">
      <c r="A126" s="2">
        <v>8</v>
      </c>
      <c r="B126" s="1" t="s">
        <v>107</v>
      </c>
      <c r="C126" s="4">
        <v>18</v>
      </c>
      <c r="D126" s="8">
        <v>2.54</v>
      </c>
      <c r="E126" s="4">
        <v>17</v>
      </c>
      <c r="F126" s="8">
        <v>3.66</v>
      </c>
      <c r="G126" s="4">
        <v>1</v>
      </c>
      <c r="H126" s="8">
        <v>0.44</v>
      </c>
      <c r="I126" s="4">
        <v>0</v>
      </c>
    </row>
    <row r="127" spans="1:9" x14ac:dyDescent="0.2">
      <c r="A127" s="2">
        <v>9</v>
      </c>
      <c r="B127" s="1" t="s">
        <v>104</v>
      </c>
      <c r="C127" s="4">
        <v>15</v>
      </c>
      <c r="D127" s="8">
        <v>2.12</v>
      </c>
      <c r="E127" s="4">
        <v>11</v>
      </c>
      <c r="F127" s="8">
        <v>2.37</v>
      </c>
      <c r="G127" s="4">
        <v>4</v>
      </c>
      <c r="H127" s="8">
        <v>1.75</v>
      </c>
      <c r="I127" s="4">
        <v>0</v>
      </c>
    </row>
    <row r="128" spans="1:9" x14ac:dyDescent="0.2">
      <c r="A128" s="2">
        <v>10</v>
      </c>
      <c r="B128" s="1" t="s">
        <v>105</v>
      </c>
      <c r="C128" s="4">
        <v>13</v>
      </c>
      <c r="D128" s="8">
        <v>1.84</v>
      </c>
      <c r="E128" s="4">
        <v>6</v>
      </c>
      <c r="F128" s="8">
        <v>1.29</v>
      </c>
      <c r="G128" s="4">
        <v>7</v>
      </c>
      <c r="H128" s="8">
        <v>3.06</v>
      </c>
      <c r="I128" s="4">
        <v>0</v>
      </c>
    </row>
    <row r="129" spans="1:9" x14ac:dyDescent="0.2">
      <c r="A129" s="2">
        <v>10</v>
      </c>
      <c r="B129" s="1" t="s">
        <v>137</v>
      </c>
      <c r="C129" s="4">
        <v>13</v>
      </c>
      <c r="D129" s="8">
        <v>1.84</v>
      </c>
      <c r="E129" s="4">
        <v>2</v>
      </c>
      <c r="F129" s="8">
        <v>0.43</v>
      </c>
      <c r="G129" s="4">
        <v>11</v>
      </c>
      <c r="H129" s="8">
        <v>4.8</v>
      </c>
      <c r="I129" s="4">
        <v>0</v>
      </c>
    </row>
    <row r="130" spans="1:9" x14ac:dyDescent="0.2">
      <c r="A130" s="2">
        <v>10</v>
      </c>
      <c r="B130" s="1" t="s">
        <v>116</v>
      </c>
      <c r="C130" s="4">
        <v>13</v>
      </c>
      <c r="D130" s="8">
        <v>1.84</v>
      </c>
      <c r="E130" s="4">
        <v>13</v>
      </c>
      <c r="F130" s="8">
        <v>2.8</v>
      </c>
      <c r="G130" s="4">
        <v>0</v>
      </c>
      <c r="H130" s="8">
        <v>0</v>
      </c>
      <c r="I130" s="4">
        <v>0</v>
      </c>
    </row>
    <row r="131" spans="1:9" x14ac:dyDescent="0.2">
      <c r="A131" s="2">
        <v>10</v>
      </c>
      <c r="B131" s="1" t="s">
        <v>138</v>
      </c>
      <c r="C131" s="4">
        <v>13</v>
      </c>
      <c r="D131" s="8">
        <v>1.84</v>
      </c>
      <c r="E131" s="4">
        <v>3</v>
      </c>
      <c r="F131" s="8">
        <v>0.65</v>
      </c>
      <c r="G131" s="4">
        <v>10</v>
      </c>
      <c r="H131" s="8">
        <v>4.37</v>
      </c>
      <c r="I131" s="4">
        <v>0</v>
      </c>
    </row>
    <row r="132" spans="1:9" x14ac:dyDescent="0.2">
      <c r="A132" s="2">
        <v>14</v>
      </c>
      <c r="B132" s="1" t="s">
        <v>133</v>
      </c>
      <c r="C132" s="4">
        <v>12</v>
      </c>
      <c r="D132" s="8">
        <v>1.69</v>
      </c>
      <c r="E132" s="4">
        <v>11</v>
      </c>
      <c r="F132" s="8">
        <v>2.37</v>
      </c>
      <c r="G132" s="4">
        <v>1</v>
      </c>
      <c r="H132" s="8">
        <v>0.44</v>
      </c>
      <c r="I132" s="4">
        <v>0</v>
      </c>
    </row>
    <row r="133" spans="1:9" x14ac:dyDescent="0.2">
      <c r="A133" s="2">
        <v>14</v>
      </c>
      <c r="B133" s="1" t="s">
        <v>114</v>
      </c>
      <c r="C133" s="4">
        <v>12</v>
      </c>
      <c r="D133" s="8">
        <v>1.69</v>
      </c>
      <c r="E133" s="4">
        <v>10</v>
      </c>
      <c r="F133" s="8">
        <v>2.16</v>
      </c>
      <c r="G133" s="4">
        <v>2</v>
      </c>
      <c r="H133" s="8">
        <v>0.87</v>
      </c>
      <c r="I133" s="4">
        <v>0</v>
      </c>
    </row>
    <row r="134" spans="1:9" x14ac:dyDescent="0.2">
      <c r="A134" s="2">
        <v>14</v>
      </c>
      <c r="B134" s="1" t="s">
        <v>139</v>
      </c>
      <c r="C134" s="4">
        <v>12</v>
      </c>
      <c r="D134" s="8">
        <v>1.69</v>
      </c>
      <c r="E134" s="4">
        <v>0</v>
      </c>
      <c r="F134" s="8">
        <v>0</v>
      </c>
      <c r="G134" s="4">
        <v>0</v>
      </c>
      <c r="H134" s="8">
        <v>0</v>
      </c>
      <c r="I134" s="4">
        <v>0</v>
      </c>
    </row>
    <row r="135" spans="1:9" x14ac:dyDescent="0.2">
      <c r="A135" s="2">
        <v>14</v>
      </c>
      <c r="B135" s="1" t="s">
        <v>122</v>
      </c>
      <c r="C135" s="4">
        <v>12</v>
      </c>
      <c r="D135" s="8">
        <v>1.69</v>
      </c>
      <c r="E135" s="4">
        <v>10</v>
      </c>
      <c r="F135" s="8">
        <v>2.16</v>
      </c>
      <c r="G135" s="4">
        <v>2</v>
      </c>
      <c r="H135" s="8">
        <v>0.87</v>
      </c>
      <c r="I135" s="4">
        <v>0</v>
      </c>
    </row>
    <row r="136" spans="1:9" x14ac:dyDescent="0.2">
      <c r="A136" s="2">
        <v>18</v>
      </c>
      <c r="B136" s="1" t="s">
        <v>136</v>
      </c>
      <c r="C136" s="4">
        <v>11</v>
      </c>
      <c r="D136" s="8">
        <v>1.55</v>
      </c>
      <c r="E136" s="4">
        <v>8</v>
      </c>
      <c r="F136" s="8">
        <v>1.72</v>
      </c>
      <c r="G136" s="4">
        <v>3</v>
      </c>
      <c r="H136" s="8">
        <v>1.31</v>
      </c>
      <c r="I136" s="4">
        <v>0</v>
      </c>
    </row>
    <row r="137" spans="1:9" x14ac:dyDescent="0.2">
      <c r="A137" s="2">
        <v>18</v>
      </c>
      <c r="B137" s="1" t="s">
        <v>108</v>
      </c>
      <c r="C137" s="4">
        <v>11</v>
      </c>
      <c r="D137" s="8">
        <v>1.55</v>
      </c>
      <c r="E137" s="4">
        <v>8</v>
      </c>
      <c r="F137" s="8">
        <v>1.72</v>
      </c>
      <c r="G137" s="4">
        <v>3</v>
      </c>
      <c r="H137" s="8">
        <v>1.31</v>
      </c>
      <c r="I137" s="4">
        <v>0</v>
      </c>
    </row>
    <row r="138" spans="1:9" x14ac:dyDescent="0.2">
      <c r="A138" s="2">
        <v>18</v>
      </c>
      <c r="B138" s="1" t="s">
        <v>110</v>
      </c>
      <c r="C138" s="4">
        <v>11</v>
      </c>
      <c r="D138" s="8">
        <v>1.55</v>
      </c>
      <c r="E138" s="4">
        <v>7</v>
      </c>
      <c r="F138" s="8">
        <v>1.51</v>
      </c>
      <c r="G138" s="4">
        <v>4</v>
      </c>
      <c r="H138" s="8">
        <v>1.75</v>
      </c>
      <c r="I138" s="4">
        <v>0</v>
      </c>
    </row>
    <row r="139" spans="1:9" x14ac:dyDescent="0.2">
      <c r="A139" s="1"/>
      <c r="C139" s="4"/>
      <c r="D139" s="8"/>
      <c r="E139" s="4"/>
      <c r="F139" s="8"/>
      <c r="G139" s="4"/>
      <c r="H139" s="8"/>
      <c r="I139" s="4"/>
    </row>
    <row r="140" spans="1:9" x14ac:dyDescent="0.2">
      <c r="A140" s="1" t="s">
        <v>6</v>
      </c>
      <c r="C140" s="4"/>
      <c r="D140" s="8"/>
      <c r="E140" s="4"/>
      <c r="F140" s="8"/>
      <c r="G140" s="4"/>
      <c r="H140" s="8"/>
      <c r="I140" s="4"/>
    </row>
    <row r="141" spans="1:9" x14ac:dyDescent="0.2">
      <c r="A141" s="2">
        <v>1</v>
      </c>
      <c r="B141" s="1" t="s">
        <v>119</v>
      </c>
      <c r="C141" s="4">
        <v>104</v>
      </c>
      <c r="D141" s="8">
        <v>7.15</v>
      </c>
      <c r="E141" s="4">
        <v>103</v>
      </c>
      <c r="F141" s="8">
        <v>9.84</v>
      </c>
      <c r="G141" s="4">
        <v>1</v>
      </c>
      <c r="H141" s="8">
        <v>0.26</v>
      </c>
      <c r="I141" s="4">
        <v>0</v>
      </c>
    </row>
    <row r="142" spans="1:9" x14ac:dyDescent="0.2">
      <c r="A142" s="2">
        <v>2</v>
      </c>
      <c r="B142" s="1" t="s">
        <v>118</v>
      </c>
      <c r="C142" s="4">
        <v>99</v>
      </c>
      <c r="D142" s="8">
        <v>6.8</v>
      </c>
      <c r="E142" s="4">
        <v>98</v>
      </c>
      <c r="F142" s="8">
        <v>9.36</v>
      </c>
      <c r="G142" s="4">
        <v>1</v>
      </c>
      <c r="H142" s="8">
        <v>0.26</v>
      </c>
      <c r="I142" s="4">
        <v>0</v>
      </c>
    </row>
    <row r="143" spans="1:9" x14ac:dyDescent="0.2">
      <c r="A143" s="2">
        <v>3</v>
      </c>
      <c r="B143" s="1" t="s">
        <v>113</v>
      </c>
      <c r="C143" s="4">
        <v>50</v>
      </c>
      <c r="D143" s="8">
        <v>3.44</v>
      </c>
      <c r="E143" s="4">
        <v>38</v>
      </c>
      <c r="F143" s="8">
        <v>3.63</v>
      </c>
      <c r="G143" s="4">
        <v>12</v>
      </c>
      <c r="H143" s="8">
        <v>3.17</v>
      </c>
      <c r="I143" s="4">
        <v>0</v>
      </c>
    </row>
    <row r="144" spans="1:9" x14ac:dyDescent="0.2">
      <c r="A144" s="2">
        <v>4</v>
      </c>
      <c r="B144" s="1" t="s">
        <v>140</v>
      </c>
      <c r="C144" s="4">
        <v>42</v>
      </c>
      <c r="D144" s="8">
        <v>2.89</v>
      </c>
      <c r="E144" s="4">
        <v>26</v>
      </c>
      <c r="F144" s="8">
        <v>2.48</v>
      </c>
      <c r="G144" s="4">
        <v>16</v>
      </c>
      <c r="H144" s="8">
        <v>4.2300000000000004</v>
      </c>
      <c r="I144" s="4">
        <v>0</v>
      </c>
    </row>
    <row r="145" spans="1:9" x14ac:dyDescent="0.2">
      <c r="A145" s="2">
        <v>5</v>
      </c>
      <c r="B145" s="1" t="s">
        <v>104</v>
      </c>
      <c r="C145" s="4">
        <v>39</v>
      </c>
      <c r="D145" s="8">
        <v>2.68</v>
      </c>
      <c r="E145" s="4">
        <v>31</v>
      </c>
      <c r="F145" s="8">
        <v>2.96</v>
      </c>
      <c r="G145" s="4">
        <v>8</v>
      </c>
      <c r="H145" s="8">
        <v>2.12</v>
      </c>
      <c r="I145" s="4">
        <v>0</v>
      </c>
    </row>
    <row r="146" spans="1:9" x14ac:dyDescent="0.2">
      <c r="A146" s="2">
        <v>6</v>
      </c>
      <c r="B146" s="1" t="s">
        <v>141</v>
      </c>
      <c r="C146" s="4">
        <v>38</v>
      </c>
      <c r="D146" s="8">
        <v>2.61</v>
      </c>
      <c r="E146" s="4">
        <v>34</v>
      </c>
      <c r="F146" s="8">
        <v>3.25</v>
      </c>
      <c r="G146" s="4">
        <v>4</v>
      </c>
      <c r="H146" s="8">
        <v>1.06</v>
      </c>
      <c r="I146" s="4">
        <v>0</v>
      </c>
    </row>
    <row r="147" spans="1:9" x14ac:dyDescent="0.2">
      <c r="A147" s="2">
        <v>7</v>
      </c>
      <c r="B147" s="1" t="s">
        <v>112</v>
      </c>
      <c r="C147" s="4">
        <v>33</v>
      </c>
      <c r="D147" s="8">
        <v>2.27</v>
      </c>
      <c r="E147" s="4">
        <v>25</v>
      </c>
      <c r="F147" s="8">
        <v>2.39</v>
      </c>
      <c r="G147" s="4">
        <v>8</v>
      </c>
      <c r="H147" s="8">
        <v>2.12</v>
      </c>
      <c r="I147" s="4">
        <v>0</v>
      </c>
    </row>
    <row r="148" spans="1:9" x14ac:dyDescent="0.2">
      <c r="A148" s="2">
        <v>7</v>
      </c>
      <c r="B148" s="1" t="s">
        <v>116</v>
      </c>
      <c r="C148" s="4">
        <v>33</v>
      </c>
      <c r="D148" s="8">
        <v>2.27</v>
      </c>
      <c r="E148" s="4">
        <v>29</v>
      </c>
      <c r="F148" s="8">
        <v>2.77</v>
      </c>
      <c r="G148" s="4">
        <v>4</v>
      </c>
      <c r="H148" s="8">
        <v>1.06</v>
      </c>
      <c r="I148" s="4">
        <v>0</v>
      </c>
    </row>
    <row r="149" spans="1:9" x14ac:dyDescent="0.2">
      <c r="A149" s="2">
        <v>9</v>
      </c>
      <c r="B149" s="1" t="s">
        <v>115</v>
      </c>
      <c r="C149" s="4">
        <v>32</v>
      </c>
      <c r="D149" s="8">
        <v>2.2000000000000002</v>
      </c>
      <c r="E149" s="4">
        <v>28</v>
      </c>
      <c r="F149" s="8">
        <v>2.67</v>
      </c>
      <c r="G149" s="4">
        <v>4</v>
      </c>
      <c r="H149" s="8">
        <v>1.06</v>
      </c>
      <c r="I149" s="4">
        <v>0</v>
      </c>
    </row>
    <row r="150" spans="1:9" x14ac:dyDescent="0.2">
      <c r="A150" s="2">
        <v>10</v>
      </c>
      <c r="B150" s="1" t="s">
        <v>117</v>
      </c>
      <c r="C150" s="4">
        <v>31</v>
      </c>
      <c r="D150" s="8">
        <v>2.13</v>
      </c>
      <c r="E150" s="4">
        <v>31</v>
      </c>
      <c r="F150" s="8">
        <v>2.96</v>
      </c>
      <c r="G150" s="4">
        <v>0</v>
      </c>
      <c r="H150" s="8">
        <v>0</v>
      </c>
      <c r="I150" s="4">
        <v>0</v>
      </c>
    </row>
    <row r="151" spans="1:9" x14ac:dyDescent="0.2">
      <c r="A151" s="2">
        <v>11</v>
      </c>
      <c r="B151" s="1" t="s">
        <v>122</v>
      </c>
      <c r="C151" s="4">
        <v>29</v>
      </c>
      <c r="D151" s="8">
        <v>1.99</v>
      </c>
      <c r="E151" s="4">
        <v>21</v>
      </c>
      <c r="F151" s="8">
        <v>2.0099999999999998</v>
      </c>
      <c r="G151" s="4">
        <v>8</v>
      </c>
      <c r="H151" s="8">
        <v>2.12</v>
      </c>
      <c r="I151" s="4">
        <v>0</v>
      </c>
    </row>
    <row r="152" spans="1:9" x14ac:dyDescent="0.2">
      <c r="A152" s="2">
        <v>12</v>
      </c>
      <c r="B152" s="1" t="s">
        <v>109</v>
      </c>
      <c r="C152" s="4">
        <v>28</v>
      </c>
      <c r="D152" s="8">
        <v>1.92</v>
      </c>
      <c r="E152" s="4">
        <v>20</v>
      </c>
      <c r="F152" s="8">
        <v>1.91</v>
      </c>
      <c r="G152" s="4">
        <v>8</v>
      </c>
      <c r="H152" s="8">
        <v>2.12</v>
      </c>
      <c r="I152" s="4">
        <v>0</v>
      </c>
    </row>
    <row r="153" spans="1:9" x14ac:dyDescent="0.2">
      <c r="A153" s="2">
        <v>13</v>
      </c>
      <c r="B153" s="1" t="s">
        <v>110</v>
      </c>
      <c r="C153" s="4">
        <v>27</v>
      </c>
      <c r="D153" s="8">
        <v>1.86</v>
      </c>
      <c r="E153" s="4">
        <v>19</v>
      </c>
      <c r="F153" s="8">
        <v>1.81</v>
      </c>
      <c r="G153" s="4">
        <v>8</v>
      </c>
      <c r="H153" s="8">
        <v>2.12</v>
      </c>
      <c r="I153" s="4">
        <v>0</v>
      </c>
    </row>
    <row r="154" spans="1:9" x14ac:dyDescent="0.2">
      <c r="A154" s="2">
        <v>14</v>
      </c>
      <c r="B154" s="1" t="s">
        <v>107</v>
      </c>
      <c r="C154" s="4">
        <v>23</v>
      </c>
      <c r="D154" s="8">
        <v>1.58</v>
      </c>
      <c r="E154" s="4">
        <v>21</v>
      </c>
      <c r="F154" s="8">
        <v>2.0099999999999998</v>
      </c>
      <c r="G154" s="4">
        <v>2</v>
      </c>
      <c r="H154" s="8">
        <v>0.53</v>
      </c>
      <c r="I154" s="4">
        <v>0</v>
      </c>
    </row>
    <row r="155" spans="1:9" x14ac:dyDescent="0.2">
      <c r="A155" s="2">
        <v>15</v>
      </c>
      <c r="B155" s="1" t="s">
        <v>105</v>
      </c>
      <c r="C155" s="4">
        <v>22</v>
      </c>
      <c r="D155" s="8">
        <v>1.51</v>
      </c>
      <c r="E155" s="4">
        <v>16</v>
      </c>
      <c r="F155" s="8">
        <v>1.53</v>
      </c>
      <c r="G155" s="4">
        <v>6</v>
      </c>
      <c r="H155" s="8">
        <v>1.59</v>
      </c>
      <c r="I155" s="4">
        <v>0</v>
      </c>
    </row>
    <row r="156" spans="1:9" x14ac:dyDescent="0.2">
      <c r="A156" s="2">
        <v>16</v>
      </c>
      <c r="B156" s="1" t="s">
        <v>106</v>
      </c>
      <c r="C156" s="4">
        <v>21</v>
      </c>
      <c r="D156" s="8">
        <v>1.44</v>
      </c>
      <c r="E156" s="4">
        <v>13</v>
      </c>
      <c r="F156" s="8">
        <v>1.24</v>
      </c>
      <c r="G156" s="4">
        <v>8</v>
      </c>
      <c r="H156" s="8">
        <v>2.12</v>
      </c>
      <c r="I156" s="4">
        <v>0</v>
      </c>
    </row>
    <row r="157" spans="1:9" x14ac:dyDescent="0.2">
      <c r="A157" s="2">
        <v>17</v>
      </c>
      <c r="B157" s="1" t="s">
        <v>114</v>
      </c>
      <c r="C157" s="4">
        <v>20</v>
      </c>
      <c r="D157" s="8">
        <v>1.37</v>
      </c>
      <c r="E157" s="4">
        <v>19</v>
      </c>
      <c r="F157" s="8">
        <v>1.81</v>
      </c>
      <c r="G157" s="4">
        <v>1</v>
      </c>
      <c r="H157" s="8">
        <v>0.26</v>
      </c>
      <c r="I157" s="4">
        <v>0</v>
      </c>
    </row>
    <row r="158" spans="1:9" x14ac:dyDescent="0.2">
      <c r="A158" s="2">
        <v>18</v>
      </c>
      <c r="B158" s="1" t="s">
        <v>108</v>
      </c>
      <c r="C158" s="4">
        <v>19</v>
      </c>
      <c r="D158" s="8">
        <v>1.31</v>
      </c>
      <c r="E158" s="4">
        <v>12</v>
      </c>
      <c r="F158" s="8">
        <v>1.1499999999999999</v>
      </c>
      <c r="G158" s="4">
        <v>7</v>
      </c>
      <c r="H158" s="8">
        <v>1.85</v>
      </c>
      <c r="I158" s="4">
        <v>0</v>
      </c>
    </row>
    <row r="159" spans="1:9" x14ac:dyDescent="0.2">
      <c r="A159" s="2">
        <v>19</v>
      </c>
      <c r="B159" s="1" t="s">
        <v>133</v>
      </c>
      <c r="C159" s="4">
        <v>18</v>
      </c>
      <c r="D159" s="8">
        <v>1.24</v>
      </c>
      <c r="E159" s="4">
        <v>15</v>
      </c>
      <c r="F159" s="8">
        <v>1.43</v>
      </c>
      <c r="G159" s="4">
        <v>3</v>
      </c>
      <c r="H159" s="8">
        <v>0.79</v>
      </c>
      <c r="I159" s="4">
        <v>0</v>
      </c>
    </row>
    <row r="160" spans="1:9" x14ac:dyDescent="0.2">
      <c r="A160" s="2">
        <v>19</v>
      </c>
      <c r="B160" s="1" t="s">
        <v>130</v>
      </c>
      <c r="C160" s="4">
        <v>18</v>
      </c>
      <c r="D160" s="8">
        <v>1.24</v>
      </c>
      <c r="E160" s="4">
        <v>9</v>
      </c>
      <c r="F160" s="8">
        <v>0.86</v>
      </c>
      <c r="G160" s="4">
        <v>9</v>
      </c>
      <c r="H160" s="8">
        <v>2.38</v>
      </c>
      <c r="I160" s="4">
        <v>0</v>
      </c>
    </row>
    <row r="161" spans="1:9" x14ac:dyDescent="0.2">
      <c r="A161" s="1"/>
      <c r="C161" s="4"/>
      <c r="D161" s="8"/>
      <c r="E161" s="4"/>
      <c r="F161" s="8"/>
      <c r="G161" s="4"/>
      <c r="H161" s="8"/>
      <c r="I161" s="4"/>
    </row>
    <row r="162" spans="1:9" x14ac:dyDescent="0.2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2">
      <c r="A163" s="2">
        <v>1</v>
      </c>
      <c r="B163" s="1" t="s">
        <v>119</v>
      </c>
      <c r="C163" s="4">
        <v>57</v>
      </c>
      <c r="D163" s="8">
        <v>6.91</v>
      </c>
      <c r="E163" s="4">
        <v>55</v>
      </c>
      <c r="F163" s="8">
        <v>11.11</v>
      </c>
      <c r="G163" s="4">
        <v>2</v>
      </c>
      <c r="H163" s="8">
        <v>0.62</v>
      </c>
      <c r="I163" s="4">
        <v>0</v>
      </c>
    </row>
    <row r="164" spans="1:9" x14ac:dyDescent="0.2">
      <c r="A164" s="2">
        <v>2</v>
      </c>
      <c r="B164" s="1" t="s">
        <v>118</v>
      </c>
      <c r="C164" s="4">
        <v>53</v>
      </c>
      <c r="D164" s="8">
        <v>6.42</v>
      </c>
      <c r="E164" s="4">
        <v>51</v>
      </c>
      <c r="F164" s="8">
        <v>10.3</v>
      </c>
      <c r="G164" s="4">
        <v>2</v>
      </c>
      <c r="H164" s="8">
        <v>0.62</v>
      </c>
      <c r="I164" s="4">
        <v>0</v>
      </c>
    </row>
    <row r="165" spans="1:9" x14ac:dyDescent="0.2">
      <c r="A165" s="2">
        <v>3</v>
      </c>
      <c r="B165" s="1" t="s">
        <v>113</v>
      </c>
      <c r="C165" s="4">
        <v>30</v>
      </c>
      <c r="D165" s="8">
        <v>3.64</v>
      </c>
      <c r="E165" s="4">
        <v>27</v>
      </c>
      <c r="F165" s="8">
        <v>5.45</v>
      </c>
      <c r="G165" s="4">
        <v>3</v>
      </c>
      <c r="H165" s="8">
        <v>0.93</v>
      </c>
      <c r="I165" s="4">
        <v>0</v>
      </c>
    </row>
    <row r="166" spans="1:9" x14ac:dyDescent="0.2">
      <c r="A166" s="2">
        <v>4</v>
      </c>
      <c r="B166" s="1" t="s">
        <v>115</v>
      </c>
      <c r="C166" s="4">
        <v>24</v>
      </c>
      <c r="D166" s="8">
        <v>2.91</v>
      </c>
      <c r="E166" s="4">
        <v>22</v>
      </c>
      <c r="F166" s="8">
        <v>4.4400000000000004</v>
      </c>
      <c r="G166" s="4">
        <v>2</v>
      </c>
      <c r="H166" s="8">
        <v>0.62</v>
      </c>
      <c r="I166" s="4">
        <v>0</v>
      </c>
    </row>
    <row r="167" spans="1:9" x14ac:dyDescent="0.2">
      <c r="A167" s="2">
        <v>5</v>
      </c>
      <c r="B167" s="1" t="s">
        <v>117</v>
      </c>
      <c r="C167" s="4">
        <v>23</v>
      </c>
      <c r="D167" s="8">
        <v>2.79</v>
      </c>
      <c r="E167" s="4">
        <v>23</v>
      </c>
      <c r="F167" s="8">
        <v>4.6500000000000004</v>
      </c>
      <c r="G167" s="4">
        <v>0</v>
      </c>
      <c r="H167" s="8">
        <v>0</v>
      </c>
      <c r="I167" s="4">
        <v>0</v>
      </c>
    </row>
    <row r="168" spans="1:9" x14ac:dyDescent="0.2">
      <c r="A168" s="2">
        <v>6</v>
      </c>
      <c r="B168" s="1" t="s">
        <v>116</v>
      </c>
      <c r="C168" s="4">
        <v>22</v>
      </c>
      <c r="D168" s="8">
        <v>2.67</v>
      </c>
      <c r="E168" s="4">
        <v>20</v>
      </c>
      <c r="F168" s="8">
        <v>4.04</v>
      </c>
      <c r="G168" s="4">
        <v>2</v>
      </c>
      <c r="H168" s="8">
        <v>0.62</v>
      </c>
      <c r="I168" s="4">
        <v>0</v>
      </c>
    </row>
    <row r="169" spans="1:9" x14ac:dyDescent="0.2">
      <c r="A169" s="2">
        <v>7</v>
      </c>
      <c r="B169" s="1" t="s">
        <v>109</v>
      </c>
      <c r="C169" s="4">
        <v>20</v>
      </c>
      <c r="D169" s="8">
        <v>2.42</v>
      </c>
      <c r="E169" s="4">
        <v>15</v>
      </c>
      <c r="F169" s="8">
        <v>3.03</v>
      </c>
      <c r="G169" s="4">
        <v>4</v>
      </c>
      <c r="H169" s="8">
        <v>1.25</v>
      </c>
      <c r="I169" s="4">
        <v>1</v>
      </c>
    </row>
    <row r="170" spans="1:9" x14ac:dyDescent="0.2">
      <c r="A170" s="2">
        <v>8</v>
      </c>
      <c r="B170" s="1" t="s">
        <v>104</v>
      </c>
      <c r="C170" s="4">
        <v>18</v>
      </c>
      <c r="D170" s="8">
        <v>2.1800000000000002</v>
      </c>
      <c r="E170" s="4">
        <v>13</v>
      </c>
      <c r="F170" s="8">
        <v>2.63</v>
      </c>
      <c r="G170" s="4">
        <v>5</v>
      </c>
      <c r="H170" s="8">
        <v>1.56</v>
      </c>
      <c r="I170" s="4">
        <v>0</v>
      </c>
    </row>
    <row r="171" spans="1:9" x14ac:dyDescent="0.2">
      <c r="A171" s="2">
        <v>8</v>
      </c>
      <c r="B171" s="1" t="s">
        <v>106</v>
      </c>
      <c r="C171" s="4">
        <v>18</v>
      </c>
      <c r="D171" s="8">
        <v>2.1800000000000002</v>
      </c>
      <c r="E171" s="4">
        <v>9</v>
      </c>
      <c r="F171" s="8">
        <v>1.82</v>
      </c>
      <c r="G171" s="4">
        <v>9</v>
      </c>
      <c r="H171" s="8">
        <v>2.8</v>
      </c>
      <c r="I171" s="4">
        <v>0</v>
      </c>
    </row>
    <row r="172" spans="1:9" x14ac:dyDescent="0.2">
      <c r="A172" s="2">
        <v>10</v>
      </c>
      <c r="B172" s="1" t="s">
        <v>112</v>
      </c>
      <c r="C172" s="4">
        <v>16</v>
      </c>
      <c r="D172" s="8">
        <v>1.94</v>
      </c>
      <c r="E172" s="4">
        <v>10</v>
      </c>
      <c r="F172" s="8">
        <v>2.02</v>
      </c>
      <c r="G172" s="4">
        <v>6</v>
      </c>
      <c r="H172" s="8">
        <v>1.87</v>
      </c>
      <c r="I172" s="4">
        <v>0</v>
      </c>
    </row>
    <row r="173" spans="1:9" x14ac:dyDescent="0.2">
      <c r="A173" s="2">
        <v>11</v>
      </c>
      <c r="B173" s="1" t="s">
        <v>103</v>
      </c>
      <c r="C173" s="4">
        <v>15</v>
      </c>
      <c r="D173" s="8">
        <v>1.82</v>
      </c>
      <c r="E173" s="4">
        <v>2</v>
      </c>
      <c r="F173" s="8">
        <v>0.4</v>
      </c>
      <c r="G173" s="4">
        <v>13</v>
      </c>
      <c r="H173" s="8">
        <v>4.05</v>
      </c>
      <c r="I173" s="4">
        <v>0</v>
      </c>
    </row>
    <row r="174" spans="1:9" x14ac:dyDescent="0.2">
      <c r="A174" s="2">
        <v>12</v>
      </c>
      <c r="B174" s="1" t="s">
        <v>121</v>
      </c>
      <c r="C174" s="4">
        <v>14</v>
      </c>
      <c r="D174" s="8">
        <v>1.7</v>
      </c>
      <c r="E174" s="4">
        <v>13</v>
      </c>
      <c r="F174" s="8">
        <v>2.63</v>
      </c>
      <c r="G174" s="4">
        <v>1</v>
      </c>
      <c r="H174" s="8">
        <v>0.31</v>
      </c>
      <c r="I174" s="4">
        <v>0</v>
      </c>
    </row>
    <row r="175" spans="1:9" x14ac:dyDescent="0.2">
      <c r="A175" s="2">
        <v>13</v>
      </c>
      <c r="B175" s="1" t="s">
        <v>108</v>
      </c>
      <c r="C175" s="4">
        <v>13</v>
      </c>
      <c r="D175" s="8">
        <v>1.58</v>
      </c>
      <c r="E175" s="4">
        <v>9</v>
      </c>
      <c r="F175" s="8">
        <v>1.82</v>
      </c>
      <c r="G175" s="4">
        <v>4</v>
      </c>
      <c r="H175" s="8">
        <v>1.25</v>
      </c>
      <c r="I175" s="4">
        <v>0</v>
      </c>
    </row>
    <row r="176" spans="1:9" x14ac:dyDescent="0.2">
      <c r="A176" s="2">
        <v>13</v>
      </c>
      <c r="B176" s="1" t="s">
        <v>122</v>
      </c>
      <c r="C176" s="4">
        <v>13</v>
      </c>
      <c r="D176" s="8">
        <v>1.58</v>
      </c>
      <c r="E176" s="4">
        <v>8</v>
      </c>
      <c r="F176" s="8">
        <v>1.62</v>
      </c>
      <c r="G176" s="4">
        <v>5</v>
      </c>
      <c r="H176" s="8">
        <v>1.56</v>
      </c>
      <c r="I176" s="4">
        <v>0</v>
      </c>
    </row>
    <row r="177" spans="1:9" x14ac:dyDescent="0.2">
      <c r="A177" s="2">
        <v>15</v>
      </c>
      <c r="B177" s="1" t="s">
        <v>110</v>
      </c>
      <c r="C177" s="4">
        <v>12</v>
      </c>
      <c r="D177" s="8">
        <v>1.45</v>
      </c>
      <c r="E177" s="4">
        <v>7</v>
      </c>
      <c r="F177" s="8">
        <v>1.41</v>
      </c>
      <c r="G177" s="4">
        <v>5</v>
      </c>
      <c r="H177" s="8">
        <v>1.56</v>
      </c>
      <c r="I177" s="4">
        <v>0</v>
      </c>
    </row>
    <row r="178" spans="1:9" x14ac:dyDescent="0.2">
      <c r="A178" s="2">
        <v>15</v>
      </c>
      <c r="B178" s="1" t="s">
        <v>124</v>
      </c>
      <c r="C178" s="4">
        <v>12</v>
      </c>
      <c r="D178" s="8">
        <v>1.45</v>
      </c>
      <c r="E178" s="4">
        <v>9</v>
      </c>
      <c r="F178" s="8">
        <v>1.82</v>
      </c>
      <c r="G178" s="4">
        <v>3</v>
      </c>
      <c r="H178" s="8">
        <v>0.93</v>
      </c>
      <c r="I178" s="4">
        <v>0</v>
      </c>
    </row>
    <row r="179" spans="1:9" x14ac:dyDescent="0.2">
      <c r="A179" s="2">
        <v>17</v>
      </c>
      <c r="B179" s="1" t="s">
        <v>126</v>
      </c>
      <c r="C179" s="4">
        <v>11</v>
      </c>
      <c r="D179" s="8">
        <v>1.33</v>
      </c>
      <c r="E179" s="4">
        <v>3</v>
      </c>
      <c r="F179" s="8">
        <v>0.61</v>
      </c>
      <c r="G179" s="4">
        <v>8</v>
      </c>
      <c r="H179" s="8">
        <v>2.4900000000000002</v>
      </c>
      <c r="I179" s="4">
        <v>0</v>
      </c>
    </row>
    <row r="180" spans="1:9" x14ac:dyDescent="0.2">
      <c r="A180" s="2">
        <v>17</v>
      </c>
      <c r="B180" s="1" t="s">
        <v>120</v>
      </c>
      <c r="C180" s="4">
        <v>11</v>
      </c>
      <c r="D180" s="8">
        <v>1.33</v>
      </c>
      <c r="E180" s="4">
        <v>6</v>
      </c>
      <c r="F180" s="8">
        <v>1.21</v>
      </c>
      <c r="G180" s="4">
        <v>5</v>
      </c>
      <c r="H180" s="8">
        <v>1.56</v>
      </c>
      <c r="I180" s="4">
        <v>0</v>
      </c>
    </row>
    <row r="181" spans="1:9" x14ac:dyDescent="0.2">
      <c r="A181" s="2">
        <v>19</v>
      </c>
      <c r="B181" s="1" t="s">
        <v>105</v>
      </c>
      <c r="C181" s="4">
        <v>10</v>
      </c>
      <c r="D181" s="8">
        <v>1.21</v>
      </c>
      <c r="E181" s="4">
        <v>6</v>
      </c>
      <c r="F181" s="8">
        <v>1.21</v>
      </c>
      <c r="G181" s="4">
        <v>4</v>
      </c>
      <c r="H181" s="8">
        <v>1.25</v>
      </c>
      <c r="I181" s="4">
        <v>0</v>
      </c>
    </row>
    <row r="182" spans="1:9" x14ac:dyDescent="0.2">
      <c r="A182" s="2">
        <v>19</v>
      </c>
      <c r="B182" s="1" t="s">
        <v>140</v>
      </c>
      <c r="C182" s="4">
        <v>10</v>
      </c>
      <c r="D182" s="8">
        <v>1.21</v>
      </c>
      <c r="E182" s="4">
        <v>6</v>
      </c>
      <c r="F182" s="8">
        <v>1.21</v>
      </c>
      <c r="G182" s="4">
        <v>4</v>
      </c>
      <c r="H182" s="8">
        <v>1.25</v>
      </c>
      <c r="I182" s="4">
        <v>0</v>
      </c>
    </row>
    <row r="183" spans="1:9" x14ac:dyDescent="0.2">
      <c r="A183" s="2">
        <v>19</v>
      </c>
      <c r="B183" s="1" t="s">
        <v>107</v>
      </c>
      <c r="C183" s="4">
        <v>10</v>
      </c>
      <c r="D183" s="8">
        <v>1.21</v>
      </c>
      <c r="E183" s="4">
        <v>5</v>
      </c>
      <c r="F183" s="8">
        <v>1.01</v>
      </c>
      <c r="G183" s="4">
        <v>5</v>
      </c>
      <c r="H183" s="8">
        <v>1.56</v>
      </c>
      <c r="I183" s="4">
        <v>0</v>
      </c>
    </row>
    <row r="184" spans="1:9" x14ac:dyDescent="0.2">
      <c r="A184" s="2">
        <v>19</v>
      </c>
      <c r="B184" s="1" t="s">
        <v>111</v>
      </c>
      <c r="C184" s="4">
        <v>10</v>
      </c>
      <c r="D184" s="8">
        <v>1.21</v>
      </c>
      <c r="E184" s="4">
        <v>3</v>
      </c>
      <c r="F184" s="8">
        <v>0.61</v>
      </c>
      <c r="G184" s="4">
        <v>7</v>
      </c>
      <c r="H184" s="8">
        <v>2.1800000000000002</v>
      </c>
      <c r="I184" s="4">
        <v>0</v>
      </c>
    </row>
    <row r="185" spans="1:9" x14ac:dyDescent="0.2">
      <c r="A185" s="2">
        <v>19</v>
      </c>
      <c r="B185" s="1" t="s">
        <v>114</v>
      </c>
      <c r="C185" s="4">
        <v>10</v>
      </c>
      <c r="D185" s="8">
        <v>1.21</v>
      </c>
      <c r="E185" s="4">
        <v>7</v>
      </c>
      <c r="F185" s="8">
        <v>1.41</v>
      </c>
      <c r="G185" s="4">
        <v>3</v>
      </c>
      <c r="H185" s="8">
        <v>0.93</v>
      </c>
      <c r="I185" s="4">
        <v>0</v>
      </c>
    </row>
    <row r="186" spans="1:9" x14ac:dyDescent="0.2">
      <c r="A186" s="1"/>
      <c r="C186" s="4"/>
      <c r="D186" s="8"/>
      <c r="E186" s="4"/>
      <c r="F186" s="8"/>
      <c r="G186" s="4"/>
      <c r="H186" s="8"/>
      <c r="I186" s="4"/>
    </row>
    <row r="187" spans="1:9" x14ac:dyDescent="0.2">
      <c r="A187" s="1" t="s">
        <v>8</v>
      </c>
      <c r="C187" s="4"/>
      <c r="D187" s="8"/>
      <c r="E187" s="4"/>
      <c r="F187" s="8"/>
      <c r="G187" s="4"/>
      <c r="H187" s="8"/>
      <c r="I187" s="4"/>
    </row>
    <row r="188" spans="1:9" x14ac:dyDescent="0.2">
      <c r="A188" s="2">
        <v>1</v>
      </c>
      <c r="B188" s="1" t="s">
        <v>119</v>
      </c>
      <c r="C188" s="4">
        <v>168</v>
      </c>
      <c r="D188" s="8">
        <v>7.86</v>
      </c>
      <c r="E188" s="4">
        <v>161</v>
      </c>
      <c r="F188" s="8">
        <v>11.38</v>
      </c>
      <c r="G188" s="4">
        <v>7</v>
      </c>
      <c r="H188" s="8">
        <v>1.02</v>
      </c>
      <c r="I188" s="4">
        <v>0</v>
      </c>
    </row>
    <row r="189" spans="1:9" x14ac:dyDescent="0.2">
      <c r="A189" s="2">
        <v>2</v>
      </c>
      <c r="B189" s="1" t="s">
        <v>118</v>
      </c>
      <c r="C189" s="4">
        <v>131</v>
      </c>
      <c r="D189" s="8">
        <v>6.13</v>
      </c>
      <c r="E189" s="4">
        <v>130</v>
      </c>
      <c r="F189" s="8">
        <v>9.19</v>
      </c>
      <c r="G189" s="4">
        <v>1</v>
      </c>
      <c r="H189" s="8">
        <v>0.15</v>
      </c>
      <c r="I189" s="4">
        <v>0</v>
      </c>
    </row>
    <row r="190" spans="1:9" x14ac:dyDescent="0.2">
      <c r="A190" s="2">
        <v>3</v>
      </c>
      <c r="B190" s="1" t="s">
        <v>116</v>
      </c>
      <c r="C190" s="4">
        <v>72</v>
      </c>
      <c r="D190" s="8">
        <v>3.37</v>
      </c>
      <c r="E190" s="4">
        <v>68</v>
      </c>
      <c r="F190" s="8">
        <v>4.8099999999999996</v>
      </c>
      <c r="G190" s="4">
        <v>4</v>
      </c>
      <c r="H190" s="8">
        <v>0.57999999999999996</v>
      </c>
      <c r="I190" s="4">
        <v>0</v>
      </c>
    </row>
    <row r="191" spans="1:9" x14ac:dyDescent="0.2">
      <c r="A191" s="2">
        <v>4</v>
      </c>
      <c r="B191" s="1" t="s">
        <v>117</v>
      </c>
      <c r="C191" s="4">
        <v>68</v>
      </c>
      <c r="D191" s="8">
        <v>3.18</v>
      </c>
      <c r="E191" s="4">
        <v>64</v>
      </c>
      <c r="F191" s="8">
        <v>4.5199999999999996</v>
      </c>
      <c r="G191" s="4">
        <v>4</v>
      </c>
      <c r="H191" s="8">
        <v>0.57999999999999996</v>
      </c>
      <c r="I191" s="4">
        <v>0</v>
      </c>
    </row>
    <row r="192" spans="1:9" x14ac:dyDescent="0.2">
      <c r="A192" s="2">
        <v>5</v>
      </c>
      <c r="B192" s="1" t="s">
        <v>104</v>
      </c>
      <c r="C192" s="4">
        <v>57</v>
      </c>
      <c r="D192" s="8">
        <v>2.67</v>
      </c>
      <c r="E192" s="4">
        <v>33</v>
      </c>
      <c r="F192" s="8">
        <v>2.33</v>
      </c>
      <c r="G192" s="4">
        <v>24</v>
      </c>
      <c r="H192" s="8">
        <v>3.49</v>
      </c>
      <c r="I192" s="4">
        <v>0</v>
      </c>
    </row>
    <row r="193" spans="1:9" x14ac:dyDescent="0.2">
      <c r="A193" s="2">
        <v>6</v>
      </c>
      <c r="B193" s="1" t="s">
        <v>115</v>
      </c>
      <c r="C193" s="4">
        <v>52</v>
      </c>
      <c r="D193" s="8">
        <v>2.4300000000000002</v>
      </c>
      <c r="E193" s="4">
        <v>47</v>
      </c>
      <c r="F193" s="8">
        <v>3.32</v>
      </c>
      <c r="G193" s="4">
        <v>5</v>
      </c>
      <c r="H193" s="8">
        <v>0.73</v>
      </c>
      <c r="I193" s="4">
        <v>0</v>
      </c>
    </row>
    <row r="194" spans="1:9" x14ac:dyDescent="0.2">
      <c r="A194" s="2">
        <v>7</v>
      </c>
      <c r="B194" s="1" t="s">
        <v>107</v>
      </c>
      <c r="C194" s="4">
        <v>45</v>
      </c>
      <c r="D194" s="8">
        <v>2.1</v>
      </c>
      <c r="E194" s="4">
        <v>41</v>
      </c>
      <c r="F194" s="8">
        <v>2.9</v>
      </c>
      <c r="G194" s="4">
        <v>4</v>
      </c>
      <c r="H194" s="8">
        <v>0.57999999999999996</v>
      </c>
      <c r="I194" s="4">
        <v>0</v>
      </c>
    </row>
    <row r="195" spans="1:9" x14ac:dyDescent="0.2">
      <c r="A195" s="2">
        <v>8</v>
      </c>
      <c r="B195" s="1" t="s">
        <v>111</v>
      </c>
      <c r="C195" s="4">
        <v>42</v>
      </c>
      <c r="D195" s="8">
        <v>1.96</v>
      </c>
      <c r="E195" s="4">
        <v>16</v>
      </c>
      <c r="F195" s="8">
        <v>1.1299999999999999</v>
      </c>
      <c r="G195" s="4">
        <v>26</v>
      </c>
      <c r="H195" s="8">
        <v>3.78</v>
      </c>
      <c r="I195" s="4">
        <v>0</v>
      </c>
    </row>
    <row r="196" spans="1:9" x14ac:dyDescent="0.2">
      <c r="A196" s="2">
        <v>8</v>
      </c>
      <c r="B196" s="1" t="s">
        <v>122</v>
      </c>
      <c r="C196" s="4">
        <v>42</v>
      </c>
      <c r="D196" s="8">
        <v>1.96</v>
      </c>
      <c r="E196" s="4">
        <v>30</v>
      </c>
      <c r="F196" s="8">
        <v>2.12</v>
      </c>
      <c r="G196" s="4">
        <v>12</v>
      </c>
      <c r="H196" s="8">
        <v>1.75</v>
      </c>
      <c r="I196" s="4">
        <v>0</v>
      </c>
    </row>
    <row r="197" spans="1:9" x14ac:dyDescent="0.2">
      <c r="A197" s="2">
        <v>10</v>
      </c>
      <c r="B197" s="1" t="s">
        <v>120</v>
      </c>
      <c r="C197" s="4">
        <v>39</v>
      </c>
      <c r="D197" s="8">
        <v>1.82</v>
      </c>
      <c r="E197" s="4">
        <v>36</v>
      </c>
      <c r="F197" s="8">
        <v>2.54</v>
      </c>
      <c r="G197" s="4">
        <v>3</v>
      </c>
      <c r="H197" s="8">
        <v>0.44</v>
      </c>
      <c r="I197" s="4">
        <v>0</v>
      </c>
    </row>
    <row r="198" spans="1:9" x14ac:dyDescent="0.2">
      <c r="A198" s="2">
        <v>11</v>
      </c>
      <c r="B198" s="1" t="s">
        <v>109</v>
      </c>
      <c r="C198" s="4">
        <v>38</v>
      </c>
      <c r="D198" s="8">
        <v>1.78</v>
      </c>
      <c r="E198" s="4">
        <v>34</v>
      </c>
      <c r="F198" s="8">
        <v>2.4</v>
      </c>
      <c r="G198" s="4">
        <v>4</v>
      </c>
      <c r="H198" s="8">
        <v>0.57999999999999996</v>
      </c>
      <c r="I198" s="4">
        <v>0</v>
      </c>
    </row>
    <row r="199" spans="1:9" x14ac:dyDescent="0.2">
      <c r="A199" s="2">
        <v>12</v>
      </c>
      <c r="B199" s="1" t="s">
        <v>121</v>
      </c>
      <c r="C199" s="4">
        <v>37</v>
      </c>
      <c r="D199" s="8">
        <v>1.73</v>
      </c>
      <c r="E199" s="4">
        <v>36</v>
      </c>
      <c r="F199" s="8">
        <v>2.54</v>
      </c>
      <c r="G199" s="4">
        <v>1</v>
      </c>
      <c r="H199" s="8">
        <v>0.15</v>
      </c>
      <c r="I199" s="4">
        <v>0</v>
      </c>
    </row>
    <row r="200" spans="1:9" x14ac:dyDescent="0.2">
      <c r="A200" s="2">
        <v>13</v>
      </c>
      <c r="B200" s="1" t="s">
        <v>105</v>
      </c>
      <c r="C200" s="4">
        <v>35</v>
      </c>
      <c r="D200" s="8">
        <v>1.64</v>
      </c>
      <c r="E200" s="4">
        <v>14</v>
      </c>
      <c r="F200" s="8">
        <v>0.99</v>
      </c>
      <c r="G200" s="4">
        <v>21</v>
      </c>
      <c r="H200" s="8">
        <v>3.06</v>
      </c>
      <c r="I200" s="4">
        <v>0</v>
      </c>
    </row>
    <row r="201" spans="1:9" x14ac:dyDescent="0.2">
      <c r="A201" s="2">
        <v>13</v>
      </c>
      <c r="B201" s="1" t="s">
        <v>113</v>
      </c>
      <c r="C201" s="4">
        <v>35</v>
      </c>
      <c r="D201" s="8">
        <v>1.64</v>
      </c>
      <c r="E201" s="4">
        <v>21</v>
      </c>
      <c r="F201" s="8">
        <v>1.48</v>
      </c>
      <c r="G201" s="4">
        <v>14</v>
      </c>
      <c r="H201" s="8">
        <v>2.04</v>
      </c>
      <c r="I201" s="4">
        <v>0</v>
      </c>
    </row>
    <row r="202" spans="1:9" x14ac:dyDescent="0.2">
      <c r="A202" s="2">
        <v>15</v>
      </c>
      <c r="B202" s="1" t="s">
        <v>112</v>
      </c>
      <c r="C202" s="4">
        <v>33</v>
      </c>
      <c r="D202" s="8">
        <v>1.54</v>
      </c>
      <c r="E202" s="4">
        <v>25</v>
      </c>
      <c r="F202" s="8">
        <v>1.77</v>
      </c>
      <c r="G202" s="4">
        <v>8</v>
      </c>
      <c r="H202" s="8">
        <v>1.1599999999999999</v>
      </c>
      <c r="I202" s="4">
        <v>0</v>
      </c>
    </row>
    <row r="203" spans="1:9" x14ac:dyDescent="0.2">
      <c r="A203" s="2">
        <v>15</v>
      </c>
      <c r="B203" s="1" t="s">
        <v>114</v>
      </c>
      <c r="C203" s="4">
        <v>33</v>
      </c>
      <c r="D203" s="8">
        <v>1.54</v>
      </c>
      <c r="E203" s="4">
        <v>30</v>
      </c>
      <c r="F203" s="8">
        <v>2.12</v>
      </c>
      <c r="G203" s="4">
        <v>3</v>
      </c>
      <c r="H203" s="8">
        <v>0.44</v>
      </c>
      <c r="I203" s="4">
        <v>0</v>
      </c>
    </row>
    <row r="204" spans="1:9" x14ac:dyDescent="0.2">
      <c r="A204" s="2">
        <v>17</v>
      </c>
      <c r="B204" s="1" t="s">
        <v>142</v>
      </c>
      <c r="C204" s="4">
        <v>32</v>
      </c>
      <c r="D204" s="8">
        <v>1.5</v>
      </c>
      <c r="E204" s="4">
        <v>27</v>
      </c>
      <c r="F204" s="8">
        <v>1.91</v>
      </c>
      <c r="G204" s="4">
        <v>5</v>
      </c>
      <c r="H204" s="8">
        <v>0.73</v>
      </c>
      <c r="I204" s="4">
        <v>0</v>
      </c>
    </row>
    <row r="205" spans="1:9" x14ac:dyDescent="0.2">
      <c r="A205" s="2">
        <v>17</v>
      </c>
      <c r="B205" s="1" t="s">
        <v>108</v>
      </c>
      <c r="C205" s="4">
        <v>32</v>
      </c>
      <c r="D205" s="8">
        <v>1.5</v>
      </c>
      <c r="E205" s="4">
        <v>27</v>
      </c>
      <c r="F205" s="8">
        <v>1.91</v>
      </c>
      <c r="G205" s="4">
        <v>5</v>
      </c>
      <c r="H205" s="8">
        <v>0.73</v>
      </c>
      <c r="I205" s="4">
        <v>0</v>
      </c>
    </row>
    <row r="206" spans="1:9" x14ac:dyDescent="0.2">
      <c r="A206" s="2">
        <v>19</v>
      </c>
      <c r="B206" s="1" t="s">
        <v>110</v>
      </c>
      <c r="C206" s="4">
        <v>31</v>
      </c>
      <c r="D206" s="8">
        <v>1.45</v>
      </c>
      <c r="E206" s="4">
        <v>18</v>
      </c>
      <c r="F206" s="8">
        <v>1.27</v>
      </c>
      <c r="G206" s="4">
        <v>13</v>
      </c>
      <c r="H206" s="8">
        <v>1.89</v>
      </c>
      <c r="I206" s="4">
        <v>0</v>
      </c>
    </row>
    <row r="207" spans="1:9" x14ac:dyDescent="0.2">
      <c r="A207" s="2">
        <v>20</v>
      </c>
      <c r="B207" s="1" t="s">
        <v>136</v>
      </c>
      <c r="C207" s="4">
        <v>29</v>
      </c>
      <c r="D207" s="8">
        <v>1.36</v>
      </c>
      <c r="E207" s="4">
        <v>24</v>
      </c>
      <c r="F207" s="8">
        <v>1.7</v>
      </c>
      <c r="G207" s="4">
        <v>5</v>
      </c>
      <c r="H207" s="8">
        <v>0.73</v>
      </c>
      <c r="I207" s="4">
        <v>0</v>
      </c>
    </row>
    <row r="208" spans="1:9" x14ac:dyDescent="0.2">
      <c r="A208" s="2">
        <v>20</v>
      </c>
      <c r="B208" s="1" t="s">
        <v>129</v>
      </c>
      <c r="C208" s="4">
        <v>29</v>
      </c>
      <c r="D208" s="8">
        <v>1.36</v>
      </c>
      <c r="E208" s="4">
        <v>16</v>
      </c>
      <c r="F208" s="8">
        <v>1.1299999999999999</v>
      </c>
      <c r="G208" s="4">
        <v>13</v>
      </c>
      <c r="H208" s="8">
        <v>1.89</v>
      </c>
      <c r="I208" s="4">
        <v>0</v>
      </c>
    </row>
    <row r="209" spans="1:9" x14ac:dyDescent="0.2">
      <c r="A209" s="1"/>
      <c r="C209" s="4"/>
      <c r="D209" s="8"/>
      <c r="E209" s="4"/>
      <c r="F209" s="8"/>
      <c r="G209" s="4"/>
      <c r="H209" s="8"/>
      <c r="I209" s="4"/>
    </row>
    <row r="210" spans="1:9" x14ac:dyDescent="0.2">
      <c r="A210" s="1" t="s">
        <v>9</v>
      </c>
      <c r="C210" s="4"/>
      <c r="D210" s="8"/>
      <c r="E210" s="4"/>
      <c r="F210" s="8"/>
      <c r="G210" s="4"/>
      <c r="H210" s="8"/>
      <c r="I210" s="4"/>
    </row>
    <row r="211" spans="1:9" x14ac:dyDescent="0.2">
      <c r="A211" s="2">
        <v>1</v>
      </c>
      <c r="B211" s="1" t="s">
        <v>119</v>
      </c>
      <c r="C211" s="4">
        <v>59</v>
      </c>
      <c r="D211" s="8">
        <v>9.41</v>
      </c>
      <c r="E211" s="4">
        <v>59</v>
      </c>
      <c r="F211" s="8">
        <v>15.17</v>
      </c>
      <c r="G211" s="4">
        <v>0</v>
      </c>
      <c r="H211" s="8">
        <v>0</v>
      </c>
      <c r="I211" s="4">
        <v>0</v>
      </c>
    </row>
    <row r="212" spans="1:9" x14ac:dyDescent="0.2">
      <c r="A212" s="2">
        <v>2</v>
      </c>
      <c r="B212" s="1" t="s">
        <v>118</v>
      </c>
      <c r="C212" s="4">
        <v>37</v>
      </c>
      <c r="D212" s="8">
        <v>5.9</v>
      </c>
      <c r="E212" s="4">
        <v>37</v>
      </c>
      <c r="F212" s="8">
        <v>9.51</v>
      </c>
      <c r="G212" s="4">
        <v>0</v>
      </c>
      <c r="H212" s="8">
        <v>0</v>
      </c>
      <c r="I212" s="4">
        <v>0</v>
      </c>
    </row>
    <row r="213" spans="1:9" x14ac:dyDescent="0.2">
      <c r="A213" s="2">
        <v>3</v>
      </c>
      <c r="B213" s="1" t="s">
        <v>104</v>
      </c>
      <c r="C213" s="4">
        <v>20</v>
      </c>
      <c r="D213" s="8">
        <v>3.19</v>
      </c>
      <c r="E213" s="4">
        <v>8</v>
      </c>
      <c r="F213" s="8">
        <v>2.06</v>
      </c>
      <c r="G213" s="4">
        <v>12</v>
      </c>
      <c r="H213" s="8">
        <v>5.36</v>
      </c>
      <c r="I213" s="4">
        <v>0</v>
      </c>
    </row>
    <row r="214" spans="1:9" x14ac:dyDescent="0.2">
      <c r="A214" s="2">
        <v>4</v>
      </c>
      <c r="B214" s="1" t="s">
        <v>103</v>
      </c>
      <c r="C214" s="4">
        <v>19</v>
      </c>
      <c r="D214" s="8">
        <v>3.03</v>
      </c>
      <c r="E214" s="4">
        <v>2</v>
      </c>
      <c r="F214" s="8">
        <v>0.51</v>
      </c>
      <c r="G214" s="4">
        <v>17</v>
      </c>
      <c r="H214" s="8">
        <v>7.59</v>
      </c>
      <c r="I214" s="4">
        <v>0</v>
      </c>
    </row>
    <row r="215" spans="1:9" x14ac:dyDescent="0.2">
      <c r="A215" s="2">
        <v>5</v>
      </c>
      <c r="B215" s="1" t="s">
        <v>120</v>
      </c>
      <c r="C215" s="4">
        <v>18</v>
      </c>
      <c r="D215" s="8">
        <v>2.87</v>
      </c>
      <c r="E215" s="4">
        <v>17</v>
      </c>
      <c r="F215" s="8">
        <v>4.37</v>
      </c>
      <c r="G215" s="4">
        <v>1</v>
      </c>
      <c r="H215" s="8">
        <v>0.45</v>
      </c>
      <c r="I215" s="4">
        <v>0</v>
      </c>
    </row>
    <row r="216" spans="1:9" x14ac:dyDescent="0.2">
      <c r="A216" s="2">
        <v>6</v>
      </c>
      <c r="B216" s="1" t="s">
        <v>121</v>
      </c>
      <c r="C216" s="4">
        <v>17</v>
      </c>
      <c r="D216" s="8">
        <v>2.71</v>
      </c>
      <c r="E216" s="4">
        <v>17</v>
      </c>
      <c r="F216" s="8">
        <v>4.37</v>
      </c>
      <c r="G216" s="4">
        <v>0</v>
      </c>
      <c r="H216" s="8">
        <v>0</v>
      </c>
      <c r="I216" s="4">
        <v>0</v>
      </c>
    </row>
    <row r="217" spans="1:9" x14ac:dyDescent="0.2">
      <c r="A217" s="2">
        <v>7</v>
      </c>
      <c r="B217" s="1" t="s">
        <v>105</v>
      </c>
      <c r="C217" s="4">
        <v>15</v>
      </c>
      <c r="D217" s="8">
        <v>2.39</v>
      </c>
      <c r="E217" s="4">
        <v>8</v>
      </c>
      <c r="F217" s="8">
        <v>2.06</v>
      </c>
      <c r="G217" s="4">
        <v>7</v>
      </c>
      <c r="H217" s="8">
        <v>3.13</v>
      </c>
      <c r="I217" s="4">
        <v>0</v>
      </c>
    </row>
    <row r="218" spans="1:9" x14ac:dyDescent="0.2">
      <c r="A218" s="2">
        <v>7</v>
      </c>
      <c r="B218" s="1" t="s">
        <v>113</v>
      </c>
      <c r="C218" s="4">
        <v>15</v>
      </c>
      <c r="D218" s="8">
        <v>2.39</v>
      </c>
      <c r="E218" s="4">
        <v>12</v>
      </c>
      <c r="F218" s="8">
        <v>3.08</v>
      </c>
      <c r="G218" s="4">
        <v>3</v>
      </c>
      <c r="H218" s="8">
        <v>1.34</v>
      </c>
      <c r="I218" s="4">
        <v>0</v>
      </c>
    </row>
    <row r="219" spans="1:9" x14ac:dyDescent="0.2">
      <c r="A219" s="2">
        <v>7</v>
      </c>
      <c r="B219" s="1" t="s">
        <v>138</v>
      </c>
      <c r="C219" s="4">
        <v>15</v>
      </c>
      <c r="D219" s="8">
        <v>2.39</v>
      </c>
      <c r="E219" s="4">
        <v>1</v>
      </c>
      <c r="F219" s="8">
        <v>0.26</v>
      </c>
      <c r="G219" s="4">
        <v>14</v>
      </c>
      <c r="H219" s="8">
        <v>6.25</v>
      </c>
      <c r="I219" s="4">
        <v>0</v>
      </c>
    </row>
    <row r="220" spans="1:9" x14ac:dyDescent="0.2">
      <c r="A220" s="2">
        <v>10</v>
      </c>
      <c r="B220" s="1" t="s">
        <v>116</v>
      </c>
      <c r="C220" s="4">
        <v>14</v>
      </c>
      <c r="D220" s="8">
        <v>2.23</v>
      </c>
      <c r="E220" s="4">
        <v>14</v>
      </c>
      <c r="F220" s="8">
        <v>3.6</v>
      </c>
      <c r="G220" s="4">
        <v>0</v>
      </c>
      <c r="H220" s="8">
        <v>0</v>
      </c>
      <c r="I220" s="4">
        <v>0</v>
      </c>
    </row>
    <row r="221" spans="1:9" x14ac:dyDescent="0.2">
      <c r="A221" s="2">
        <v>11</v>
      </c>
      <c r="B221" s="1" t="s">
        <v>134</v>
      </c>
      <c r="C221" s="4">
        <v>13</v>
      </c>
      <c r="D221" s="8">
        <v>2.0699999999999998</v>
      </c>
      <c r="E221" s="4">
        <v>4</v>
      </c>
      <c r="F221" s="8">
        <v>1.03</v>
      </c>
      <c r="G221" s="4">
        <v>9</v>
      </c>
      <c r="H221" s="8">
        <v>4.0199999999999996</v>
      </c>
      <c r="I221" s="4">
        <v>0</v>
      </c>
    </row>
    <row r="222" spans="1:9" x14ac:dyDescent="0.2">
      <c r="A222" s="2">
        <v>12</v>
      </c>
      <c r="B222" s="1" t="s">
        <v>107</v>
      </c>
      <c r="C222" s="4">
        <v>11</v>
      </c>
      <c r="D222" s="8">
        <v>1.75</v>
      </c>
      <c r="E222" s="4">
        <v>10</v>
      </c>
      <c r="F222" s="8">
        <v>2.57</v>
      </c>
      <c r="G222" s="4">
        <v>1</v>
      </c>
      <c r="H222" s="8">
        <v>0.45</v>
      </c>
      <c r="I222" s="4">
        <v>0</v>
      </c>
    </row>
    <row r="223" spans="1:9" x14ac:dyDescent="0.2">
      <c r="A223" s="2">
        <v>12</v>
      </c>
      <c r="B223" s="1" t="s">
        <v>109</v>
      </c>
      <c r="C223" s="4">
        <v>11</v>
      </c>
      <c r="D223" s="8">
        <v>1.75</v>
      </c>
      <c r="E223" s="4">
        <v>9</v>
      </c>
      <c r="F223" s="8">
        <v>2.31</v>
      </c>
      <c r="G223" s="4">
        <v>2</v>
      </c>
      <c r="H223" s="8">
        <v>0.89</v>
      </c>
      <c r="I223" s="4">
        <v>0</v>
      </c>
    </row>
    <row r="224" spans="1:9" x14ac:dyDescent="0.2">
      <c r="A224" s="2">
        <v>12</v>
      </c>
      <c r="B224" s="1" t="s">
        <v>112</v>
      </c>
      <c r="C224" s="4">
        <v>11</v>
      </c>
      <c r="D224" s="8">
        <v>1.75</v>
      </c>
      <c r="E224" s="4">
        <v>8</v>
      </c>
      <c r="F224" s="8">
        <v>2.06</v>
      </c>
      <c r="G224" s="4">
        <v>3</v>
      </c>
      <c r="H224" s="8">
        <v>1.34</v>
      </c>
      <c r="I224" s="4">
        <v>0</v>
      </c>
    </row>
    <row r="225" spans="1:9" x14ac:dyDescent="0.2">
      <c r="A225" s="2">
        <v>15</v>
      </c>
      <c r="B225" s="1" t="s">
        <v>133</v>
      </c>
      <c r="C225" s="4">
        <v>10</v>
      </c>
      <c r="D225" s="8">
        <v>1.59</v>
      </c>
      <c r="E225" s="4">
        <v>8</v>
      </c>
      <c r="F225" s="8">
        <v>2.06</v>
      </c>
      <c r="G225" s="4">
        <v>2</v>
      </c>
      <c r="H225" s="8">
        <v>0.89</v>
      </c>
      <c r="I225" s="4">
        <v>0</v>
      </c>
    </row>
    <row r="226" spans="1:9" x14ac:dyDescent="0.2">
      <c r="A226" s="2">
        <v>15</v>
      </c>
      <c r="B226" s="1" t="s">
        <v>136</v>
      </c>
      <c r="C226" s="4">
        <v>10</v>
      </c>
      <c r="D226" s="8">
        <v>1.59</v>
      </c>
      <c r="E226" s="4">
        <v>6</v>
      </c>
      <c r="F226" s="8">
        <v>1.54</v>
      </c>
      <c r="G226" s="4">
        <v>4</v>
      </c>
      <c r="H226" s="8">
        <v>1.79</v>
      </c>
      <c r="I226" s="4">
        <v>0</v>
      </c>
    </row>
    <row r="227" spans="1:9" x14ac:dyDescent="0.2">
      <c r="A227" s="2">
        <v>15</v>
      </c>
      <c r="B227" s="1" t="s">
        <v>130</v>
      </c>
      <c r="C227" s="4">
        <v>10</v>
      </c>
      <c r="D227" s="8">
        <v>1.59</v>
      </c>
      <c r="E227" s="4">
        <v>2</v>
      </c>
      <c r="F227" s="8">
        <v>0.51</v>
      </c>
      <c r="G227" s="4">
        <v>8</v>
      </c>
      <c r="H227" s="8">
        <v>3.57</v>
      </c>
      <c r="I227" s="4">
        <v>0</v>
      </c>
    </row>
    <row r="228" spans="1:9" x14ac:dyDescent="0.2">
      <c r="A228" s="2">
        <v>15</v>
      </c>
      <c r="B228" s="1" t="s">
        <v>127</v>
      </c>
      <c r="C228" s="4">
        <v>10</v>
      </c>
      <c r="D228" s="8">
        <v>1.59</v>
      </c>
      <c r="E228" s="4">
        <v>9</v>
      </c>
      <c r="F228" s="8">
        <v>2.31</v>
      </c>
      <c r="G228" s="4">
        <v>1</v>
      </c>
      <c r="H228" s="8">
        <v>0.45</v>
      </c>
      <c r="I228" s="4">
        <v>0</v>
      </c>
    </row>
    <row r="229" spans="1:9" x14ac:dyDescent="0.2">
      <c r="A229" s="2">
        <v>19</v>
      </c>
      <c r="B229" s="1" t="s">
        <v>108</v>
      </c>
      <c r="C229" s="4">
        <v>9</v>
      </c>
      <c r="D229" s="8">
        <v>1.44</v>
      </c>
      <c r="E229" s="4">
        <v>7</v>
      </c>
      <c r="F229" s="8">
        <v>1.8</v>
      </c>
      <c r="G229" s="4">
        <v>2</v>
      </c>
      <c r="H229" s="8">
        <v>0.89</v>
      </c>
      <c r="I229" s="4">
        <v>0</v>
      </c>
    </row>
    <row r="230" spans="1:9" x14ac:dyDescent="0.2">
      <c r="A230" s="2">
        <v>19</v>
      </c>
      <c r="B230" s="1" t="s">
        <v>143</v>
      </c>
      <c r="C230" s="4">
        <v>9</v>
      </c>
      <c r="D230" s="8">
        <v>1.44</v>
      </c>
      <c r="E230" s="4">
        <v>0</v>
      </c>
      <c r="F230" s="8">
        <v>0</v>
      </c>
      <c r="G230" s="4">
        <v>3</v>
      </c>
      <c r="H230" s="8">
        <v>1.34</v>
      </c>
      <c r="I230" s="4">
        <v>0</v>
      </c>
    </row>
    <row r="231" spans="1:9" x14ac:dyDescent="0.2">
      <c r="A231" s="2">
        <v>19</v>
      </c>
      <c r="B231" s="1" t="s">
        <v>132</v>
      </c>
      <c r="C231" s="4">
        <v>9</v>
      </c>
      <c r="D231" s="8">
        <v>1.44</v>
      </c>
      <c r="E231" s="4">
        <v>0</v>
      </c>
      <c r="F231" s="8">
        <v>0</v>
      </c>
      <c r="G231" s="4">
        <v>9</v>
      </c>
      <c r="H231" s="8">
        <v>4.0199999999999996</v>
      </c>
      <c r="I231" s="4">
        <v>0</v>
      </c>
    </row>
    <row r="232" spans="1:9" x14ac:dyDescent="0.2">
      <c r="A232" s="1"/>
      <c r="C232" s="4"/>
      <c r="D232" s="8"/>
      <c r="E232" s="4"/>
      <c r="F232" s="8"/>
      <c r="G232" s="4"/>
      <c r="H232" s="8"/>
      <c r="I232" s="4"/>
    </row>
    <row r="233" spans="1:9" x14ac:dyDescent="0.2">
      <c r="A233" s="1" t="s">
        <v>10</v>
      </c>
      <c r="C233" s="4"/>
      <c r="D233" s="8"/>
      <c r="E233" s="4"/>
      <c r="F233" s="8"/>
      <c r="G233" s="4"/>
      <c r="H233" s="8"/>
      <c r="I233" s="4"/>
    </row>
    <row r="234" spans="1:9" x14ac:dyDescent="0.2">
      <c r="A234" s="2">
        <v>1</v>
      </c>
      <c r="B234" s="1" t="s">
        <v>119</v>
      </c>
      <c r="C234" s="4">
        <v>194</v>
      </c>
      <c r="D234" s="8">
        <v>8.32</v>
      </c>
      <c r="E234" s="4">
        <v>181</v>
      </c>
      <c r="F234" s="8">
        <v>12.03</v>
      </c>
      <c r="G234" s="4">
        <v>13</v>
      </c>
      <c r="H234" s="8">
        <v>1.67</v>
      </c>
      <c r="I234" s="4">
        <v>0</v>
      </c>
    </row>
    <row r="235" spans="1:9" x14ac:dyDescent="0.2">
      <c r="A235" s="2">
        <v>2</v>
      </c>
      <c r="B235" s="1" t="s">
        <v>118</v>
      </c>
      <c r="C235" s="4">
        <v>176</v>
      </c>
      <c r="D235" s="8">
        <v>7.55</v>
      </c>
      <c r="E235" s="4">
        <v>174</v>
      </c>
      <c r="F235" s="8">
        <v>11.57</v>
      </c>
      <c r="G235" s="4">
        <v>2</v>
      </c>
      <c r="H235" s="8">
        <v>0.26</v>
      </c>
      <c r="I235" s="4">
        <v>0</v>
      </c>
    </row>
    <row r="236" spans="1:9" x14ac:dyDescent="0.2">
      <c r="A236" s="2">
        <v>3</v>
      </c>
      <c r="B236" s="1" t="s">
        <v>117</v>
      </c>
      <c r="C236" s="4">
        <v>84</v>
      </c>
      <c r="D236" s="8">
        <v>3.6</v>
      </c>
      <c r="E236" s="4">
        <v>80</v>
      </c>
      <c r="F236" s="8">
        <v>5.32</v>
      </c>
      <c r="G236" s="4">
        <v>4</v>
      </c>
      <c r="H236" s="8">
        <v>0.51</v>
      </c>
      <c r="I236" s="4">
        <v>0</v>
      </c>
    </row>
    <row r="237" spans="1:9" x14ac:dyDescent="0.2">
      <c r="A237" s="2">
        <v>4</v>
      </c>
      <c r="B237" s="1" t="s">
        <v>116</v>
      </c>
      <c r="C237" s="4">
        <v>65</v>
      </c>
      <c r="D237" s="8">
        <v>2.79</v>
      </c>
      <c r="E237" s="4">
        <v>55</v>
      </c>
      <c r="F237" s="8">
        <v>3.66</v>
      </c>
      <c r="G237" s="4">
        <v>10</v>
      </c>
      <c r="H237" s="8">
        <v>1.29</v>
      </c>
      <c r="I237" s="4">
        <v>0</v>
      </c>
    </row>
    <row r="238" spans="1:9" x14ac:dyDescent="0.2">
      <c r="A238" s="2">
        <v>5</v>
      </c>
      <c r="B238" s="1" t="s">
        <v>104</v>
      </c>
      <c r="C238" s="4">
        <v>60</v>
      </c>
      <c r="D238" s="8">
        <v>2.57</v>
      </c>
      <c r="E238" s="4">
        <v>34</v>
      </c>
      <c r="F238" s="8">
        <v>2.2599999999999998</v>
      </c>
      <c r="G238" s="4">
        <v>26</v>
      </c>
      <c r="H238" s="8">
        <v>3.34</v>
      </c>
      <c r="I238" s="4">
        <v>0</v>
      </c>
    </row>
    <row r="239" spans="1:9" x14ac:dyDescent="0.2">
      <c r="A239" s="2">
        <v>6</v>
      </c>
      <c r="B239" s="1" t="s">
        <v>107</v>
      </c>
      <c r="C239" s="4">
        <v>59</v>
      </c>
      <c r="D239" s="8">
        <v>2.5299999999999998</v>
      </c>
      <c r="E239" s="4">
        <v>52</v>
      </c>
      <c r="F239" s="8">
        <v>3.46</v>
      </c>
      <c r="G239" s="4">
        <v>7</v>
      </c>
      <c r="H239" s="8">
        <v>0.9</v>
      </c>
      <c r="I239" s="4">
        <v>0</v>
      </c>
    </row>
    <row r="240" spans="1:9" x14ac:dyDescent="0.2">
      <c r="A240" s="2">
        <v>7</v>
      </c>
      <c r="B240" s="1" t="s">
        <v>121</v>
      </c>
      <c r="C240" s="4">
        <v>57</v>
      </c>
      <c r="D240" s="8">
        <v>2.44</v>
      </c>
      <c r="E240" s="4">
        <v>52</v>
      </c>
      <c r="F240" s="8">
        <v>3.46</v>
      </c>
      <c r="G240" s="4">
        <v>5</v>
      </c>
      <c r="H240" s="8">
        <v>0.64</v>
      </c>
      <c r="I240" s="4">
        <v>0</v>
      </c>
    </row>
    <row r="241" spans="1:9" x14ac:dyDescent="0.2">
      <c r="A241" s="2">
        <v>7</v>
      </c>
      <c r="B241" s="1" t="s">
        <v>122</v>
      </c>
      <c r="C241" s="4">
        <v>57</v>
      </c>
      <c r="D241" s="8">
        <v>2.44</v>
      </c>
      <c r="E241" s="4">
        <v>47</v>
      </c>
      <c r="F241" s="8">
        <v>3.13</v>
      </c>
      <c r="G241" s="4">
        <v>10</v>
      </c>
      <c r="H241" s="8">
        <v>1.29</v>
      </c>
      <c r="I241" s="4">
        <v>0</v>
      </c>
    </row>
    <row r="242" spans="1:9" x14ac:dyDescent="0.2">
      <c r="A242" s="2">
        <v>9</v>
      </c>
      <c r="B242" s="1" t="s">
        <v>109</v>
      </c>
      <c r="C242" s="4">
        <v>49</v>
      </c>
      <c r="D242" s="8">
        <v>2.1</v>
      </c>
      <c r="E242" s="4">
        <v>39</v>
      </c>
      <c r="F242" s="8">
        <v>2.59</v>
      </c>
      <c r="G242" s="4">
        <v>10</v>
      </c>
      <c r="H242" s="8">
        <v>1.29</v>
      </c>
      <c r="I242" s="4">
        <v>0</v>
      </c>
    </row>
    <row r="243" spans="1:9" x14ac:dyDescent="0.2">
      <c r="A243" s="2">
        <v>10</v>
      </c>
      <c r="B243" s="1" t="s">
        <v>115</v>
      </c>
      <c r="C243" s="4">
        <v>48</v>
      </c>
      <c r="D243" s="8">
        <v>2.06</v>
      </c>
      <c r="E243" s="4">
        <v>40</v>
      </c>
      <c r="F243" s="8">
        <v>2.66</v>
      </c>
      <c r="G243" s="4">
        <v>8</v>
      </c>
      <c r="H243" s="8">
        <v>1.03</v>
      </c>
      <c r="I243" s="4">
        <v>0</v>
      </c>
    </row>
    <row r="244" spans="1:9" x14ac:dyDescent="0.2">
      <c r="A244" s="2">
        <v>11</v>
      </c>
      <c r="B244" s="1" t="s">
        <v>106</v>
      </c>
      <c r="C244" s="4">
        <v>46</v>
      </c>
      <c r="D244" s="8">
        <v>1.97</v>
      </c>
      <c r="E244" s="4">
        <v>27</v>
      </c>
      <c r="F244" s="8">
        <v>1.8</v>
      </c>
      <c r="G244" s="4">
        <v>19</v>
      </c>
      <c r="H244" s="8">
        <v>2.44</v>
      </c>
      <c r="I244" s="4">
        <v>0</v>
      </c>
    </row>
    <row r="245" spans="1:9" x14ac:dyDescent="0.2">
      <c r="A245" s="2">
        <v>11</v>
      </c>
      <c r="B245" s="1" t="s">
        <v>112</v>
      </c>
      <c r="C245" s="4">
        <v>46</v>
      </c>
      <c r="D245" s="8">
        <v>1.97</v>
      </c>
      <c r="E245" s="4">
        <v>26</v>
      </c>
      <c r="F245" s="8">
        <v>1.73</v>
      </c>
      <c r="G245" s="4">
        <v>20</v>
      </c>
      <c r="H245" s="8">
        <v>2.57</v>
      </c>
      <c r="I245" s="4">
        <v>0</v>
      </c>
    </row>
    <row r="246" spans="1:9" x14ac:dyDescent="0.2">
      <c r="A246" s="2">
        <v>13</v>
      </c>
      <c r="B246" s="1" t="s">
        <v>110</v>
      </c>
      <c r="C246" s="4">
        <v>43</v>
      </c>
      <c r="D246" s="8">
        <v>1.84</v>
      </c>
      <c r="E246" s="4">
        <v>27</v>
      </c>
      <c r="F246" s="8">
        <v>1.8</v>
      </c>
      <c r="G246" s="4">
        <v>16</v>
      </c>
      <c r="H246" s="8">
        <v>2.06</v>
      </c>
      <c r="I246" s="4">
        <v>0</v>
      </c>
    </row>
    <row r="247" spans="1:9" x14ac:dyDescent="0.2">
      <c r="A247" s="2">
        <v>14</v>
      </c>
      <c r="B247" s="1" t="s">
        <v>111</v>
      </c>
      <c r="C247" s="4">
        <v>37</v>
      </c>
      <c r="D247" s="8">
        <v>1.59</v>
      </c>
      <c r="E247" s="4">
        <v>13</v>
      </c>
      <c r="F247" s="8">
        <v>0.86</v>
      </c>
      <c r="G247" s="4">
        <v>24</v>
      </c>
      <c r="H247" s="8">
        <v>3.08</v>
      </c>
      <c r="I247" s="4">
        <v>0</v>
      </c>
    </row>
    <row r="248" spans="1:9" x14ac:dyDescent="0.2">
      <c r="A248" s="2">
        <v>15</v>
      </c>
      <c r="B248" s="1" t="s">
        <v>108</v>
      </c>
      <c r="C248" s="4">
        <v>36</v>
      </c>
      <c r="D248" s="8">
        <v>1.54</v>
      </c>
      <c r="E248" s="4">
        <v>26</v>
      </c>
      <c r="F248" s="8">
        <v>1.73</v>
      </c>
      <c r="G248" s="4">
        <v>10</v>
      </c>
      <c r="H248" s="8">
        <v>1.29</v>
      </c>
      <c r="I248" s="4">
        <v>0</v>
      </c>
    </row>
    <row r="249" spans="1:9" x14ac:dyDescent="0.2">
      <c r="A249" s="2">
        <v>16</v>
      </c>
      <c r="B249" s="1" t="s">
        <v>103</v>
      </c>
      <c r="C249" s="4">
        <v>34</v>
      </c>
      <c r="D249" s="8">
        <v>1.46</v>
      </c>
      <c r="E249" s="4">
        <v>8</v>
      </c>
      <c r="F249" s="8">
        <v>0.53</v>
      </c>
      <c r="G249" s="4">
        <v>26</v>
      </c>
      <c r="H249" s="8">
        <v>3.34</v>
      </c>
      <c r="I249" s="4">
        <v>0</v>
      </c>
    </row>
    <row r="250" spans="1:9" x14ac:dyDescent="0.2">
      <c r="A250" s="2">
        <v>16</v>
      </c>
      <c r="B250" s="1" t="s">
        <v>105</v>
      </c>
      <c r="C250" s="4">
        <v>34</v>
      </c>
      <c r="D250" s="8">
        <v>1.46</v>
      </c>
      <c r="E250" s="4">
        <v>11</v>
      </c>
      <c r="F250" s="8">
        <v>0.73</v>
      </c>
      <c r="G250" s="4">
        <v>23</v>
      </c>
      <c r="H250" s="8">
        <v>2.96</v>
      </c>
      <c r="I250" s="4">
        <v>0</v>
      </c>
    </row>
    <row r="251" spans="1:9" x14ac:dyDescent="0.2">
      <c r="A251" s="2">
        <v>16</v>
      </c>
      <c r="B251" s="1" t="s">
        <v>113</v>
      </c>
      <c r="C251" s="4">
        <v>34</v>
      </c>
      <c r="D251" s="8">
        <v>1.46</v>
      </c>
      <c r="E251" s="4">
        <v>16</v>
      </c>
      <c r="F251" s="8">
        <v>1.06</v>
      </c>
      <c r="G251" s="4">
        <v>18</v>
      </c>
      <c r="H251" s="8">
        <v>2.31</v>
      </c>
      <c r="I251" s="4">
        <v>0</v>
      </c>
    </row>
    <row r="252" spans="1:9" x14ac:dyDescent="0.2">
      <c r="A252" s="2">
        <v>19</v>
      </c>
      <c r="B252" s="1" t="s">
        <v>144</v>
      </c>
      <c r="C252" s="4">
        <v>32</v>
      </c>
      <c r="D252" s="8">
        <v>1.37</v>
      </c>
      <c r="E252" s="4">
        <v>17</v>
      </c>
      <c r="F252" s="8">
        <v>1.1299999999999999</v>
      </c>
      <c r="G252" s="4">
        <v>15</v>
      </c>
      <c r="H252" s="8">
        <v>1.93</v>
      </c>
      <c r="I252" s="4">
        <v>0</v>
      </c>
    </row>
    <row r="253" spans="1:9" x14ac:dyDescent="0.2">
      <c r="A253" s="2">
        <v>20</v>
      </c>
      <c r="B253" s="1" t="s">
        <v>123</v>
      </c>
      <c r="C253" s="4">
        <v>31</v>
      </c>
      <c r="D253" s="8">
        <v>1.33</v>
      </c>
      <c r="E253" s="4">
        <v>16</v>
      </c>
      <c r="F253" s="8">
        <v>1.06</v>
      </c>
      <c r="G253" s="4">
        <v>15</v>
      </c>
      <c r="H253" s="8">
        <v>1.93</v>
      </c>
      <c r="I253" s="4">
        <v>0</v>
      </c>
    </row>
    <row r="254" spans="1:9" x14ac:dyDescent="0.2">
      <c r="A254" s="1"/>
      <c r="C254" s="4"/>
      <c r="D254" s="8"/>
      <c r="E254" s="4"/>
      <c r="F254" s="8"/>
      <c r="G254" s="4"/>
      <c r="H254" s="8"/>
      <c r="I254" s="4"/>
    </row>
    <row r="255" spans="1:9" x14ac:dyDescent="0.2">
      <c r="A255" s="1" t="s">
        <v>11</v>
      </c>
      <c r="C255" s="4"/>
      <c r="D255" s="8"/>
      <c r="E255" s="4"/>
      <c r="F255" s="8"/>
      <c r="G255" s="4"/>
      <c r="H255" s="8"/>
      <c r="I255" s="4"/>
    </row>
    <row r="256" spans="1:9" x14ac:dyDescent="0.2">
      <c r="A256" s="2">
        <v>1</v>
      </c>
      <c r="B256" s="1" t="s">
        <v>119</v>
      </c>
      <c r="C256" s="4">
        <v>80</v>
      </c>
      <c r="D256" s="8">
        <v>8.5299999999999994</v>
      </c>
      <c r="E256" s="4">
        <v>80</v>
      </c>
      <c r="F256" s="8">
        <v>13.16</v>
      </c>
      <c r="G256" s="4">
        <v>0</v>
      </c>
      <c r="H256" s="8">
        <v>0</v>
      </c>
      <c r="I256" s="4">
        <v>0</v>
      </c>
    </row>
    <row r="257" spans="1:9" x14ac:dyDescent="0.2">
      <c r="A257" s="2">
        <v>2</v>
      </c>
      <c r="B257" s="1" t="s">
        <v>118</v>
      </c>
      <c r="C257" s="4">
        <v>69</v>
      </c>
      <c r="D257" s="8">
        <v>7.36</v>
      </c>
      <c r="E257" s="4">
        <v>68</v>
      </c>
      <c r="F257" s="8">
        <v>11.18</v>
      </c>
      <c r="G257" s="4">
        <v>1</v>
      </c>
      <c r="H257" s="8">
        <v>0.32</v>
      </c>
      <c r="I257" s="4">
        <v>0</v>
      </c>
    </row>
    <row r="258" spans="1:9" x14ac:dyDescent="0.2">
      <c r="A258" s="2">
        <v>3</v>
      </c>
      <c r="B258" s="1" t="s">
        <v>117</v>
      </c>
      <c r="C258" s="4">
        <v>32</v>
      </c>
      <c r="D258" s="8">
        <v>3.41</v>
      </c>
      <c r="E258" s="4">
        <v>32</v>
      </c>
      <c r="F258" s="8">
        <v>5.26</v>
      </c>
      <c r="G258" s="4">
        <v>0</v>
      </c>
      <c r="H258" s="8">
        <v>0</v>
      </c>
      <c r="I258" s="4">
        <v>0</v>
      </c>
    </row>
    <row r="259" spans="1:9" x14ac:dyDescent="0.2">
      <c r="A259" s="2">
        <v>4</v>
      </c>
      <c r="B259" s="1" t="s">
        <v>116</v>
      </c>
      <c r="C259" s="4">
        <v>27</v>
      </c>
      <c r="D259" s="8">
        <v>2.88</v>
      </c>
      <c r="E259" s="4">
        <v>25</v>
      </c>
      <c r="F259" s="8">
        <v>4.1100000000000003</v>
      </c>
      <c r="G259" s="4">
        <v>2</v>
      </c>
      <c r="H259" s="8">
        <v>0.63</v>
      </c>
      <c r="I259" s="4">
        <v>0</v>
      </c>
    </row>
    <row r="260" spans="1:9" x14ac:dyDescent="0.2">
      <c r="A260" s="2">
        <v>4</v>
      </c>
      <c r="B260" s="1" t="s">
        <v>121</v>
      </c>
      <c r="C260" s="4">
        <v>27</v>
      </c>
      <c r="D260" s="8">
        <v>2.88</v>
      </c>
      <c r="E260" s="4">
        <v>26</v>
      </c>
      <c r="F260" s="8">
        <v>4.28</v>
      </c>
      <c r="G260" s="4">
        <v>1</v>
      </c>
      <c r="H260" s="8">
        <v>0.32</v>
      </c>
      <c r="I260" s="4">
        <v>0</v>
      </c>
    </row>
    <row r="261" spans="1:9" x14ac:dyDescent="0.2">
      <c r="A261" s="2">
        <v>6</v>
      </c>
      <c r="B261" s="1" t="s">
        <v>112</v>
      </c>
      <c r="C261" s="4">
        <v>25</v>
      </c>
      <c r="D261" s="8">
        <v>2.67</v>
      </c>
      <c r="E261" s="4">
        <v>15</v>
      </c>
      <c r="F261" s="8">
        <v>2.4700000000000002</v>
      </c>
      <c r="G261" s="4">
        <v>10</v>
      </c>
      <c r="H261" s="8">
        <v>3.16</v>
      </c>
      <c r="I261" s="4">
        <v>0</v>
      </c>
    </row>
    <row r="262" spans="1:9" x14ac:dyDescent="0.2">
      <c r="A262" s="2">
        <v>7</v>
      </c>
      <c r="B262" s="1" t="s">
        <v>105</v>
      </c>
      <c r="C262" s="4">
        <v>19</v>
      </c>
      <c r="D262" s="8">
        <v>2.0299999999999998</v>
      </c>
      <c r="E262" s="4">
        <v>6</v>
      </c>
      <c r="F262" s="8">
        <v>0.99</v>
      </c>
      <c r="G262" s="4">
        <v>13</v>
      </c>
      <c r="H262" s="8">
        <v>4.1100000000000003</v>
      </c>
      <c r="I262" s="4">
        <v>0</v>
      </c>
    </row>
    <row r="263" spans="1:9" x14ac:dyDescent="0.2">
      <c r="A263" s="2">
        <v>8</v>
      </c>
      <c r="B263" s="1" t="s">
        <v>109</v>
      </c>
      <c r="C263" s="4">
        <v>18</v>
      </c>
      <c r="D263" s="8">
        <v>1.92</v>
      </c>
      <c r="E263" s="4">
        <v>15</v>
      </c>
      <c r="F263" s="8">
        <v>2.4700000000000002</v>
      </c>
      <c r="G263" s="4">
        <v>3</v>
      </c>
      <c r="H263" s="8">
        <v>0.95</v>
      </c>
      <c r="I263" s="4">
        <v>0</v>
      </c>
    </row>
    <row r="264" spans="1:9" x14ac:dyDescent="0.2">
      <c r="A264" s="2">
        <v>8</v>
      </c>
      <c r="B264" s="1" t="s">
        <v>113</v>
      </c>
      <c r="C264" s="4">
        <v>18</v>
      </c>
      <c r="D264" s="8">
        <v>1.92</v>
      </c>
      <c r="E264" s="4">
        <v>13</v>
      </c>
      <c r="F264" s="8">
        <v>2.14</v>
      </c>
      <c r="G264" s="4">
        <v>5</v>
      </c>
      <c r="H264" s="8">
        <v>1.58</v>
      </c>
      <c r="I264" s="4">
        <v>0</v>
      </c>
    </row>
    <row r="265" spans="1:9" x14ac:dyDescent="0.2">
      <c r="A265" s="2">
        <v>10</v>
      </c>
      <c r="B265" s="1" t="s">
        <v>104</v>
      </c>
      <c r="C265" s="4">
        <v>17</v>
      </c>
      <c r="D265" s="8">
        <v>1.81</v>
      </c>
      <c r="E265" s="4">
        <v>8</v>
      </c>
      <c r="F265" s="8">
        <v>1.32</v>
      </c>
      <c r="G265" s="4">
        <v>9</v>
      </c>
      <c r="H265" s="8">
        <v>2.85</v>
      </c>
      <c r="I265" s="4">
        <v>0</v>
      </c>
    </row>
    <row r="266" spans="1:9" x14ac:dyDescent="0.2">
      <c r="A266" s="2">
        <v>11</v>
      </c>
      <c r="B266" s="1" t="s">
        <v>125</v>
      </c>
      <c r="C266" s="4">
        <v>16</v>
      </c>
      <c r="D266" s="8">
        <v>1.71</v>
      </c>
      <c r="E266" s="4">
        <v>5</v>
      </c>
      <c r="F266" s="8">
        <v>0.82</v>
      </c>
      <c r="G266" s="4">
        <v>9</v>
      </c>
      <c r="H266" s="8">
        <v>2.85</v>
      </c>
      <c r="I266" s="4">
        <v>0</v>
      </c>
    </row>
    <row r="267" spans="1:9" x14ac:dyDescent="0.2">
      <c r="A267" s="2">
        <v>11</v>
      </c>
      <c r="B267" s="1" t="s">
        <v>146</v>
      </c>
      <c r="C267" s="4">
        <v>16</v>
      </c>
      <c r="D267" s="8">
        <v>1.71</v>
      </c>
      <c r="E267" s="4">
        <v>13</v>
      </c>
      <c r="F267" s="8">
        <v>2.14</v>
      </c>
      <c r="G267" s="4">
        <v>3</v>
      </c>
      <c r="H267" s="8">
        <v>0.95</v>
      </c>
      <c r="I267" s="4">
        <v>0</v>
      </c>
    </row>
    <row r="268" spans="1:9" x14ac:dyDescent="0.2">
      <c r="A268" s="2">
        <v>13</v>
      </c>
      <c r="B268" s="1" t="s">
        <v>123</v>
      </c>
      <c r="C268" s="4">
        <v>15</v>
      </c>
      <c r="D268" s="8">
        <v>1.6</v>
      </c>
      <c r="E268" s="4">
        <v>6</v>
      </c>
      <c r="F268" s="8">
        <v>0.99</v>
      </c>
      <c r="G268" s="4">
        <v>9</v>
      </c>
      <c r="H268" s="8">
        <v>2.85</v>
      </c>
      <c r="I268" s="4">
        <v>0</v>
      </c>
    </row>
    <row r="269" spans="1:9" x14ac:dyDescent="0.2">
      <c r="A269" s="2">
        <v>13</v>
      </c>
      <c r="B269" s="1" t="s">
        <v>107</v>
      </c>
      <c r="C269" s="4">
        <v>15</v>
      </c>
      <c r="D269" s="8">
        <v>1.6</v>
      </c>
      <c r="E269" s="4">
        <v>12</v>
      </c>
      <c r="F269" s="8">
        <v>1.97</v>
      </c>
      <c r="G269" s="4">
        <v>3</v>
      </c>
      <c r="H269" s="8">
        <v>0.95</v>
      </c>
      <c r="I269" s="4">
        <v>0</v>
      </c>
    </row>
    <row r="270" spans="1:9" x14ac:dyDescent="0.2">
      <c r="A270" s="2">
        <v>13</v>
      </c>
      <c r="B270" s="1" t="s">
        <v>110</v>
      </c>
      <c r="C270" s="4">
        <v>15</v>
      </c>
      <c r="D270" s="8">
        <v>1.6</v>
      </c>
      <c r="E270" s="4">
        <v>9</v>
      </c>
      <c r="F270" s="8">
        <v>1.48</v>
      </c>
      <c r="G270" s="4">
        <v>6</v>
      </c>
      <c r="H270" s="8">
        <v>1.9</v>
      </c>
      <c r="I270" s="4">
        <v>0</v>
      </c>
    </row>
    <row r="271" spans="1:9" x14ac:dyDescent="0.2">
      <c r="A271" s="2">
        <v>16</v>
      </c>
      <c r="B271" s="1" t="s">
        <v>145</v>
      </c>
      <c r="C271" s="4">
        <v>14</v>
      </c>
      <c r="D271" s="8">
        <v>1.49</v>
      </c>
      <c r="E271" s="4">
        <v>6</v>
      </c>
      <c r="F271" s="8">
        <v>0.99</v>
      </c>
      <c r="G271" s="4">
        <v>8</v>
      </c>
      <c r="H271" s="8">
        <v>2.5299999999999998</v>
      </c>
      <c r="I271" s="4">
        <v>0</v>
      </c>
    </row>
    <row r="272" spans="1:9" x14ac:dyDescent="0.2">
      <c r="A272" s="2">
        <v>16</v>
      </c>
      <c r="B272" s="1" t="s">
        <v>106</v>
      </c>
      <c r="C272" s="4">
        <v>14</v>
      </c>
      <c r="D272" s="8">
        <v>1.49</v>
      </c>
      <c r="E272" s="4">
        <v>10</v>
      </c>
      <c r="F272" s="8">
        <v>1.64</v>
      </c>
      <c r="G272" s="4">
        <v>4</v>
      </c>
      <c r="H272" s="8">
        <v>1.27</v>
      </c>
      <c r="I272" s="4">
        <v>0</v>
      </c>
    </row>
    <row r="273" spans="1:9" x14ac:dyDescent="0.2">
      <c r="A273" s="2">
        <v>16</v>
      </c>
      <c r="B273" s="1" t="s">
        <v>129</v>
      </c>
      <c r="C273" s="4">
        <v>14</v>
      </c>
      <c r="D273" s="8">
        <v>1.49</v>
      </c>
      <c r="E273" s="4">
        <v>11</v>
      </c>
      <c r="F273" s="8">
        <v>1.81</v>
      </c>
      <c r="G273" s="4">
        <v>3</v>
      </c>
      <c r="H273" s="8">
        <v>0.95</v>
      </c>
      <c r="I273" s="4">
        <v>0</v>
      </c>
    </row>
    <row r="274" spans="1:9" x14ac:dyDescent="0.2">
      <c r="A274" s="2">
        <v>16</v>
      </c>
      <c r="B274" s="1" t="s">
        <v>115</v>
      </c>
      <c r="C274" s="4">
        <v>14</v>
      </c>
      <c r="D274" s="8">
        <v>1.49</v>
      </c>
      <c r="E274" s="4">
        <v>11</v>
      </c>
      <c r="F274" s="8">
        <v>1.81</v>
      </c>
      <c r="G274" s="4">
        <v>3</v>
      </c>
      <c r="H274" s="8">
        <v>0.95</v>
      </c>
      <c r="I274" s="4">
        <v>0</v>
      </c>
    </row>
    <row r="275" spans="1:9" x14ac:dyDescent="0.2">
      <c r="A275" s="2">
        <v>20</v>
      </c>
      <c r="B275" s="1" t="s">
        <v>136</v>
      </c>
      <c r="C275" s="4">
        <v>13</v>
      </c>
      <c r="D275" s="8">
        <v>1.39</v>
      </c>
      <c r="E275" s="4">
        <v>9</v>
      </c>
      <c r="F275" s="8">
        <v>1.48</v>
      </c>
      <c r="G275" s="4">
        <v>4</v>
      </c>
      <c r="H275" s="8">
        <v>1.27</v>
      </c>
      <c r="I275" s="4">
        <v>0</v>
      </c>
    </row>
    <row r="276" spans="1:9" x14ac:dyDescent="0.2">
      <c r="A276" s="1"/>
      <c r="C276" s="4"/>
      <c r="D276" s="8"/>
      <c r="E276" s="4"/>
      <c r="F276" s="8"/>
      <c r="G276" s="4"/>
      <c r="H276" s="8"/>
      <c r="I276" s="4"/>
    </row>
    <row r="277" spans="1:9" x14ac:dyDescent="0.2">
      <c r="A277" s="1" t="s">
        <v>12</v>
      </c>
      <c r="C277" s="4"/>
      <c r="D277" s="8"/>
      <c r="E277" s="4"/>
      <c r="F277" s="8"/>
      <c r="G277" s="4"/>
      <c r="H277" s="8"/>
      <c r="I277" s="4"/>
    </row>
    <row r="278" spans="1:9" x14ac:dyDescent="0.2">
      <c r="A278" s="2">
        <v>1</v>
      </c>
      <c r="B278" s="1" t="s">
        <v>118</v>
      </c>
      <c r="C278" s="4">
        <v>45</v>
      </c>
      <c r="D278" s="8">
        <v>6.93</v>
      </c>
      <c r="E278" s="4">
        <v>45</v>
      </c>
      <c r="F278" s="8">
        <v>10.14</v>
      </c>
      <c r="G278" s="4">
        <v>0</v>
      </c>
      <c r="H278" s="8">
        <v>0</v>
      </c>
      <c r="I278" s="4">
        <v>0</v>
      </c>
    </row>
    <row r="279" spans="1:9" x14ac:dyDescent="0.2">
      <c r="A279" s="2">
        <v>2</v>
      </c>
      <c r="B279" s="1" t="s">
        <v>119</v>
      </c>
      <c r="C279" s="4">
        <v>44</v>
      </c>
      <c r="D279" s="8">
        <v>6.78</v>
      </c>
      <c r="E279" s="4">
        <v>44</v>
      </c>
      <c r="F279" s="8">
        <v>9.91</v>
      </c>
      <c r="G279" s="4">
        <v>0</v>
      </c>
      <c r="H279" s="8">
        <v>0</v>
      </c>
      <c r="I279" s="4">
        <v>0</v>
      </c>
    </row>
    <row r="280" spans="1:9" x14ac:dyDescent="0.2">
      <c r="A280" s="2">
        <v>3</v>
      </c>
      <c r="B280" s="1" t="s">
        <v>115</v>
      </c>
      <c r="C280" s="4">
        <v>21</v>
      </c>
      <c r="D280" s="8">
        <v>3.24</v>
      </c>
      <c r="E280" s="4">
        <v>19</v>
      </c>
      <c r="F280" s="8">
        <v>4.28</v>
      </c>
      <c r="G280" s="4">
        <v>2</v>
      </c>
      <c r="H280" s="8">
        <v>1.03</v>
      </c>
      <c r="I280" s="4">
        <v>0</v>
      </c>
    </row>
    <row r="281" spans="1:9" x14ac:dyDescent="0.2">
      <c r="A281" s="2">
        <v>4</v>
      </c>
      <c r="B281" s="1" t="s">
        <v>147</v>
      </c>
      <c r="C281" s="4">
        <v>20</v>
      </c>
      <c r="D281" s="8">
        <v>3.08</v>
      </c>
      <c r="E281" s="4">
        <v>7</v>
      </c>
      <c r="F281" s="8">
        <v>1.58</v>
      </c>
      <c r="G281" s="4">
        <v>13</v>
      </c>
      <c r="H281" s="8">
        <v>6.67</v>
      </c>
      <c r="I281" s="4">
        <v>0</v>
      </c>
    </row>
    <row r="282" spans="1:9" x14ac:dyDescent="0.2">
      <c r="A282" s="2">
        <v>5</v>
      </c>
      <c r="B282" s="1" t="s">
        <v>116</v>
      </c>
      <c r="C282" s="4">
        <v>18</v>
      </c>
      <c r="D282" s="8">
        <v>2.77</v>
      </c>
      <c r="E282" s="4">
        <v>18</v>
      </c>
      <c r="F282" s="8">
        <v>4.05</v>
      </c>
      <c r="G282" s="4">
        <v>0</v>
      </c>
      <c r="H282" s="8">
        <v>0</v>
      </c>
      <c r="I282" s="4">
        <v>0</v>
      </c>
    </row>
    <row r="283" spans="1:9" x14ac:dyDescent="0.2">
      <c r="A283" s="2">
        <v>6</v>
      </c>
      <c r="B283" s="1" t="s">
        <v>107</v>
      </c>
      <c r="C283" s="4">
        <v>15</v>
      </c>
      <c r="D283" s="8">
        <v>2.31</v>
      </c>
      <c r="E283" s="4">
        <v>13</v>
      </c>
      <c r="F283" s="8">
        <v>2.93</v>
      </c>
      <c r="G283" s="4">
        <v>2</v>
      </c>
      <c r="H283" s="8">
        <v>1.03</v>
      </c>
      <c r="I283" s="4">
        <v>0</v>
      </c>
    </row>
    <row r="284" spans="1:9" x14ac:dyDescent="0.2">
      <c r="A284" s="2">
        <v>7</v>
      </c>
      <c r="B284" s="1" t="s">
        <v>114</v>
      </c>
      <c r="C284" s="4">
        <v>13</v>
      </c>
      <c r="D284" s="8">
        <v>2</v>
      </c>
      <c r="E284" s="4">
        <v>11</v>
      </c>
      <c r="F284" s="8">
        <v>2.48</v>
      </c>
      <c r="G284" s="4">
        <v>1</v>
      </c>
      <c r="H284" s="8">
        <v>0.51</v>
      </c>
      <c r="I284" s="4">
        <v>1</v>
      </c>
    </row>
    <row r="285" spans="1:9" x14ac:dyDescent="0.2">
      <c r="A285" s="2">
        <v>8</v>
      </c>
      <c r="B285" s="1" t="s">
        <v>148</v>
      </c>
      <c r="C285" s="4">
        <v>12</v>
      </c>
      <c r="D285" s="8">
        <v>1.85</v>
      </c>
      <c r="E285" s="4">
        <v>5</v>
      </c>
      <c r="F285" s="8">
        <v>1.1299999999999999</v>
      </c>
      <c r="G285" s="4">
        <v>7</v>
      </c>
      <c r="H285" s="8">
        <v>3.59</v>
      </c>
      <c r="I285" s="4">
        <v>0</v>
      </c>
    </row>
    <row r="286" spans="1:9" x14ac:dyDescent="0.2">
      <c r="A286" s="2">
        <v>8</v>
      </c>
      <c r="B286" s="1" t="s">
        <v>117</v>
      </c>
      <c r="C286" s="4">
        <v>12</v>
      </c>
      <c r="D286" s="8">
        <v>1.85</v>
      </c>
      <c r="E286" s="4">
        <v>12</v>
      </c>
      <c r="F286" s="8">
        <v>2.7</v>
      </c>
      <c r="G286" s="4">
        <v>0</v>
      </c>
      <c r="H286" s="8">
        <v>0</v>
      </c>
      <c r="I286" s="4">
        <v>0</v>
      </c>
    </row>
    <row r="287" spans="1:9" x14ac:dyDescent="0.2">
      <c r="A287" s="2">
        <v>8</v>
      </c>
      <c r="B287" s="1" t="s">
        <v>121</v>
      </c>
      <c r="C287" s="4">
        <v>12</v>
      </c>
      <c r="D287" s="8">
        <v>1.85</v>
      </c>
      <c r="E287" s="4">
        <v>12</v>
      </c>
      <c r="F287" s="8">
        <v>2.7</v>
      </c>
      <c r="G287" s="4">
        <v>0</v>
      </c>
      <c r="H287" s="8">
        <v>0</v>
      </c>
      <c r="I287" s="4">
        <v>0</v>
      </c>
    </row>
    <row r="288" spans="1:9" x14ac:dyDescent="0.2">
      <c r="A288" s="2">
        <v>11</v>
      </c>
      <c r="B288" s="1" t="s">
        <v>105</v>
      </c>
      <c r="C288" s="4">
        <v>11</v>
      </c>
      <c r="D288" s="8">
        <v>1.69</v>
      </c>
      <c r="E288" s="4">
        <v>9</v>
      </c>
      <c r="F288" s="8">
        <v>2.0299999999999998</v>
      </c>
      <c r="G288" s="4">
        <v>2</v>
      </c>
      <c r="H288" s="8">
        <v>1.03</v>
      </c>
      <c r="I288" s="4">
        <v>0</v>
      </c>
    </row>
    <row r="289" spans="1:9" x14ac:dyDescent="0.2">
      <c r="A289" s="2">
        <v>11</v>
      </c>
      <c r="B289" s="1" t="s">
        <v>109</v>
      </c>
      <c r="C289" s="4">
        <v>11</v>
      </c>
      <c r="D289" s="8">
        <v>1.69</v>
      </c>
      <c r="E289" s="4">
        <v>7</v>
      </c>
      <c r="F289" s="8">
        <v>1.58</v>
      </c>
      <c r="G289" s="4">
        <v>4</v>
      </c>
      <c r="H289" s="8">
        <v>2.0499999999999998</v>
      </c>
      <c r="I289" s="4">
        <v>0</v>
      </c>
    </row>
    <row r="290" spans="1:9" x14ac:dyDescent="0.2">
      <c r="A290" s="2">
        <v>11</v>
      </c>
      <c r="B290" s="1" t="s">
        <v>110</v>
      </c>
      <c r="C290" s="4">
        <v>11</v>
      </c>
      <c r="D290" s="8">
        <v>1.69</v>
      </c>
      <c r="E290" s="4">
        <v>7</v>
      </c>
      <c r="F290" s="8">
        <v>1.58</v>
      </c>
      <c r="G290" s="4">
        <v>4</v>
      </c>
      <c r="H290" s="8">
        <v>2.0499999999999998</v>
      </c>
      <c r="I290" s="4">
        <v>0</v>
      </c>
    </row>
    <row r="291" spans="1:9" x14ac:dyDescent="0.2">
      <c r="A291" s="2">
        <v>11</v>
      </c>
      <c r="B291" s="1" t="s">
        <v>111</v>
      </c>
      <c r="C291" s="4">
        <v>11</v>
      </c>
      <c r="D291" s="8">
        <v>1.69</v>
      </c>
      <c r="E291" s="4">
        <v>5</v>
      </c>
      <c r="F291" s="8">
        <v>1.1299999999999999</v>
      </c>
      <c r="G291" s="4">
        <v>6</v>
      </c>
      <c r="H291" s="8">
        <v>3.08</v>
      </c>
      <c r="I291" s="4">
        <v>0</v>
      </c>
    </row>
    <row r="292" spans="1:9" x14ac:dyDescent="0.2">
      <c r="A292" s="2">
        <v>15</v>
      </c>
      <c r="B292" s="1" t="s">
        <v>104</v>
      </c>
      <c r="C292" s="4">
        <v>10</v>
      </c>
      <c r="D292" s="8">
        <v>1.54</v>
      </c>
      <c r="E292" s="4">
        <v>7</v>
      </c>
      <c r="F292" s="8">
        <v>1.58</v>
      </c>
      <c r="G292" s="4">
        <v>3</v>
      </c>
      <c r="H292" s="8">
        <v>1.54</v>
      </c>
      <c r="I292" s="4">
        <v>0</v>
      </c>
    </row>
    <row r="293" spans="1:9" x14ac:dyDescent="0.2">
      <c r="A293" s="2">
        <v>15</v>
      </c>
      <c r="B293" s="1" t="s">
        <v>142</v>
      </c>
      <c r="C293" s="4">
        <v>10</v>
      </c>
      <c r="D293" s="8">
        <v>1.54</v>
      </c>
      <c r="E293" s="4">
        <v>9</v>
      </c>
      <c r="F293" s="8">
        <v>2.0299999999999998</v>
      </c>
      <c r="G293" s="4">
        <v>1</v>
      </c>
      <c r="H293" s="8">
        <v>0.51</v>
      </c>
      <c r="I293" s="4">
        <v>0</v>
      </c>
    </row>
    <row r="294" spans="1:9" x14ac:dyDescent="0.2">
      <c r="A294" s="2">
        <v>15</v>
      </c>
      <c r="B294" s="1" t="s">
        <v>150</v>
      </c>
      <c r="C294" s="4">
        <v>10</v>
      </c>
      <c r="D294" s="8">
        <v>1.54</v>
      </c>
      <c r="E294" s="4">
        <v>5</v>
      </c>
      <c r="F294" s="8">
        <v>1.1299999999999999</v>
      </c>
      <c r="G294" s="4">
        <v>4</v>
      </c>
      <c r="H294" s="8">
        <v>2.0499999999999998</v>
      </c>
      <c r="I294" s="4">
        <v>0</v>
      </c>
    </row>
    <row r="295" spans="1:9" x14ac:dyDescent="0.2">
      <c r="A295" s="2">
        <v>15</v>
      </c>
      <c r="B295" s="1" t="s">
        <v>151</v>
      </c>
      <c r="C295" s="4">
        <v>10</v>
      </c>
      <c r="D295" s="8">
        <v>1.54</v>
      </c>
      <c r="E295" s="4">
        <v>10</v>
      </c>
      <c r="F295" s="8">
        <v>2.25</v>
      </c>
      <c r="G295" s="4">
        <v>0</v>
      </c>
      <c r="H295" s="8">
        <v>0</v>
      </c>
      <c r="I295" s="4">
        <v>0</v>
      </c>
    </row>
    <row r="296" spans="1:9" x14ac:dyDescent="0.2">
      <c r="A296" s="2">
        <v>19</v>
      </c>
      <c r="B296" s="1" t="s">
        <v>134</v>
      </c>
      <c r="C296" s="4">
        <v>9</v>
      </c>
      <c r="D296" s="8">
        <v>1.39</v>
      </c>
      <c r="E296" s="4">
        <v>3</v>
      </c>
      <c r="F296" s="8">
        <v>0.68</v>
      </c>
      <c r="G296" s="4">
        <v>6</v>
      </c>
      <c r="H296" s="8">
        <v>3.08</v>
      </c>
      <c r="I296" s="4">
        <v>0</v>
      </c>
    </row>
    <row r="297" spans="1:9" x14ac:dyDescent="0.2">
      <c r="A297" s="2">
        <v>19</v>
      </c>
      <c r="B297" s="1" t="s">
        <v>123</v>
      </c>
      <c r="C297" s="4">
        <v>9</v>
      </c>
      <c r="D297" s="8">
        <v>1.39</v>
      </c>
      <c r="E297" s="4">
        <v>4</v>
      </c>
      <c r="F297" s="8">
        <v>0.9</v>
      </c>
      <c r="G297" s="4">
        <v>5</v>
      </c>
      <c r="H297" s="8">
        <v>2.56</v>
      </c>
      <c r="I297" s="4">
        <v>0</v>
      </c>
    </row>
    <row r="298" spans="1:9" x14ac:dyDescent="0.2">
      <c r="A298" s="2">
        <v>19</v>
      </c>
      <c r="B298" s="1" t="s">
        <v>149</v>
      </c>
      <c r="C298" s="4">
        <v>9</v>
      </c>
      <c r="D298" s="8">
        <v>1.39</v>
      </c>
      <c r="E298" s="4">
        <v>8</v>
      </c>
      <c r="F298" s="8">
        <v>1.8</v>
      </c>
      <c r="G298" s="4">
        <v>1</v>
      </c>
      <c r="H298" s="8">
        <v>0.51</v>
      </c>
      <c r="I298" s="4">
        <v>0</v>
      </c>
    </row>
    <row r="299" spans="1:9" x14ac:dyDescent="0.2">
      <c r="A299" s="2">
        <v>19</v>
      </c>
      <c r="B299" s="1" t="s">
        <v>112</v>
      </c>
      <c r="C299" s="4">
        <v>9</v>
      </c>
      <c r="D299" s="8">
        <v>1.39</v>
      </c>
      <c r="E299" s="4">
        <v>7</v>
      </c>
      <c r="F299" s="8">
        <v>1.58</v>
      </c>
      <c r="G299" s="4">
        <v>2</v>
      </c>
      <c r="H299" s="8">
        <v>1.03</v>
      </c>
      <c r="I299" s="4">
        <v>0</v>
      </c>
    </row>
    <row r="300" spans="1:9" x14ac:dyDescent="0.2">
      <c r="A300" s="2">
        <v>19</v>
      </c>
      <c r="B300" s="1" t="s">
        <v>113</v>
      </c>
      <c r="C300" s="4">
        <v>9</v>
      </c>
      <c r="D300" s="8">
        <v>1.39</v>
      </c>
      <c r="E300" s="4">
        <v>6</v>
      </c>
      <c r="F300" s="8">
        <v>1.35</v>
      </c>
      <c r="G300" s="4">
        <v>3</v>
      </c>
      <c r="H300" s="8">
        <v>1.54</v>
      </c>
      <c r="I300" s="4">
        <v>0</v>
      </c>
    </row>
    <row r="301" spans="1:9" x14ac:dyDescent="0.2">
      <c r="A301" s="2">
        <v>19</v>
      </c>
      <c r="B301" s="1" t="s">
        <v>126</v>
      </c>
      <c r="C301" s="4">
        <v>9</v>
      </c>
      <c r="D301" s="8">
        <v>1.39</v>
      </c>
      <c r="E301" s="4">
        <v>6</v>
      </c>
      <c r="F301" s="8">
        <v>1.35</v>
      </c>
      <c r="G301" s="4">
        <v>3</v>
      </c>
      <c r="H301" s="8">
        <v>1.54</v>
      </c>
      <c r="I301" s="4">
        <v>0</v>
      </c>
    </row>
    <row r="302" spans="1:9" x14ac:dyDescent="0.2">
      <c r="A302" s="1"/>
      <c r="C302" s="4"/>
      <c r="D302" s="8"/>
      <c r="E302" s="4"/>
      <c r="F302" s="8"/>
      <c r="G302" s="4"/>
      <c r="H302" s="8"/>
      <c r="I302" s="4"/>
    </row>
    <row r="303" spans="1:9" x14ac:dyDescent="0.2">
      <c r="A303" s="1" t="s">
        <v>13</v>
      </c>
      <c r="C303" s="4"/>
      <c r="D303" s="8"/>
      <c r="E303" s="4"/>
      <c r="F303" s="8"/>
      <c r="G303" s="4"/>
      <c r="H303" s="8"/>
      <c r="I303" s="4"/>
    </row>
    <row r="304" spans="1:9" x14ac:dyDescent="0.2">
      <c r="A304" s="2">
        <v>1</v>
      </c>
      <c r="B304" s="1" t="s">
        <v>118</v>
      </c>
      <c r="C304" s="4">
        <v>80</v>
      </c>
      <c r="D304" s="8">
        <v>8.81</v>
      </c>
      <c r="E304" s="4">
        <v>80</v>
      </c>
      <c r="F304" s="8">
        <v>12.62</v>
      </c>
      <c r="G304" s="4">
        <v>0</v>
      </c>
      <c r="H304" s="8">
        <v>0</v>
      </c>
      <c r="I304" s="4">
        <v>0</v>
      </c>
    </row>
    <row r="305" spans="1:9" x14ac:dyDescent="0.2">
      <c r="A305" s="2">
        <v>2</v>
      </c>
      <c r="B305" s="1" t="s">
        <v>119</v>
      </c>
      <c r="C305" s="4">
        <v>69</v>
      </c>
      <c r="D305" s="8">
        <v>7.6</v>
      </c>
      <c r="E305" s="4">
        <v>69</v>
      </c>
      <c r="F305" s="8">
        <v>10.88</v>
      </c>
      <c r="G305" s="4">
        <v>0</v>
      </c>
      <c r="H305" s="8">
        <v>0</v>
      </c>
      <c r="I305" s="4">
        <v>0</v>
      </c>
    </row>
    <row r="306" spans="1:9" x14ac:dyDescent="0.2">
      <c r="A306" s="2">
        <v>3</v>
      </c>
      <c r="B306" s="1" t="s">
        <v>150</v>
      </c>
      <c r="C306" s="4">
        <v>31</v>
      </c>
      <c r="D306" s="8">
        <v>3.41</v>
      </c>
      <c r="E306" s="4">
        <v>26</v>
      </c>
      <c r="F306" s="8">
        <v>4.0999999999999996</v>
      </c>
      <c r="G306" s="4">
        <v>5</v>
      </c>
      <c r="H306" s="8">
        <v>1.98</v>
      </c>
      <c r="I306" s="4">
        <v>0</v>
      </c>
    </row>
    <row r="307" spans="1:9" x14ac:dyDescent="0.2">
      <c r="A307" s="2">
        <v>4</v>
      </c>
      <c r="B307" s="1" t="s">
        <v>115</v>
      </c>
      <c r="C307" s="4">
        <v>27</v>
      </c>
      <c r="D307" s="8">
        <v>2.97</v>
      </c>
      <c r="E307" s="4">
        <v>24</v>
      </c>
      <c r="F307" s="8">
        <v>3.79</v>
      </c>
      <c r="G307" s="4">
        <v>3</v>
      </c>
      <c r="H307" s="8">
        <v>1.19</v>
      </c>
      <c r="I307" s="4">
        <v>0</v>
      </c>
    </row>
    <row r="308" spans="1:9" x14ac:dyDescent="0.2">
      <c r="A308" s="2">
        <v>5</v>
      </c>
      <c r="B308" s="1" t="s">
        <v>117</v>
      </c>
      <c r="C308" s="4">
        <v>26</v>
      </c>
      <c r="D308" s="8">
        <v>2.86</v>
      </c>
      <c r="E308" s="4">
        <v>26</v>
      </c>
      <c r="F308" s="8">
        <v>4.0999999999999996</v>
      </c>
      <c r="G308" s="4">
        <v>0</v>
      </c>
      <c r="H308" s="8">
        <v>0</v>
      </c>
      <c r="I308" s="4">
        <v>0</v>
      </c>
    </row>
    <row r="309" spans="1:9" x14ac:dyDescent="0.2">
      <c r="A309" s="2">
        <v>6</v>
      </c>
      <c r="B309" s="1" t="s">
        <v>108</v>
      </c>
      <c r="C309" s="4">
        <v>24</v>
      </c>
      <c r="D309" s="8">
        <v>2.64</v>
      </c>
      <c r="E309" s="4">
        <v>14</v>
      </c>
      <c r="F309" s="8">
        <v>2.21</v>
      </c>
      <c r="G309" s="4">
        <v>10</v>
      </c>
      <c r="H309" s="8">
        <v>3.95</v>
      </c>
      <c r="I309" s="4">
        <v>0</v>
      </c>
    </row>
    <row r="310" spans="1:9" x14ac:dyDescent="0.2">
      <c r="A310" s="2">
        <v>7</v>
      </c>
      <c r="B310" s="1" t="s">
        <v>112</v>
      </c>
      <c r="C310" s="4">
        <v>22</v>
      </c>
      <c r="D310" s="8">
        <v>2.42</v>
      </c>
      <c r="E310" s="4">
        <v>12</v>
      </c>
      <c r="F310" s="8">
        <v>1.89</v>
      </c>
      <c r="G310" s="4">
        <v>10</v>
      </c>
      <c r="H310" s="8">
        <v>3.95</v>
      </c>
      <c r="I310" s="4">
        <v>0</v>
      </c>
    </row>
    <row r="311" spans="1:9" x14ac:dyDescent="0.2">
      <c r="A311" s="2">
        <v>7</v>
      </c>
      <c r="B311" s="1" t="s">
        <v>114</v>
      </c>
      <c r="C311" s="4">
        <v>22</v>
      </c>
      <c r="D311" s="8">
        <v>2.42</v>
      </c>
      <c r="E311" s="4">
        <v>18</v>
      </c>
      <c r="F311" s="8">
        <v>2.84</v>
      </c>
      <c r="G311" s="4">
        <v>4</v>
      </c>
      <c r="H311" s="8">
        <v>1.58</v>
      </c>
      <c r="I311" s="4">
        <v>0</v>
      </c>
    </row>
    <row r="312" spans="1:9" x14ac:dyDescent="0.2">
      <c r="A312" s="2">
        <v>9</v>
      </c>
      <c r="B312" s="1" t="s">
        <v>121</v>
      </c>
      <c r="C312" s="4">
        <v>19</v>
      </c>
      <c r="D312" s="8">
        <v>2.09</v>
      </c>
      <c r="E312" s="4">
        <v>16</v>
      </c>
      <c r="F312" s="8">
        <v>2.52</v>
      </c>
      <c r="G312" s="4">
        <v>3</v>
      </c>
      <c r="H312" s="8">
        <v>1.19</v>
      </c>
      <c r="I312" s="4">
        <v>0</v>
      </c>
    </row>
    <row r="313" spans="1:9" x14ac:dyDescent="0.2">
      <c r="A313" s="2">
        <v>10</v>
      </c>
      <c r="B313" s="1" t="s">
        <v>104</v>
      </c>
      <c r="C313" s="4">
        <v>18</v>
      </c>
      <c r="D313" s="8">
        <v>1.98</v>
      </c>
      <c r="E313" s="4">
        <v>12</v>
      </c>
      <c r="F313" s="8">
        <v>1.89</v>
      </c>
      <c r="G313" s="4">
        <v>6</v>
      </c>
      <c r="H313" s="8">
        <v>2.37</v>
      </c>
      <c r="I313" s="4">
        <v>0</v>
      </c>
    </row>
    <row r="314" spans="1:9" x14ac:dyDescent="0.2">
      <c r="A314" s="2">
        <v>10</v>
      </c>
      <c r="B314" s="1" t="s">
        <v>107</v>
      </c>
      <c r="C314" s="4">
        <v>18</v>
      </c>
      <c r="D314" s="8">
        <v>1.98</v>
      </c>
      <c r="E314" s="4">
        <v>13</v>
      </c>
      <c r="F314" s="8">
        <v>2.0499999999999998</v>
      </c>
      <c r="G314" s="4">
        <v>5</v>
      </c>
      <c r="H314" s="8">
        <v>1.98</v>
      </c>
      <c r="I314" s="4">
        <v>0</v>
      </c>
    </row>
    <row r="315" spans="1:9" x14ac:dyDescent="0.2">
      <c r="A315" s="2">
        <v>10</v>
      </c>
      <c r="B315" s="1" t="s">
        <v>113</v>
      </c>
      <c r="C315" s="4">
        <v>18</v>
      </c>
      <c r="D315" s="8">
        <v>1.98</v>
      </c>
      <c r="E315" s="4">
        <v>12</v>
      </c>
      <c r="F315" s="8">
        <v>1.89</v>
      </c>
      <c r="G315" s="4">
        <v>6</v>
      </c>
      <c r="H315" s="8">
        <v>2.37</v>
      </c>
      <c r="I315" s="4">
        <v>0</v>
      </c>
    </row>
    <row r="316" spans="1:9" x14ac:dyDescent="0.2">
      <c r="A316" s="2">
        <v>10</v>
      </c>
      <c r="B316" s="1" t="s">
        <v>116</v>
      </c>
      <c r="C316" s="4">
        <v>18</v>
      </c>
      <c r="D316" s="8">
        <v>1.98</v>
      </c>
      <c r="E316" s="4">
        <v>18</v>
      </c>
      <c r="F316" s="8">
        <v>2.84</v>
      </c>
      <c r="G316" s="4">
        <v>0</v>
      </c>
      <c r="H316" s="8">
        <v>0</v>
      </c>
      <c r="I316" s="4">
        <v>0</v>
      </c>
    </row>
    <row r="317" spans="1:9" x14ac:dyDescent="0.2">
      <c r="A317" s="2">
        <v>14</v>
      </c>
      <c r="B317" s="1" t="s">
        <v>109</v>
      </c>
      <c r="C317" s="4">
        <v>16</v>
      </c>
      <c r="D317" s="8">
        <v>1.76</v>
      </c>
      <c r="E317" s="4">
        <v>8</v>
      </c>
      <c r="F317" s="8">
        <v>1.26</v>
      </c>
      <c r="G317" s="4">
        <v>8</v>
      </c>
      <c r="H317" s="8">
        <v>3.16</v>
      </c>
      <c r="I317" s="4">
        <v>0</v>
      </c>
    </row>
    <row r="318" spans="1:9" x14ac:dyDescent="0.2">
      <c r="A318" s="2">
        <v>14</v>
      </c>
      <c r="B318" s="1" t="s">
        <v>122</v>
      </c>
      <c r="C318" s="4">
        <v>16</v>
      </c>
      <c r="D318" s="8">
        <v>1.76</v>
      </c>
      <c r="E318" s="4">
        <v>14</v>
      </c>
      <c r="F318" s="8">
        <v>2.21</v>
      </c>
      <c r="G318" s="4">
        <v>2</v>
      </c>
      <c r="H318" s="8">
        <v>0.79</v>
      </c>
      <c r="I318" s="4">
        <v>0</v>
      </c>
    </row>
    <row r="319" spans="1:9" x14ac:dyDescent="0.2">
      <c r="A319" s="2">
        <v>16</v>
      </c>
      <c r="B319" s="1" t="s">
        <v>130</v>
      </c>
      <c r="C319" s="4">
        <v>14</v>
      </c>
      <c r="D319" s="8">
        <v>1.54</v>
      </c>
      <c r="E319" s="4">
        <v>4</v>
      </c>
      <c r="F319" s="8">
        <v>0.63</v>
      </c>
      <c r="G319" s="4">
        <v>10</v>
      </c>
      <c r="H319" s="8">
        <v>3.95</v>
      </c>
      <c r="I319" s="4">
        <v>0</v>
      </c>
    </row>
    <row r="320" spans="1:9" x14ac:dyDescent="0.2">
      <c r="A320" s="2">
        <v>17</v>
      </c>
      <c r="B320" s="1" t="s">
        <v>133</v>
      </c>
      <c r="C320" s="4">
        <v>13</v>
      </c>
      <c r="D320" s="8">
        <v>1.43</v>
      </c>
      <c r="E320" s="4">
        <v>13</v>
      </c>
      <c r="F320" s="8">
        <v>2.0499999999999998</v>
      </c>
      <c r="G320" s="4">
        <v>0</v>
      </c>
      <c r="H320" s="8">
        <v>0</v>
      </c>
      <c r="I320" s="4">
        <v>0</v>
      </c>
    </row>
    <row r="321" spans="1:9" x14ac:dyDescent="0.2">
      <c r="A321" s="2">
        <v>18</v>
      </c>
      <c r="B321" s="1" t="s">
        <v>152</v>
      </c>
      <c r="C321" s="4">
        <v>12</v>
      </c>
      <c r="D321" s="8">
        <v>1.32</v>
      </c>
      <c r="E321" s="4">
        <v>8</v>
      </c>
      <c r="F321" s="8">
        <v>1.26</v>
      </c>
      <c r="G321" s="4">
        <v>4</v>
      </c>
      <c r="H321" s="8">
        <v>1.58</v>
      </c>
      <c r="I321" s="4">
        <v>0</v>
      </c>
    </row>
    <row r="322" spans="1:9" x14ac:dyDescent="0.2">
      <c r="A322" s="2">
        <v>18</v>
      </c>
      <c r="B322" s="1" t="s">
        <v>129</v>
      </c>
      <c r="C322" s="4">
        <v>12</v>
      </c>
      <c r="D322" s="8">
        <v>1.32</v>
      </c>
      <c r="E322" s="4">
        <v>9</v>
      </c>
      <c r="F322" s="8">
        <v>1.42</v>
      </c>
      <c r="G322" s="4">
        <v>3</v>
      </c>
      <c r="H322" s="8">
        <v>1.19</v>
      </c>
      <c r="I322" s="4">
        <v>0</v>
      </c>
    </row>
    <row r="323" spans="1:9" x14ac:dyDescent="0.2">
      <c r="A323" s="2">
        <v>20</v>
      </c>
      <c r="B323" s="1" t="s">
        <v>136</v>
      </c>
      <c r="C323" s="4">
        <v>11</v>
      </c>
      <c r="D323" s="8">
        <v>1.21</v>
      </c>
      <c r="E323" s="4">
        <v>8</v>
      </c>
      <c r="F323" s="8">
        <v>1.26</v>
      </c>
      <c r="G323" s="4">
        <v>3</v>
      </c>
      <c r="H323" s="8">
        <v>1.19</v>
      </c>
      <c r="I323" s="4">
        <v>0</v>
      </c>
    </row>
    <row r="324" spans="1:9" x14ac:dyDescent="0.2">
      <c r="A324" s="2">
        <v>20</v>
      </c>
      <c r="B324" s="1" t="s">
        <v>105</v>
      </c>
      <c r="C324" s="4">
        <v>11</v>
      </c>
      <c r="D324" s="8">
        <v>1.21</v>
      </c>
      <c r="E324" s="4">
        <v>7</v>
      </c>
      <c r="F324" s="8">
        <v>1.1000000000000001</v>
      </c>
      <c r="G324" s="4">
        <v>4</v>
      </c>
      <c r="H324" s="8">
        <v>1.58</v>
      </c>
      <c r="I324" s="4">
        <v>0</v>
      </c>
    </row>
    <row r="325" spans="1:9" x14ac:dyDescent="0.2">
      <c r="A325" s="2">
        <v>20</v>
      </c>
      <c r="B325" s="1" t="s">
        <v>111</v>
      </c>
      <c r="C325" s="4">
        <v>11</v>
      </c>
      <c r="D325" s="8">
        <v>1.21</v>
      </c>
      <c r="E325" s="4">
        <v>7</v>
      </c>
      <c r="F325" s="8">
        <v>1.1000000000000001</v>
      </c>
      <c r="G325" s="4">
        <v>4</v>
      </c>
      <c r="H325" s="8">
        <v>1.58</v>
      </c>
      <c r="I325" s="4">
        <v>0</v>
      </c>
    </row>
    <row r="326" spans="1:9" x14ac:dyDescent="0.2">
      <c r="A326" s="2">
        <v>20</v>
      </c>
      <c r="B326" s="1" t="s">
        <v>153</v>
      </c>
      <c r="C326" s="4">
        <v>11</v>
      </c>
      <c r="D326" s="8">
        <v>1.21</v>
      </c>
      <c r="E326" s="4">
        <v>8</v>
      </c>
      <c r="F326" s="8">
        <v>1.26</v>
      </c>
      <c r="G326" s="4">
        <v>3</v>
      </c>
      <c r="H326" s="8">
        <v>1.19</v>
      </c>
      <c r="I326" s="4">
        <v>0</v>
      </c>
    </row>
    <row r="327" spans="1:9" x14ac:dyDescent="0.2">
      <c r="A327" s="1"/>
      <c r="C327" s="4"/>
      <c r="D327" s="8"/>
      <c r="E327" s="4"/>
      <c r="F327" s="8"/>
      <c r="G327" s="4"/>
      <c r="H327" s="8"/>
      <c r="I327" s="4"/>
    </row>
    <row r="328" spans="1:9" x14ac:dyDescent="0.2">
      <c r="A328" s="1" t="s">
        <v>14</v>
      </c>
      <c r="C328" s="4"/>
      <c r="D328" s="8"/>
      <c r="E328" s="4"/>
      <c r="F328" s="8"/>
      <c r="G328" s="4"/>
      <c r="H328" s="8"/>
      <c r="I328" s="4"/>
    </row>
    <row r="329" spans="1:9" x14ac:dyDescent="0.2">
      <c r="A329" s="2">
        <v>1</v>
      </c>
      <c r="B329" s="1" t="s">
        <v>118</v>
      </c>
      <c r="C329" s="4">
        <v>12</v>
      </c>
      <c r="D329" s="8">
        <v>7.89</v>
      </c>
      <c r="E329" s="4">
        <v>12</v>
      </c>
      <c r="F329" s="8">
        <v>14.12</v>
      </c>
      <c r="G329" s="4">
        <v>0</v>
      </c>
      <c r="H329" s="8">
        <v>0</v>
      </c>
      <c r="I329" s="4">
        <v>0</v>
      </c>
    </row>
    <row r="330" spans="1:9" x14ac:dyDescent="0.2">
      <c r="A330" s="2">
        <v>1</v>
      </c>
      <c r="B330" s="1" t="s">
        <v>119</v>
      </c>
      <c r="C330" s="4">
        <v>12</v>
      </c>
      <c r="D330" s="8">
        <v>7.89</v>
      </c>
      <c r="E330" s="4">
        <v>12</v>
      </c>
      <c r="F330" s="8">
        <v>14.12</v>
      </c>
      <c r="G330" s="4">
        <v>0</v>
      </c>
      <c r="H330" s="8">
        <v>0</v>
      </c>
      <c r="I330" s="4">
        <v>0</v>
      </c>
    </row>
    <row r="331" spans="1:9" x14ac:dyDescent="0.2">
      <c r="A331" s="2">
        <v>3</v>
      </c>
      <c r="B331" s="1" t="s">
        <v>113</v>
      </c>
      <c r="C331" s="4">
        <v>7</v>
      </c>
      <c r="D331" s="8">
        <v>4.6100000000000003</v>
      </c>
      <c r="E331" s="4">
        <v>6</v>
      </c>
      <c r="F331" s="8">
        <v>7.06</v>
      </c>
      <c r="G331" s="4">
        <v>1</v>
      </c>
      <c r="H331" s="8">
        <v>1.64</v>
      </c>
      <c r="I331" s="4">
        <v>0</v>
      </c>
    </row>
    <row r="332" spans="1:9" x14ac:dyDescent="0.2">
      <c r="A332" s="2">
        <v>4</v>
      </c>
      <c r="B332" s="1" t="s">
        <v>123</v>
      </c>
      <c r="C332" s="4">
        <v>6</v>
      </c>
      <c r="D332" s="8">
        <v>3.95</v>
      </c>
      <c r="E332" s="4">
        <v>1</v>
      </c>
      <c r="F332" s="8">
        <v>1.18</v>
      </c>
      <c r="G332" s="4">
        <v>5</v>
      </c>
      <c r="H332" s="8">
        <v>8.1999999999999993</v>
      </c>
      <c r="I332" s="4">
        <v>0</v>
      </c>
    </row>
    <row r="333" spans="1:9" x14ac:dyDescent="0.2">
      <c r="A333" s="2">
        <v>4</v>
      </c>
      <c r="B333" s="1" t="s">
        <v>109</v>
      </c>
      <c r="C333" s="4">
        <v>6</v>
      </c>
      <c r="D333" s="8">
        <v>3.95</v>
      </c>
      <c r="E333" s="4">
        <v>1</v>
      </c>
      <c r="F333" s="8">
        <v>1.18</v>
      </c>
      <c r="G333" s="4">
        <v>4</v>
      </c>
      <c r="H333" s="8">
        <v>6.56</v>
      </c>
      <c r="I333" s="4">
        <v>1</v>
      </c>
    </row>
    <row r="334" spans="1:9" x14ac:dyDescent="0.2">
      <c r="A334" s="2">
        <v>6</v>
      </c>
      <c r="B334" s="1" t="s">
        <v>115</v>
      </c>
      <c r="C334" s="4">
        <v>5</v>
      </c>
      <c r="D334" s="8">
        <v>3.29</v>
      </c>
      <c r="E334" s="4">
        <v>4</v>
      </c>
      <c r="F334" s="8">
        <v>4.71</v>
      </c>
      <c r="G334" s="4">
        <v>1</v>
      </c>
      <c r="H334" s="8">
        <v>1.64</v>
      </c>
      <c r="I334" s="4">
        <v>0</v>
      </c>
    </row>
    <row r="335" spans="1:9" x14ac:dyDescent="0.2">
      <c r="A335" s="2">
        <v>6</v>
      </c>
      <c r="B335" s="1" t="s">
        <v>117</v>
      </c>
      <c r="C335" s="4">
        <v>5</v>
      </c>
      <c r="D335" s="8">
        <v>3.29</v>
      </c>
      <c r="E335" s="4">
        <v>5</v>
      </c>
      <c r="F335" s="8">
        <v>5.88</v>
      </c>
      <c r="G335" s="4">
        <v>0</v>
      </c>
      <c r="H335" s="8">
        <v>0</v>
      </c>
      <c r="I335" s="4">
        <v>0</v>
      </c>
    </row>
    <row r="336" spans="1:9" x14ac:dyDescent="0.2">
      <c r="A336" s="2">
        <v>6</v>
      </c>
      <c r="B336" s="1" t="s">
        <v>139</v>
      </c>
      <c r="C336" s="4">
        <v>5</v>
      </c>
      <c r="D336" s="8">
        <v>3.29</v>
      </c>
      <c r="E336" s="4">
        <v>0</v>
      </c>
      <c r="F336" s="8">
        <v>0</v>
      </c>
      <c r="G336" s="4">
        <v>1</v>
      </c>
      <c r="H336" s="8">
        <v>1.64</v>
      </c>
      <c r="I336" s="4">
        <v>0</v>
      </c>
    </row>
    <row r="337" spans="1:9" x14ac:dyDescent="0.2">
      <c r="A337" s="2">
        <v>9</v>
      </c>
      <c r="B337" s="1" t="s">
        <v>129</v>
      </c>
      <c r="C337" s="4">
        <v>4</v>
      </c>
      <c r="D337" s="8">
        <v>2.63</v>
      </c>
      <c r="E337" s="4">
        <v>4</v>
      </c>
      <c r="F337" s="8">
        <v>4.71</v>
      </c>
      <c r="G337" s="4">
        <v>0</v>
      </c>
      <c r="H337" s="8">
        <v>0</v>
      </c>
      <c r="I337" s="4">
        <v>0</v>
      </c>
    </row>
    <row r="338" spans="1:9" x14ac:dyDescent="0.2">
      <c r="A338" s="2">
        <v>10</v>
      </c>
      <c r="B338" s="1" t="s">
        <v>154</v>
      </c>
      <c r="C338" s="4">
        <v>3</v>
      </c>
      <c r="D338" s="8">
        <v>1.97</v>
      </c>
      <c r="E338" s="4">
        <v>2</v>
      </c>
      <c r="F338" s="8">
        <v>2.35</v>
      </c>
      <c r="G338" s="4">
        <v>1</v>
      </c>
      <c r="H338" s="8">
        <v>1.64</v>
      </c>
      <c r="I338" s="4">
        <v>0</v>
      </c>
    </row>
    <row r="339" spans="1:9" x14ac:dyDescent="0.2">
      <c r="A339" s="2">
        <v>10</v>
      </c>
      <c r="B339" s="1" t="s">
        <v>136</v>
      </c>
      <c r="C339" s="4">
        <v>3</v>
      </c>
      <c r="D339" s="8">
        <v>1.97</v>
      </c>
      <c r="E339" s="4">
        <v>1</v>
      </c>
      <c r="F339" s="8">
        <v>1.18</v>
      </c>
      <c r="G339" s="4">
        <v>2</v>
      </c>
      <c r="H339" s="8">
        <v>3.28</v>
      </c>
      <c r="I339" s="4">
        <v>0</v>
      </c>
    </row>
    <row r="340" spans="1:9" x14ac:dyDescent="0.2">
      <c r="A340" s="2">
        <v>10</v>
      </c>
      <c r="B340" s="1" t="s">
        <v>108</v>
      </c>
      <c r="C340" s="4">
        <v>3</v>
      </c>
      <c r="D340" s="8">
        <v>1.97</v>
      </c>
      <c r="E340" s="4">
        <v>2</v>
      </c>
      <c r="F340" s="8">
        <v>2.35</v>
      </c>
      <c r="G340" s="4">
        <v>1</v>
      </c>
      <c r="H340" s="8">
        <v>1.64</v>
      </c>
      <c r="I340" s="4">
        <v>0</v>
      </c>
    </row>
    <row r="341" spans="1:9" x14ac:dyDescent="0.2">
      <c r="A341" s="2">
        <v>10</v>
      </c>
      <c r="B341" s="1" t="s">
        <v>110</v>
      </c>
      <c r="C341" s="4">
        <v>3</v>
      </c>
      <c r="D341" s="8">
        <v>1.97</v>
      </c>
      <c r="E341" s="4">
        <v>2</v>
      </c>
      <c r="F341" s="8">
        <v>2.35</v>
      </c>
      <c r="G341" s="4">
        <v>1</v>
      </c>
      <c r="H341" s="8">
        <v>1.64</v>
      </c>
      <c r="I341" s="4">
        <v>0</v>
      </c>
    </row>
    <row r="342" spans="1:9" x14ac:dyDescent="0.2">
      <c r="A342" s="2">
        <v>10</v>
      </c>
      <c r="B342" s="1" t="s">
        <v>150</v>
      </c>
      <c r="C342" s="4">
        <v>3</v>
      </c>
      <c r="D342" s="8">
        <v>1.97</v>
      </c>
      <c r="E342" s="4">
        <v>3</v>
      </c>
      <c r="F342" s="8">
        <v>3.53</v>
      </c>
      <c r="G342" s="4">
        <v>0</v>
      </c>
      <c r="H342" s="8">
        <v>0</v>
      </c>
      <c r="I342" s="4">
        <v>0</v>
      </c>
    </row>
    <row r="343" spans="1:9" x14ac:dyDescent="0.2">
      <c r="A343" s="2">
        <v>10</v>
      </c>
      <c r="B343" s="1" t="s">
        <v>116</v>
      </c>
      <c r="C343" s="4">
        <v>3</v>
      </c>
      <c r="D343" s="8">
        <v>1.97</v>
      </c>
      <c r="E343" s="4">
        <v>3</v>
      </c>
      <c r="F343" s="8">
        <v>3.53</v>
      </c>
      <c r="G343" s="4">
        <v>0</v>
      </c>
      <c r="H343" s="8">
        <v>0</v>
      </c>
      <c r="I343" s="4">
        <v>0</v>
      </c>
    </row>
    <row r="344" spans="1:9" x14ac:dyDescent="0.2">
      <c r="A344" s="2">
        <v>10</v>
      </c>
      <c r="B344" s="1" t="s">
        <v>127</v>
      </c>
      <c r="C344" s="4">
        <v>3</v>
      </c>
      <c r="D344" s="8">
        <v>1.97</v>
      </c>
      <c r="E344" s="4">
        <v>2</v>
      </c>
      <c r="F344" s="8">
        <v>2.35</v>
      </c>
      <c r="G344" s="4">
        <v>1</v>
      </c>
      <c r="H344" s="8">
        <v>1.64</v>
      </c>
      <c r="I344" s="4">
        <v>0</v>
      </c>
    </row>
    <row r="345" spans="1:9" x14ac:dyDescent="0.2">
      <c r="A345" s="2">
        <v>10</v>
      </c>
      <c r="B345" s="1" t="s">
        <v>120</v>
      </c>
      <c r="C345" s="4">
        <v>3</v>
      </c>
      <c r="D345" s="8">
        <v>1.97</v>
      </c>
      <c r="E345" s="4">
        <v>2</v>
      </c>
      <c r="F345" s="8">
        <v>2.35</v>
      </c>
      <c r="G345" s="4">
        <v>1</v>
      </c>
      <c r="H345" s="8">
        <v>1.64</v>
      </c>
      <c r="I345" s="4">
        <v>0</v>
      </c>
    </row>
    <row r="346" spans="1:9" x14ac:dyDescent="0.2">
      <c r="A346" s="2">
        <v>18</v>
      </c>
      <c r="B346" s="1" t="s">
        <v>155</v>
      </c>
      <c r="C346" s="4">
        <v>2</v>
      </c>
      <c r="D346" s="8">
        <v>1.32</v>
      </c>
      <c r="E346" s="4">
        <v>0</v>
      </c>
      <c r="F346" s="8">
        <v>0</v>
      </c>
      <c r="G346" s="4">
        <v>2</v>
      </c>
      <c r="H346" s="8">
        <v>3.28</v>
      </c>
      <c r="I346" s="4">
        <v>0</v>
      </c>
    </row>
    <row r="347" spans="1:9" x14ac:dyDescent="0.2">
      <c r="A347" s="2">
        <v>18</v>
      </c>
      <c r="B347" s="1" t="s">
        <v>105</v>
      </c>
      <c r="C347" s="4">
        <v>2</v>
      </c>
      <c r="D347" s="8">
        <v>1.32</v>
      </c>
      <c r="E347" s="4">
        <v>0</v>
      </c>
      <c r="F347" s="8">
        <v>0</v>
      </c>
      <c r="G347" s="4">
        <v>2</v>
      </c>
      <c r="H347" s="8">
        <v>3.28</v>
      </c>
      <c r="I347" s="4">
        <v>0</v>
      </c>
    </row>
    <row r="348" spans="1:9" x14ac:dyDescent="0.2">
      <c r="A348" s="2">
        <v>18</v>
      </c>
      <c r="B348" s="1" t="s">
        <v>156</v>
      </c>
      <c r="C348" s="4">
        <v>2</v>
      </c>
      <c r="D348" s="8">
        <v>1.32</v>
      </c>
      <c r="E348" s="4">
        <v>0</v>
      </c>
      <c r="F348" s="8">
        <v>0</v>
      </c>
      <c r="G348" s="4">
        <v>2</v>
      </c>
      <c r="H348" s="8">
        <v>3.28</v>
      </c>
      <c r="I348" s="4">
        <v>0</v>
      </c>
    </row>
    <row r="349" spans="1:9" x14ac:dyDescent="0.2">
      <c r="A349" s="2">
        <v>18</v>
      </c>
      <c r="B349" s="1" t="s">
        <v>137</v>
      </c>
      <c r="C349" s="4">
        <v>2</v>
      </c>
      <c r="D349" s="8">
        <v>1.32</v>
      </c>
      <c r="E349" s="4">
        <v>1</v>
      </c>
      <c r="F349" s="8">
        <v>1.18</v>
      </c>
      <c r="G349" s="4">
        <v>1</v>
      </c>
      <c r="H349" s="8">
        <v>1.64</v>
      </c>
      <c r="I349" s="4">
        <v>0</v>
      </c>
    </row>
    <row r="350" spans="1:9" x14ac:dyDescent="0.2">
      <c r="A350" s="2">
        <v>18</v>
      </c>
      <c r="B350" s="1" t="s">
        <v>157</v>
      </c>
      <c r="C350" s="4">
        <v>2</v>
      </c>
      <c r="D350" s="8">
        <v>1.32</v>
      </c>
      <c r="E350" s="4">
        <v>0</v>
      </c>
      <c r="F350" s="8">
        <v>0</v>
      </c>
      <c r="G350" s="4">
        <v>2</v>
      </c>
      <c r="H350" s="8">
        <v>3.28</v>
      </c>
      <c r="I350" s="4">
        <v>0</v>
      </c>
    </row>
    <row r="351" spans="1:9" x14ac:dyDescent="0.2">
      <c r="A351" s="2">
        <v>18</v>
      </c>
      <c r="B351" s="1" t="s">
        <v>158</v>
      </c>
      <c r="C351" s="4">
        <v>2</v>
      </c>
      <c r="D351" s="8">
        <v>1.32</v>
      </c>
      <c r="E351" s="4">
        <v>2</v>
      </c>
      <c r="F351" s="8">
        <v>2.35</v>
      </c>
      <c r="G351" s="4">
        <v>0</v>
      </c>
      <c r="H351" s="8">
        <v>0</v>
      </c>
      <c r="I351" s="4">
        <v>0</v>
      </c>
    </row>
    <row r="352" spans="1:9" x14ac:dyDescent="0.2">
      <c r="A352" s="2">
        <v>18</v>
      </c>
      <c r="B352" s="1" t="s">
        <v>107</v>
      </c>
      <c r="C352" s="4">
        <v>2</v>
      </c>
      <c r="D352" s="8">
        <v>1.32</v>
      </c>
      <c r="E352" s="4">
        <v>1</v>
      </c>
      <c r="F352" s="8">
        <v>1.18</v>
      </c>
      <c r="G352" s="4">
        <v>1</v>
      </c>
      <c r="H352" s="8">
        <v>1.64</v>
      </c>
      <c r="I352" s="4">
        <v>0</v>
      </c>
    </row>
    <row r="353" spans="1:9" x14ac:dyDescent="0.2">
      <c r="A353" s="2">
        <v>18</v>
      </c>
      <c r="B353" s="1" t="s">
        <v>130</v>
      </c>
      <c r="C353" s="4">
        <v>2</v>
      </c>
      <c r="D353" s="8">
        <v>1.32</v>
      </c>
      <c r="E353" s="4">
        <v>0</v>
      </c>
      <c r="F353" s="8">
        <v>0</v>
      </c>
      <c r="G353" s="4">
        <v>2</v>
      </c>
      <c r="H353" s="8">
        <v>3.28</v>
      </c>
      <c r="I353" s="4">
        <v>0</v>
      </c>
    </row>
    <row r="354" spans="1:9" x14ac:dyDescent="0.2">
      <c r="A354" s="2">
        <v>18</v>
      </c>
      <c r="B354" s="1" t="s">
        <v>112</v>
      </c>
      <c r="C354" s="4">
        <v>2</v>
      </c>
      <c r="D354" s="8">
        <v>1.32</v>
      </c>
      <c r="E354" s="4">
        <v>2</v>
      </c>
      <c r="F354" s="8">
        <v>2.35</v>
      </c>
      <c r="G354" s="4">
        <v>0</v>
      </c>
      <c r="H354" s="8">
        <v>0</v>
      </c>
      <c r="I354" s="4">
        <v>0</v>
      </c>
    </row>
    <row r="355" spans="1:9" x14ac:dyDescent="0.2">
      <c r="A355" s="2">
        <v>18</v>
      </c>
      <c r="B355" s="1" t="s">
        <v>131</v>
      </c>
      <c r="C355" s="4">
        <v>2</v>
      </c>
      <c r="D355" s="8">
        <v>1.32</v>
      </c>
      <c r="E355" s="4">
        <v>1</v>
      </c>
      <c r="F355" s="8">
        <v>1.18</v>
      </c>
      <c r="G355" s="4">
        <v>1</v>
      </c>
      <c r="H355" s="8">
        <v>1.64</v>
      </c>
      <c r="I355" s="4">
        <v>0</v>
      </c>
    </row>
    <row r="356" spans="1:9" x14ac:dyDescent="0.2">
      <c r="A356" s="2">
        <v>18</v>
      </c>
      <c r="B356" s="1" t="s">
        <v>114</v>
      </c>
      <c r="C356" s="4">
        <v>2</v>
      </c>
      <c r="D356" s="8">
        <v>1.32</v>
      </c>
      <c r="E356" s="4">
        <v>2</v>
      </c>
      <c r="F356" s="8">
        <v>2.35</v>
      </c>
      <c r="G356" s="4">
        <v>0</v>
      </c>
      <c r="H356" s="8">
        <v>0</v>
      </c>
      <c r="I356" s="4">
        <v>0</v>
      </c>
    </row>
    <row r="357" spans="1:9" x14ac:dyDescent="0.2">
      <c r="A357" s="2">
        <v>18</v>
      </c>
      <c r="B357" s="1" t="s">
        <v>151</v>
      </c>
      <c r="C357" s="4">
        <v>2</v>
      </c>
      <c r="D357" s="8">
        <v>1.32</v>
      </c>
      <c r="E357" s="4">
        <v>1</v>
      </c>
      <c r="F357" s="8">
        <v>1.18</v>
      </c>
      <c r="G357" s="4">
        <v>1</v>
      </c>
      <c r="H357" s="8">
        <v>1.64</v>
      </c>
      <c r="I357" s="4">
        <v>0</v>
      </c>
    </row>
    <row r="358" spans="1:9" x14ac:dyDescent="0.2">
      <c r="A358" s="2">
        <v>18</v>
      </c>
      <c r="B358" s="1" t="s">
        <v>121</v>
      </c>
      <c r="C358" s="4">
        <v>2</v>
      </c>
      <c r="D358" s="8">
        <v>1.32</v>
      </c>
      <c r="E358" s="4">
        <v>2</v>
      </c>
      <c r="F358" s="8">
        <v>2.35</v>
      </c>
      <c r="G358" s="4">
        <v>0</v>
      </c>
      <c r="H358" s="8">
        <v>0</v>
      </c>
      <c r="I358" s="4">
        <v>0</v>
      </c>
    </row>
    <row r="359" spans="1:9" x14ac:dyDescent="0.2">
      <c r="A359" s="2">
        <v>18</v>
      </c>
      <c r="B359" s="1" t="s">
        <v>132</v>
      </c>
      <c r="C359" s="4">
        <v>2</v>
      </c>
      <c r="D359" s="8">
        <v>1.32</v>
      </c>
      <c r="E359" s="4">
        <v>0</v>
      </c>
      <c r="F359" s="8">
        <v>0</v>
      </c>
      <c r="G359" s="4">
        <v>2</v>
      </c>
      <c r="H359" s="8">
        <v>3.28</v>
      </c>
      <c r="I359" s="4">
        <v>0</v>
      </c>
    </row>
    <row r="360" spans="1:9" x14ac:dyDescent="0.2">
      <c r="A360" s="2">
        <v>18</v>
      </c>
      <c r="B360" s="1" t="s">
        <v>122</v>
      </c>
      <c r="C360" s="4">
        <v>2</v>
      </c>
      <c r="D360" s="8">
        <v>1.32</v>
      </c>
      <c r="E360" s="4">
        <v>0</v>
      </c>
      <c r="F360" s="8">
        <v>0</v>
      </c>
      <c r="G360" s="4">
        <v>2</v>
      </c>
      <c r="H360" s="8">
        <v>3.28</v>
      </c>
      <c r="I360" s="4">
        <v>0</v>
      </c>
    </row>
    <row r="361" spans="1:9" x14ac:dyDescent="0.2">
      <c r="A361" s="1"/>
      <c r="C361" s="4"/>
      <c r="D361" s="8"/>
      <c r="E361" s="4"/>
      <c r="F361" s="8"/>
      <c r="G361" s="4"/>
      <c r="H361" s="8"/>
      <c r="I361" s="4"/>
    </row>
    <row r="362" spans="1:9" x14ac:dyDescent="0.2">
      <c r="A362" s="1" t="s">
        <v>15</v>
      </c>
      <c r="C362" s="4"/>
      <c r="D362" s="8"/>
      <c r="E362" s="4"/>
      <c r="F362" s="8"/>
      <c r="G362" s="4"/>
      <c r="H362" s="8"/>
      <c r="I362" s="4"/>
    </row>
    <row r="363" spans="1:9" x14ac:dyDescent="0.2">
      <c r="A363" s="2">
        <v>1</v>
      </c>
      <c r="B363" s="1" t="s">
        <v>118</v>
      </c>
      <c r="C363" s="4">
        <v>5</v>
      </c>
      <c r="D363" s="8">
        <v>8.1999999999999993</v>
      </c>
      <c r="E363" s="4">
        <v>5</v>
      </c>
      <c r="F363" s="8">
        <v>11.9</v>
      </c>
      <c r="G363" s="4">
        <v>0</v>
      </c>
      <c r="H363" s="8">
        <v>0</v>
      </c>
      <c r="I363" s="4">
        <v>0</v>
      </c>
    </row>
    <row r="364" spans="1:9" x14ac:dyDescent="0.2">
      <c r="A364" s="2">
        <v>2</v>
      </c>
      <c r="B364" s="1" t="s">
        <v>161</v>
      </c>
      <c r="C364" s="4">
        <v>4</v>
      </c>
      <c r="D364" s="8">
        <v>6.56</v>
      </c>
      <c r="E364" s="4">
        <v>4</v>
      </c>
      <c r="F364" s="8">
        <v>9.52</v>
      </c>
      <c r="G364" s="4">
        <v>0</v>
      </c>
      <c r="H364" s="8">
        <v>0</v>
      </c>
      <c r="I364" s="4">
        <v>0</v>
      </c>
    </row>
    <row r="365" spans="1:9" x14ac:dyDescent="0.2">
      <c r="A365" s="2">
        <v>2</v>
      </c>
      <c r="B365" s="1" t="s">
        <v>130</v>
      </c>
      <c r="C365" s="4">
        <v>4</v>
      </c>
      <c r="D365" s="8">
        <v>6.56</v>
      </c>
      <c r="E365" s="4">
        <v>0</v>
      </c>
      <c r="F365" s="8">
        <v>0</v>
      </c>
      <c r="G365" s="4">
        <v>4</v>
      </c>
      <c r="H365" s="8">
        <v>28.57</v>
      </c>
      <c r="I365" s="4">
        <v>0</v>
      </c>
    </row>
    <row r="366" spans="1:9" x14ac:dyDescent="0.2">
      <c r="A366" s="2">
        <v>2</v>
      </c>
      <c r="B366" s="1" t="s">
        <v>119</v>
      </c>
      <c r="C366" s="4">
        <v>4</v>
      </c>
      <c r="D366" s="8">
        <v>6.56</v>
      </c>
      <c r="E366" s="4">
        <v>4</v>
      </c>
      <c r="F366" s="8">
        <v>9.52</v>
      </c>
      <c r="G366" s="4">
        <v>0</v>
      </c>
      <c r="H366" s="8">
        <v>0</v>
      </c>
      <c r="I366" s="4">
        <v>0</v>
      </c>
    </row>
    <row r="367" spans="1:9" x14ac:dyDescent="0.2">
      <c r="A367" s="2">
        <v>5</v>
      </c>
      <c r="B367" s="1" t="s">
        <v>142</v>
      </c>
      <c r="C367" s="4">
        <v>3</v>
      </c>
      <c r="D367" s="8">
        <v>4.92</v>
      </c>
      <c r="E367" s="4">
        <v>3</v>
      </c>
      <c r="F367" s="8">
        <v>7.14</v>
      </c>
      <c r="G367" s="4">
        <v>0</v>
      </c>
      <c r="H367" s="8">
        <v>0</v>
      </c>
      <c r="I367" s="4">
        <v>0</v>
      </c>
    </row>
    <row r="368" spans="1:9" x14ac:dyDescent="0.2">
      <c r="A368" s="2">
        <v>5</v>
      </c>
      <c r="B368" s="1" t="s">
        <v>114</v>
      </c>
      <c r="C368" s="4">
        <v>3</v>
      </c>
      <c r="D368" s="8">
        <v>4.92</v>
      </c>
      <c r="E368" s="4">
        <v>3</v>
      </c>
      <c r="F368" s="8">
        <v>7.14</v>
      </c>
      <c r="G368" s="4">
        <v>0</v>
      </c>
      <c r="H368" s="8">
        <v>0</v>
      </c>
      <c r="I368" s="4">
        <v>0</v>
      </c>
    </row>
    <row r="369" spans="1:9" x14ac:dyDescent="0.2">
      <c r="A369" s="2">
        <v>7</v>
      </c>
      <c r="B369" s="1" t="s">
        <v>134</v>
      </c>
      <c r="C369" s="4">
        <v>2</v>
      </c>
      <c r="D369" s="8">
        <v>3.28</v>
      </c>
      <c r="E369" s="4">
        <v>2</v>
      </c>
      <c r="F369" s="8">
        <v>4.76</v>
      </c>
      <c r="G369" s="4">
        <v>0</v>
      </c>
      <c r="H369" s="8">
        <v>0</v>
      </c>
      <c r="I369" s="4">
        <v>0</v>
      </c>
    </row>
    <row r="370" spans="1:9" x14ac:dyDescent="0.2">
      <c r="A370" s="2">
        <v>7</v>
      </c>
      <c r="B370" s="1" t="s">
        <v>104</v>
      </c>
      <c r="C370" s="4">
        <v>2</v>
      </c>
      <c r="D370" s="8">
        <v>3.28</v>
      </c>
      <c r="E370" s="4">
        <v>1</v>
      </c>
      <c r="F370" s="8">
        <v>2.38</v>
      </c>
      <c r="G370" s="4">
        <v>1</v>
      </c>
      <c r="H370" s="8">
        <v>7.14</v>
      </c>
      <c r="I370" s="4">
        <v>0</v>
      </c>
    </row>
    <row r="371" spans="1:9" x14ac:dyDescent="0.2">
      <c r="A371" s="2">
        <v>7</v>
      </c>
      <c r="B371" s="1" t="s">
        <v>136</v>
      </c>
      <c r="C371" s="4">
        <v>2</v>
      </c>
      <c r="D371" s="8">
        <v>3.28</v>
      </c>
      <c r="E371" s="4">
        <v>1</v>
      </c>
      <c r="F371" s="8">
        <v>2.38</v>
      </c>
      <c r="G371" s="4">
        <v>1</v>
      </c>
      <c r="H371" s="8">
        <v>7.14</v>
      </c>
      <c r="I371" s="4">
        <v>0</v>
      </c>
    </row>
    <row r="372" spans="1:9" x14ac:dyDescent="0.2">
      <c r="A372" s="2">
        <v>7</v>
      </c>
      <c r="B372" s="1" t="s">
        <v>107</v>
      </c>
      <c r="C372" s="4">
        <v>2</v>
      </c>
      <c r="D372" s="8">
        <v>3.28</v>
      </c>
      <c r="E372" s="4">
        <v>2</v>
      </c>
      <c r="F372" s="8">
        <v>4.76</v>
      </c>
      <c r="G372" s="4">
        <v>0</v>
      </c>
      <c r="H372" s="8">
        <v>0</v>
      </c>
      <c r="I372" s="4">
        <v>0</v>
      </c>
    </row>
    <row r="373" spans="1:9" x14ac:dyDescent="0.2">
      <c r="A373" s="2">
        <v>7</v>
      </c>
      <c r="B373" s="1" t="s">
        <v>121</v>
      </c>
      <c r="C373" s="4">
        <v>2</v>
      </c>
      <c r="D373" s="8">
        <v>3.28</v>
      </c>
      <c r="E373" s="4">
        <v>2</v>
      </c>
      <c r="F373" s="8">
        <v>4.76</v>
      </c>
      <c r="G373" s="4">
        <v>0</v>
      </c>
      <c r="H373" s="8">
        <v>0</v>
      </c>
      <c r="I373" s="4">
        <v>0</v>
      </c>
    </row>
    <row r="374" spans="1:9" x14ac:dyDescent="0.2">
      <c r="A374" s="2">
        <v>12</v>
      </c>
      <c r="B374" s="1" t="s">
        <v>159</v>
      </c>
      <c r="C374" s="4">
        <v>1</v>
      </c>
      <c r="D374" s="8">
        <v>1.64</v>
      </c>
      <c r="E374" s="4">
        <v>0</v>
      </c>
      <c r="F374" s="8">
        <v>0</v>
      </c>
      <c r="G374" s="4">
        <v>1</v>
      </c>
      <c r="H374" s="8">
        <v>7.14</v>
      </c>
      <c r="I374" s="4">
        <v>0</v>
      </c>
    </row>
    <row r="375" spans="1:9" x14ac:dyDescent="0.2">
      <c r="A375" s="2">
        <v>12</v>
      </c>
      <c r="B375" s="1" t="s">
        <v>160</v>
      </c>
      <c r="C375" s="4">
        <v>1</v>
      </c>
      <c r="D375" s="8">
        <v>1.64</v>
      </c>
      <c r="E375" s="4">
        <v>1</v>
      </c>
      <c r="F375" s="8">
        <v>2.38</v>
      </c>
      <c r="G375" s="4">
        <v>0</v>
      </c>
      <c r="H375" s="8">
        <v>0</v>
      </c>
      <c r="I375" s="4">
        <v>0</v>
      </c>
    </row>
    <row r="376" spans="1:9" x14ac:dyDescent="0.2">
      <c r="A376" s="2">
        <v>12</v>
      </c>
      <c r="B376" s="1" t="s">
        <v>133</v>
      </c>
      <c r="C376" s="4">
        <v>1</v>
      </c>
      <c r="D376" s="8">
        <v>1.64</v>
      </c>
      <c r="E376" s="4">
        <v>1</v>
      </c>
      <c r="F376" s="8">
        <v>2.38</v>
      </c>
      <c r="G376" s="4">
        <v>0</v>
      </c>
      <c r="H376" s="8">
        <v>0</v>
      </c>
      <c r="I376" s="4">
        <v>0</v>
      </c>
    </row>
    <row r="377" spans="1:9" x14ac:dyDescent="0.2">
      <c r="A377" s="2">
        <v>12</v>
      </c>
      <c r="B377" s="1" t="s">
        <v>105</v>
      </c>
      <c r="C377" s="4">
        <v>1</v>
      </c>
      <c r="D377" s="8">
        <v>1.64</v>
      </c>
      <c r="E377" s="4">
        <v>1</v>
      </c>
      <c r="F377" s="8">
        <v>2.38</v>
      </c>
      <c r="G377" s="4">
        <v>0</v>
      </c>
      <c r="H377" s="8">
        <v>0</v>
      </c>
      <c r="I377" s="4">
        <v>0</v>
      </c>
    </row>
    <row r="378" spans="1:9" x14ac:dyDescent="0.2">
      <c r="A378" s="2">
        <v>12</v>
      </c>
      <c r="B378" s="1" t="s">
        <v>162</v>
      </c>
      <c r="C378" s="4">
        <v>1</v>
      </c>
      <c r="D378" s="8">
        <v>1.64</v>
      </c>
      <c r="E378" s="4">
        <v>0</v>
      </c>
      <c r="F378" s="8">
        <v>0</v>
      </c>
      <c r="G378" s="4">
        <v>1</v>
      </c>
      <c r="H378" s="8">
        <v>7.14</v>
      </c>
      <c r="I378" s="4">
        <v>0</v>
      </c>
    </row>
    <row r="379" spans="1:9" x14ac:dyDescent="0.2">
      <c r="A379" s="2">
        <v>12</v>
      </c>
      <c r="B379" s="1" t="s">
        <v>156</v>
      </c>
      <c r="C379" s="4">
        <v>1</v>
      </c>
      <c r="D379" s="8">
        <v>1.64</v>
      </c>
      <c r="E379" s="4">
        <v>0</v>
      </c>
      <c r="F379" s="8">
        <v>0</v>
      </c>
      <c r="G379" s="4">
        <v>1</v>
      </c>
      <c r="H379" s="8">
        <v>7.14</v>
      </c>
      <c r="I379" s="4">
        <v>0</v>
      </c>
    </row>
    <row r="380" spans="1:9" x14ac:dyDescent="0.2">
      <c r="A380" s="2">
        <v>12</v>
      </c>
      <c r="B380" s="1" t="s">
        <v>163</v>
      </c>
      <c r="C380" s="4">
        <v>1</v>
      </c>
      <c r="D380" s="8">
        <v>1.64</v>
      </c>
      <c r="E380" s="4">
        <v>1</v>
      </c>
      <c r="F380" s="8">
        <v>2.38</v>
      </c>
      <c r="G380" s="4">
        <v>0</v>
      </c>
      <c r="H380" s="8">
        <v>0</v>
      </c>
      <c r="I380" s="4">
        <v>0</v>
      </c>
    </row>
    <row r="381" spans="1:9" x14ac:dyDescent="0.2">
      <c r="A381" s="2">
        <v>12</v>
      </c>
      <c r="B381" s="1" t="s">
        <v>164</v>
      </c>
      <c r="C381" s="4">
        <v>1</v>
      </c>
      <c r="D381" s="8">
        <v>1.64</v>
      </c>
      <c r="E381" s="4">
        <v>0</v>
      </c>
      <c r="F381" s="8">
        <v>0</v>
      </c>
      <c r="G381" s="4">
        <v>1</v>
      </c>
      <c r="H381" s="8">
        <v>7.14</v>
      </c>
      <c r="I381" s="4">
        <v>0</v>
      </c>
    </row>
    <row r="382" spans="1:9" x14ac:dyDescent="0.2">
      <c r="A382" s="2">
        <v>12</v>
      </c>
      <c r="B382" s="1" t="s">
        <v>158</v>
      </c>
      <c r="C382" s="4">
        <v>1</v>
      </c>
      <c r="D382" s="8">
        <v>1.64</v>
      </c>
      <c r="E382" s="4">
        <v>1</v>
      </c>
      <c r="F382" s="8">
        <v>2.38</v>
      </c>
      <c r="G382" s="4">
        <v>0</v>
      </c>
      <c r="H382" s="8">
        <v>0</v>
      </c>
      <c r="I382" s="4">
        <v>0</v>
      </c>
    </row>
    <row r="383" spans="1:9" x14ac:dyDescent="0.2">
      <c r="A383" s="2">
        <v>12</v>
      </c>
      <c r="B383" s="1" t="s">
        <v>149</v>
      </c>
      <c r="C383" s="4">
        <v>1</v>
      </c>
      <c r="D383" s="8">
        <v>1.64</v>
      </c>
      <c r="E383" s="4">
        <v>1</v>
      </c>
      <c r="F383" s="8">
        <v>2.38</v>
      </c>
      <c r="G383" s="4">
        <v>0</v>
      </c>
      <c r="H383" s="8">
        <v>0</v>
      </c>
      <c r="I383" s="4">
        <v>0</v>
      </c>
    </row>
    <row r="384" spans="1:9" x14ac:dyDescent="0.2">
      <c r="A384" s="2">
        <v>12</v>
      </c>
      <c r="B384" s="1" t="s">
        <v>108</v>
      </c>
      <c r="C384" s="4">
        <v>1</v>
      </c>
      <c r="D384" s="8">
        <v>1.64</v>
      </c>
      <c r="E384" s="4">
        <v>1</v>
      </c>
      <c r="F384" s="8">
        <v>2.38</v>
      </c>
      <c r="G384" s="4">
        <v>0</v>
      </c>
      <c r="H384" s="8">
        <v>0</v>
      </c>
      <c r="I384" s="4">
        <v>0</v>
      </c>
    </row>
    <row r="385" spans="1:9" x14ac:dyDescent="0.2">
      <c r="A385" s="2">
        <v>12</v>
      </c>
      <c r="B385" s="1" t="s">
        <v>109</v>
      </c>
      <c r="C385" s="4">
        <v>1</v>
      </c>
      <c r="D385" s="8">
        <v>1.64</v>
      </c>
      <c r="E385" s="4">
        <v>1</v>
      </c>
      <c r="F385" s="8">
        <v>2.38</v>
      </c>
      <c r="G385" s="4">
        <v>0</v>
      </c>
      <c r="H385" s="8">
        <v>0</v>
      </c>
      <c r="I385" s="4">
        <v>0</v>
      </c>
    </row>
    <row r="386" spans="1:9" x14ac:dyDescent="0.2">
      <c r="A386" s="2">
        <v>12</v>
      </c>
      <c r="B386" s="1" t="s">
        <v>110</v>
      </c>
      <c r="C386" s="4">
        <v>1</v>
      </c>
      <c r="D386" s="8">
        <v>1.64</v>
      </c>
      <c r="E386" s="4">
        <v>0</v>
      </c>
      <c r="F386" s="8">
        <v>0</v>
      </c>
      <c r="G386" s="4">
        <v>1</v>
      </c>
      <c r="H386" s="8">
        <v>7.14</v>
      </c>
      <c r="I386" s="4">
        <v>0</v>
      </c>
    </row>
    <row r="387" spans="1:9" x14ac:dyDescent="0.2">
      <c r="A387" s="2">
        <v>12</v>
      </c>
      <c r="B387" s="1" t="s">
        <v>129</v>
      </c>
      <c r="C387" s="4">
        <v>1</v>
      </c>
      <c r="D387" s="8">
        <v>1.64</v>
      </c>
      <c r="E387" s="4">
        <v>1</v>
      </c>
      <c r="F387" s="8">
        <v>2.38</v>
      </c>
      <c r="G387" s="4">
        <v>0</v>
      </c>
      <c r="H387" s="8">
        <v>0</v>
      </c>
      <c r="I387" s="4">
        <v>0</v>
      </c>
    </row>
    <row r="388" spans="1:9" x14ac:dyDescent="0.2">
      <c r="A388" s="2">
        <v>12</v>
      </c>
      <c r="B388" s="1" t="s">
        <v>165</v>
      </c>
      <c r="C388" s="4">
        <v>1</v>
      </c>
      <c r="D388" s="8">
        <v>1.64</v>
      </c>
      <c r="E388" s="4">
        <v>0</v>
      </c>
      <c r="F388" s="8">
        <v>0</v>
      </c>
      <c r="G388" s="4">
        <v>1</v>
      </c>
      <c r="H388" s="8">
        <v>7.14</v>
      </c>
      <c r="I388" s="4">
        <v>0</v>
      </c>
    </row>
    <row r="389" spans="1:9" x14ac:dyDescent="0.2">
      <c r="A389" s="2">
        <v>12</v>
      </c>
      <c r="B389" s="1" t="s">
        <v>111</v>
      </c>
      <c r="C389" s="4">
        <v>1</v>
      </c>
      <c r="D389" s="8">
        <v>1.64</v>
      </c>
      <c r="E389" s="4">
        <v>0</v>
      </c>
      <c r="F389" s="8">
        <v>0</v>
      </c>
      <c r="G389" s="4">
        <v>1</v>
      </c>
      <c r="H389" s="8">
        <v>7.14</v>
      </c>
      <c r="I389" s="4">
        <v>0</v>
      </c>
    </row>
    <row r="390" spans="1:9" x14ac:dyDescent="0.2">
      <c r="A390" s="2">
        <v>12</v>
      </c>
      <c r="B390" s="1" t="s">
        <v>166</v>
      </c>
      <c r="C390" s="4">
        <v>1</v>
      </c>
      <c r="D390" s="8">
        <v>1.64</v>
      </c>
      <c r="E390" s="4">
        <v>1</v>
      </c>
      <c r="F390" s="8">
        <v>2.38</v>
      </c>
      <c r="G390" s="4">
        <v>0</v>
      </c>
      <c r="H390" s="8">
        <v>0</v>
      </c>
      <c r="I390" s="4">
        <v>0</v>
      </c>
    </row>
    <row r="391" spans="1:9" x14ac:dyDescent="0.2">
      <c r="A391" s="2">
        <v>12</v>
      </c>
      <c r="B391" s="1" t="s">
        <v>167</v>
      </c>
      <c r="C391" s="4">
        <v>1</v>
      </c>
      <c r="D391" s="8">
        <v>1.64</v>
      </c>
      <c r="E391" s="4">
        <v>1</v>
      </c>
      <c r="F391" s="8">
        <v>2.38</v>
      </c>
      <c r="G391" s="4">
        <v>0</v>
      </c>
      <c r="H391" s="8">
        <v>0</v>
      </c>
      <c r="I391" s="4">
        <v>0</v>
      </c>
    </row>
    <row r="392" spans="1:9" x14ac:dyDescent="0.2">
      <c r="A392" s="2">
        <v>12</v>
      </c>
      <c r="B392" s="1" t="s">
        <v>113</v>
      </c>
      <c r="C392" s="4">
        <v>1</v>
      </c>
      <c r="D392" s="8">
        <v>1.64</v>
      </c>
      <c r="E392" s="4">
        <v>0</v>
      </c>
      <c r="F392" s="8">
        <v>0</v>
      </c>
      <c r="G392" s="4">
        <v>0</v>
      </c>
      <c r="H392" s="8">
        <v>0</v>
      </c>
      <c r="I392" s="4">
        <v>0</v>
      </c>
    </row>
    <row r="393" spans="1:9" x14ac:dyDescent="0.2">
      <c r="A393" s="2">
        <v>12</v>
      </c>
      <c r="B393" s="1" t="s">
        <v>125</v>
      </c>
      <c r="C393" s="4">
        <v>1</v>
      </c>
      <c r="D393" s="8">
        <v>1.64</v>
      </c>
      <c r="E393" s="4">
        <v>1</v>
      </c>
      <c r="F393" s="8">
        <v>2.38</v>
      </c>
      <c r="G393" s="4">
        <v>0</v>
      </c>
      <c r="H393" s="8">
        <v>0</v>
      </c>
      <c r="I393" s="4">
        <v>0</v>
      </c>
    </row>
    <row r="394" spans="1:9" x14ac:dyDescent="0.2">
      <c r="A394" s="2">
        <v>12</v>
      </c>
      <c r="B394" s="1" t="s">
        <v>115</v>
      </c>
      <c r="C394" s="4">
        <v>1</v>
      </c>
      <c r="D394" s="8">
        <v>1.64</v>
      </c>
      <c r="E394" s="4">
        <v>1</v>
      </c>
      <c r="F394" s="8">
        <v>2.38</v>
      </c>
      <c r="G394" s="4">
        <v>0</v>
      </c>
      <c r="H394" s="8">
        <v>0</v>
      </c>
      <c r="I394" s="4">
        <v>0</v>
      </c>
    </row>
    <row r="395" spans="1:9" x14ac:dyDescent="0.2">
      <c r="A395" s="2">
        <v>12</v>
      </c>
      <c r="B395" s="1" t="s">
        <v>138</v>
      </c>
      <c r="C395" s="4">
        <v>1</v>
      </c>
      <c r="D395" s="8">
        <v>1.64</v>
      </c>
      <c r="E395" s="4">
        <v>0</v>
      </c>
      <c r="F395" s="8">
        <v>0</v>
      </c>
      <c r="G395" s="4">
        <v>1</v>
      </c>
      <c r="H395" s="8">
        <v>7.14</v>
      </c>
      <c r="I395" s="4">
        <v>0</v>
      </c>
    </row>
    <row r="396" spans="1:9" x14ac:dyDescent="0.2">
      <c r="A396" s="2">
        <v>12</v>
      </c>
      <c r="B396" s="1" t="s">
        <v>168</v>
      </c>
      <c r="C396" s="4">
        <v>1</v>
      </c>
      <c r="D396" s="8">
        <v>1.64</v>
      </c>
      <c r="E396" s="4">
        <v>0</v>
      </c>
      <c r="F396" s="8">
        <v>0</v>
      </c>
      <c r="G396" s="4">
        <v>0</v>
      </c>
      <c r="H396" s="8">
        <v>0</v>
      </c>
      <c r="I396" s="4">
        <v>0</v>
      </c>
    </row>
    <row r="397" spans="1:9" x14ac:dyDescent="0.2">
      <c r="A397" s="2">
        <v>12</v>
      </c>
      <c r="B397" s="1" t="s">
        <v>139</v>
      </c>
      <c r="C397" s="4">
        <v>1</v>
      </c>
      <c r="D397" s="8">
        <v>1.64</v>
      </c>
      <c r="E397" s="4">
        <v>0</v>
      </c>
      <c r="F397" s="8">
        <v>0</v>
      </c>
      <c r="G397" s="4">
        <v>0</v>
      </c>
      <c r="H397" s="8">
        <v>0</v>
      </c>
      <c r="I397" s="4">
        <v>0</v>
      </c>
    </row>
    <row r="398" spans="1:9" x14ac:dyDescent="0.2">
      <c r="A398" s="2">
        <v>12</v>
      </c>
      <c r="B398" s="1" t="s">
        <v>169</v>
      </c>
      <c r="C398" s="4">
        <v>1</v>
      </c>
      <c r="D398" s="8">
        <v>1.64</v>
      </c>
      <c r="E398" s="4">
        <v>0</v>
      </c>
      <c r="F398" s="8">
        <v>0</v>
      </c>
      <c r="G398" s="4">
        <v>0</v>
      </c>
      <c r="H398" s="8">
        <v>0</v>
      </c>
      <c r="I398" s="4">
        <v>0</v>
      </c>
    </row>
    <row r="399" spans="1:9" x14ac:dyDescent="0.2">
      <c r="A399" s="2">
        <v>12</v>
      </c>
      <c r="B399" s="1" t="s">
        <v>122</v>
      </c>
      <c r="C399" s="4">
        <v>1</v>
      </c>
      <c r="D399" s="8">
        <v>1.64</v>
      </c>
      <c r="E399" s="4">
        <v>1</v>
      </c>
      <c r="F399" s="8">
        <v>2.38</v>
      </c>
      <c r="G399" s="4">
        <v>0</v>
      </c>
      <c r="H399" s="8">
        <v>0</v>
      </c>
      <c r="I399" s="4">
        <v>0</v>
      </c>
    </row>
    <row r="400" spans="1:9" x14ac:dyDescent="0.2">
      <c r="A400" s="2">
        <v>12</v>
      </c>
      <c r="B400" s="1" t="s">
        <v>170</v>
      </c>
      <c r="C400" s="4">
        <v>1</v>
      </c>
      <c r="D400" s="8">
        <v>1.64</v>
      </c>
      <c r="E400" s="4">
        <v>1</v>
      </c>
      <c r="F400" s="8">
        <v>2.38</v>
      </c>
      <c r="G400" s="4">
        <v>0</v>
      </c>
      <c r="H400" s="8">
        <v>0</v>
      </c>
      <c r="I400" s="4">
        <v>0</v>
      </c>
    </row>
    <row r="401" spans="1:9" x14ac:dyDescent="0.2">
      <c r="A401" s="2">
        <v>12</v>
      </c>
      <c r="B401" s="1" t="s">
        <v>171</v>
      </c>
      <c r="C401" s="4">
        <v>1</v>
      </c>
      <c r="D401" s="8">
        <v>1.64</v>
      </c>
      <c r="E401" s="4">
        <v>0</v>
      </c>
      <c r="F401" s="8">
        <v>0</v>
      </c>
      <c r="G401" s="4">
        <v>0</v>
      </c>
      <c r="H401" s="8">
        <v>0</v>
      </c>
      <c r="I401" s="4">
        <v>1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16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119</v>
      </c>
      <c r="C404" s="4">
        <v>7</v>
      </c>
      <c r="D404" s="8">
        <v>7.14</v>
      </c>
      <c r="E404" s="4">
        <v>7</v>
      </c>
      <c r="F404" s="8">
        <v>10</v>
      </c>
      <c r="G404" s="4">
        <v>0</v>
      </c>
      <c r="H404" s="8">
        <v>0</v>
      </c>
      <c r="I404" s="4">
        <v>0</v>
      </c>
    </row>
    <row r="405" spans="1:9" x14ac:dyDescent="0.2">
      <c r="A405" s="2">
        <v>2</v>
      </c>
      <c r="B405" s="1" t="s">
        <v>118</v>
      </c>
      <c r="C405" s="4">
        <v>6</v>
      </c>
      <c r="D405" s="8">
        <v>6.12</v>
      </c>
      <c r="E405" s="4">
        <v>6</v>
      </c>
      <c r="F405" s="8">
        <v>8.57</v>
      </c>
      <c r="G405" s="4">
        <v>0</v>
      </c>
      <c r="H405" s="8">
        <v>0</v>
      </c>
      <c r="I405" s="4">
        <v>0</v>
      </c>
    </row>
    <row r="406" spans="1:9" x14ac:dyDescent="0.2">
      <c r="A406" s="2">
        <v>3</v>
      </c>
      <c r="B406" s="1" t="s">
        <v>104</v>
      </c>
      <c r="C406" s="4">
        <v>4</v>
      </c>
      <c r="D406" s="8">
        <v>4.08</v>
      </c>
      <c r="E406" s="4">
        <v>3</v>
      </c>
      <c r="F406" s="8">
        <v>4.29</v>
      </c>
      <c r="G406" s="4">
        <v>1</v>
      </c>
      <c r="H406" s="8">
        <v>4.55</v>
      </c>
      <c r="I406" s="4">
        <v>0</v>
      </c>
    </row>
    <row r="407" spans="1:9" x14ac:dyDescent="0.2">
      <c r="A407" s="2">
        <v>3</v>
      </c>
      <c r="B407" s="1" t="s">
        <v>136</v>
      </c>
      <c r="C407" s="4">
        <v>4</v>
      </c>
      <c r="D407" s="8">
        <v>4.08</v>
      </c>
      <c r="E407" s="4">
        <v>4</v>
      </c>
      <c r="F407" s="8">
        <v>5.71</v>
      </c>
      <c r="G407" s="4">
        <v>0</v>
      </c>
      <c r="H407" s="8">
        <v>0</v>
      </c>
      <c r="I407" s="4">
        <v>0</v>
      </c>
    </row>
    <row r="408" spans="1:9" x14ac:dyDescent="0.2">
      <c r="A408" s="2">
        <v>5</v>
      </c>
      <c r="B408" s="1" t="s">
        <v>142</v>
      </c>
      <c r="C408" s="4">
        <v>3</v>
      </c>
      <c r="D408" s="8">
        <v>3.06</v>
      </c>
      <c r="E408" s="4">
        <v>2</v>
      </c>
      <c r="F408" s="8">
        <v>2.86</v>
      </c>
      <c r="G408" s="4">
        <v>1</v>
      </c>
      <c r="H408" s="8">
        <v>4.55</v>
      </c>
      <c r="I408" s="4">
        <v>0</v>
      </c>
    </row>
    <row r="409" spans="1:9" x14ac:dyDescent="0.2">
      <c r="A409" s="2">
        <v>5</v>
      </c>
      <c r="B409" s="1" t="s">
        <v>133</v>
      </c>
      <c r="C409" s="4">
        <v>3</v>
      </c>
      <c r="D409" s="8">
        <v>3.06</v>
      </c>
      <c r="E409" s="4">
        <v>3</v>
      </c>
      <c r="F409" s="8">
        <v>4.29</v>
      </c>
      <c r="G409" s="4">
        <v>0</v>
      </c>
      <c r="H409" s="8">
        <v>0</v>
      </c>
      <c r="I409" s="4">
        <v>0</v>
      </c>
    </row>
    <row r="410" spans="1:9" x14ac:dyDescent="0.2">
      <c r="A410" s="2">
        <v>5</v>
      </c>
      <c r="B410" s="1" t="s">
        <v>107</v>
      </c>
      <c r="C410" s="4">
        <v>3</v>
      </c>
      <c r="D410" s="8">
        <v>3.06</v>
      </c>
      <c r="E410" s="4">
        <v>3</v>
      </c>
      <c r="F410" s="8">
        <v>4.29</v>
      </c>
      <c r="G410" s="4">
        <v>0</v>
      </c>
      <c r="H410" s="8">
        <v>0</v>
      </c>
      <c r="I410" s="4">
        <v>0</v>
      </c>
    </row>
    <row r="411" spans="1:9" x14ac:dyDescent="0.2">
      <c r="A411" s="2">
        <v>5</v>
      </c>
      <c r="B411" s="1" t="s">
        <v>110</v>
      </c>
      <c r="C411" s="4">
        <v>3</v>
      </c>
      <c r="D411" s="8">
        <v>3.06</v>
      </c>
      <c r="E411" s="4">
        <v>2</v>
      </c>
      <c r="F411" s="8">
        <v>2.86</v>
      </c>
      <c r="G411" s="4">
        <v>1</v>
      </c>
      <c r="H411" s="8">
        <v>4.55</v>
      </c>
      <c r="I411" s="4">
        <v>0</v>
      </c>
    </row>
    <row r="412" spans="1:9" x14ac:dyDescent="0.2">
      <c r="A412" s="2">
        <v>5</v>
      </c>
      <c r="B412" s="1" t="s">
        <v>130</v>
      </c>
      <c r="C412" s="4">
        <v>3</v>
      </c>
      <c r="D412" s="8">
        <v>3.06</v>
      </c>
      <c r="E412" s="4">
        <v>0</v>
      </c>
      <c r="F412" s="8">
        <v>0</v>
      </c>
      <c r="G412" s="4">
        <v>3</v>
      </c>
      <c r="H412" s="8">
        <v>13.64</v>
      </c>
      <c r="I412" s="4">
        <v>0</v>
      </c>
    </row>
    <row r="413" spans="1:9" x14ac:dyDescent="0.2">
      <c r="A413" s="2">
        <v>5</v>
      </c>
      <c r="B413" s="1" t="s">
        <v>150</v>
      </c>
      <c r="C413" s="4">
        <v>3</v>
      </c>
      <c r="D413" s="8">
        <v>3.06</v>
      </c>
      <c r="E413" s="4">
        <v>3</v>
      </c>
      <c r="F413" s="8">
        <v>4.29</v>
      </c>
      <c r="G413" s="4">
        <v>0</v>
      </c>
      <c r="H413" s="8">
        <v>0</v>
      </c>
      <c r="I413" s="4">
        <v>0</v>
      </c>
    </row>
    <row r="414" spans="1:9" x14ac:dyDescent="0.2">
      <c r="A414" s="2">
        <v>5</v>
      </c>
      <c r="B414" s="1" t="s">
        <v>116</v>
      </c>
      <c r="C414" s="4">
        <v>3</v>
      </c>
      <c r="D414" s="8">
        <v>3.06</v>
      </c>
      <c r="E414" s="4">
        <v>3</v>
      </c>
      <c r="F414" s="8">
        <v>4.29</v>
      </c>
      <c r="G414" s="4">
        <v>0</v>
      </c>
      <c r="H414" s="8">
        <v>0</v>
      </c>
      <c r="I414" s="4">
        <v>0</v>
      </c>
    </row>
    <row r="415" spans="1:9" x14ac:dyDescent="0.2">
      <c r="A415" s="2">
        <v>5</v>
      </c>
      <c r="B415" s="1" t="s">
        <v>120</v>
      </c>
      <c r="C415" s="4">
        <v>3</v>
      </c>
      <c r="D415" s="8">
        <v>3.06</v>
      </c>
      <c r="E415" s="4">
        <v>3</v>
      </c>
      <c r="F415" s="8">
        <v>4.29</v>
      </c>
      <c r="G415" s="4">
        <v>0</v>
      </c>
      <c r="H415" s="8">
        <v>0</v>
      </c>
      <c r="I415" s="4">
        <v>0</v>
      </c>
    </row>
    <row r="416" spans="1:9" x14ac:dyDescent="0.2">
      <c r="A416" s="2">
        <v>13</v>
      </c>
      <c r="B416" s="1" t="s">
        <v>172</v>
      </c>
      <c r="C416" s="4">
        <v>2</v>
      </c>
      <c r="D416" s="8">
        <v>2.04</v>
      </c>
      <c r="E416" s="4">
        <v>2</v>
      </c>
      <c r="F416" s="8">
        <v>2.86</v>
      </c>
      <c r="G416" s="4">
        <v>0</v>
      </c>
      <c r="H416" s="8">
        <v>0</v>
      </c>
      <c r="I416" s="4">
        <v>0</v>
      </c>
    </row>
    <row r="417" spans="1:9" x14ac:dyDescent="0.2">
      <c r="A417" s="2">
        <v>13</v>
      </c>
      <c r="B417" s="1" t="s">
        <v>140</v>
      </c>
      <c r="C417" s="4">
        <v>2</v>
      </c>
      <c r="D417" s="8">
        <v>2.04</v>
      </c>
      <c r="E417" s="4">
        <v>2</v>
      </c>
      <c r="F417" s="8">
        <v>2.86</v>
      </c>
      <c r="G417" s="4">
        <v>0</v>
      </c>
      <c r="H417" s="8">
        <v>0</v>
      </c>
      <c r="I417" s="4">
        <v>0</v>
      </c>
    </row>
    <row r="418" spans="1:9" x14ac:dyDescent="0.2">
      <c r="A418" s="2">
        <v>13</v>
      </c>
      <c r="B418" s="1" t="s">
        <v>106</v>
      </c>
      <c r="C418" s="4">
        <v>2</v>
      </c>
      <c r="D418" s="8">
        <v>2.04</v>
      </c>
      <c r="E418" s="4">
        <v>1</v>
      </c>
      <c r="F418" s="8">
        <v>1.43</v>
      </c>
      <c r="G418" s="4">
        <v>1</v>
      </c>
      <c r="H418" s="8">
        <v>4.55</v>
      </c>
      <c r="I418" s="4">
        <v>0</v>
      </c>
    </row>
    <row r="419" spans="1:9" x14ac:dyDescent="0.2">
      <c r="A419" s="2">
        <v>13</v>
      </c>
      <c r="B419" s="1" t="s">
        <v>108</v>
      </c>
      <c r="C419" s="4">
        <v>2</v>
      </c>
      <c r="D419" s="8">
        <v>2.04</v>
      </c>
      <c r="E419" s="4">
        <v>2</v>
      </c>
      <c r="F419" s="8">
        <v>2.86</v>
      </c>
      <c r="G419" s="4">
        <v>0</v>
      </c>
      <c r="H419" s="8">
        <v>0</v>
      </c>
      <c r="I419" s="4">
        <v>0</v>
      </c>
    </row>
    <row r="420" spans="1:9" x14ac:dyDescent="0.2">
      <c r="A420" s="2">
        <v>13</v>
      </c>
      <c r="B420" s="1" t="s">
        <v>112</v>
      </c>
      <c r="C420" s="4">
        <v>2</v>
      </c>
      <c r="D420" s="8">
        <v>2.04</v>
      </c>
      <c r="E420" s="4">
        <v>1</v>
      </c>
      <c r="F420" s="8">
        <v>1.43</v>
      </c>
      <c r="G420" s="4">
        <v>1</v>
      </c>
      <c r="H420" s="8">
        <v>4.55</v>
      </c>
      <c r="I420" s="4">
        <v>0</v>
      </c>
    </row>
    <row r="421" spans="1:9" x14ac:dyDescent="0.2">
      <c r="A421" s="2">
        <v>13</v>
      </c>
      <c r="B421" s="1" t="s">
        <v>115</v>
      </c>
      <c r="C421" s="4">
        <v>2</v>
      </c>
      <c r="D421" s="8">
        <v>2.04</v>
      </c>
      <c r="E421" s="4">
        <v>1</v>
      </c>
      <c r="F421" s="8">
        <v>1.43</v>
      </c>
      <c r="G421" s="4">
        <v>0</v>
      </c>
      <c r="H421" s="8">
        <v>0</v>
      </c>
      <c r="I421" s="4">
        <v>1</v>
      </c>
    </row>
    <row r="422" spans="1:9" x14ac:dyDescent="0.2">
      <c r="A422" s="2">
        <v>13</v>
      </c>
      <c r="B422" s="1" t="s">
        <v>173</v>
      </c>
      <c r="C422" s="4">
        <v>2</v>
      </c>
      <c r="D422" s="8">
        <v>2.04</v>
      </c>
      <c r="E422" s="4">
        <v>2</v>
      </c>
      <c r="F422" s="8">
        <v>2.86</v>
      </c>
      <c r="G422" s="4">
        <v>0</v>
      </c>
      <c r="H422" s="8">
        <v>0</v>
      </c>
      <c r="I422" s="4">
        <v>0</v>
      </c>
    </row>
    <row r="423" spans="1:9" x14ac:dyDescent="0.2">
      <c r="A423" s="2">
        <v>13</v>
      </c>
      <c r="B423" s="1" t="s">
        <v>138</v>
      </c>
      <c r="C423" s="4">
        <v>2</v>
      </c>
      <c r="D423" s="8">
        <v>2.04</v>
      </c>
      <c r="E423" s="4">
        <v>0</v>
      </c>
      <c r="F423" s="8">
        <v>0</v>
      </c>
      <c r="G423" s="4">
        <v>2</v>
      </c>
      <c r="H423" s="8">
        <v>9.09</v>
      </c>
      <c r="I423" s="4">
        <v>0</v>
      </c>
    </row>
    <row r="424" spans="1:9" x14ac:dyDescent="0.2">
      <c r="A424" s="2">
        <v>13</v>
      </c>
      <c r="B424" s="1" t="s">
        <v>139</v>
      </c>
      <c r="C424" s="4">
        <v>2</v>
      </c>
      <c r="D424" s="8">
        <v>2.04</v>
      </c>
      <c r="E424" s="4">
        <v>0</v>
      </c>
      <c r="F424" s="8">
        <v>0</v>
      </c>
      <c r="G424" s="4">
        <v>0</v>
      </c>
      <c r="H424" s="8">
        <v>0</v>
      </c>
      <c r="I424" s="4">
        <v>0</v>
      </c>
    </row>
    <row r="425" spans="1:9" x14ac:dyDescent="0.2">
      <c r="A425" s="2">
        <v>13</v>
      </c>
      <c r="B425" s="1" t="s">
        <v>122</v>
      </c>
      <c r="C425" s="4">
        <v>2</v>
      </c>
      <c r="D425" s="8">
        <v>2.04</v>
      </c>
      <c r="E425" s="4">
        <v>1</v>
      </c>
      <c r="F425" s="8">
        <v>1.43</v>
      </c>
      <c r="G425" s="4">
        <v>1</v>
      </c>
      <c r="H425" s="8">
        <v>4.55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17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119</v>
      </c>
      <c r="C428" s="4">
        <v>31</v>
      </c>
      <c r="D428" s="8">
        <v>8.33</v>
      </c>
      <c r="E428" s="4">
        <v>30</v>
      </c>
      <c r="F428" s="8">
        <v>12.3</v>
      </c>
      <c r="G428" s="4">
        <v>1</v>
      </c>
      <c r="H428" s="8">
        <v>0.85</v>
      </c>
      <c r="I428" s="4">
        <v>0</v>
      </c>
    </row>
    <row r="429" spans="1:9" x14ac:dyDescent="0.2">
      <c r="A429" s="2">
        <v>2</v>
      </c>
      <c r="B429" s="1" t="s">
        <v>118</v>
      </c>
      <c r="C429" s="4">
        <v>26</v>
      </c>
      <c r="D429" s="8">
        <v>6.99</v>
      </c>
      <c r="E429" s="4">
        <v>26</v>
      </c>
      <c r="F429" s="8">
        <v>10.66</v>
      </c>
      <c r="G429" s="4">
        <v>0</v>
      </c>
      <c r="H429" s="8">
        <v>0</v>
      </c>
      <c r="I429" s="4">
        <v>0</v>
      </c>
    </row>
    <row r="430" spans="1:9" x14ac:dyDescent="0.2">
      <c r="A430" s="2">
        <v>3</v>
      </c>
      <c r="B430" s="1" t="s">
        <v>104</v>
      </c>
      <c r="C430" s="4">
        <v>15</v>
      </c>
      <c r="D430" s="8">
        <v>4.03</v>
      </c>
      <c r="E430" s="4">
        <v>12</v>
      </c>
      <c r="F430" s="8">
        <v>4.92</v>
      </c>
      <c r="G430" s="4">
        <v>3</v>
      </c>
      <c r="H430" s="8">
        <v>2.54</v>
      </c>
      <c r="I430" s="4">
        <v>0</v>
      </c>
    </row>
    <row r="431" spans="1:9" x14ac:dyDescent="0.2">
      <c r="A431" s="2">
        <v>4</v>
      </c>
      <c r="B431" s="1" t="s">
        <v>109</v>
      </c>
      <c r="C431" s="4">
        <v>11</v>
      </c>
      <c r="D431" s="8">
        <v>2.96</v>
      </c>
      <c r="E431" s="4">
        <v>9</v>
      </c>
      <c r="F431" s="8">
        <v>3.69</v>
      </c>
      <c r="G431" s="4">
        <v>2</v>
      </c>
      <c r="H431" s="8">
        <v>1.69</v>
      </c>
      <c r="I431" s="4">
        <v>0</v>
      </c>
    </row>
    <row r="432" spans="1:9" x14ac:dyDescent="0.2">
      <c r="A432" s="2">
        <v>4</v>
      </c>
      <c r="B432" s="1" t="s">
        <v>110</v>
      </c>
      <c r="C432" s="4">
        <v>11</v>
      </c>
      <c r="D432" s="8">
        <v>2.96</v>
      </c>
      <c r="E432" s="4">
        <v>7</v>
      </c>
      <c r="F432" s="8">
        <v>2.87</v>
      </c>
      <c r="G432" s="4">
        <v>4</v>
      </c>
      <c r="H432" s="8">
        <v>3.39</v>
      </c>
      <c r="I432" s="4">
        <v>0</v>
      </c>
    </row>
    <row r="433" spans="1:9" x14ac:dyDescent="0.2">
      <c r="A433" s="2">
        <v>4</v>
      </c>
      <c r="B433" s="1" t="s">
        <v>121</v>
      </c>
      <c r="C433" s="4">
        <v>11</v>
      </c>
      <c r="D433" s="8">
        <v>2.96</v>
      </c>
      <c r="E433" s="4">
        <v>11</v>
      </c>
      <c r="F433" s="8">
        <v>4.51</v>
      </c>
      <c r="G433" s="4">
        <v>0</v>
      </c>
      <c r="H433" s="8">
        <v>0</v>
      </c>
      <c r="I433" s="4">
        <v>0</v>
      </c>
    </row>
    <row r="434" spans="1:9" x14ac:dyDescent="0.2">
      <c r="A434" s="2">
        <v>7</v>
      </c>
      <c r="B434" s="1" t="s">
        <v>142</v>
      </c>
      <c r="C434" s="4">
        <v>10</v>
      </c>
      <c r="D434" s="8">
        <v>2.69</v>
      </c>
      <c r="E434" s="4">
        <v>7</v>
      </c>
      <c r="F434" s="8">
        <v>2.87</v>
      </c>
      <c r="G434" s="4">
        <v>3</v>
      </c>
      <c r="H434" s="8">
        <v>2.54</v>
      </c>
      <c r="I434" s="4">
        <v>0</v>
      </c>
    </row>
    <row r="435" spans="1:9" x14ac:dyDescent="0.2">
      <c r="A435" s="2">
        <v>7</v>
      </c>
      <c r="B435" s="1" t="s">
        <v>113</v>
      </c>
      <c r="C435" s="4">
        <v>10</v>
      </c>
      <c r="D435" s="8">
        <v>2.69</v>
      </c>
      <c r="E435" s="4">
        <v>9</v>
      </c>
      <c r="F435" s="8">
        <v>3.69</v>
      </c>
      <c r="G435" s="4">
        <v>1</v>
      </c>
      <c r="H435" s="8">
        <v>0.85</v>
      </c>
      <c r="I435" s="4">
        <v>0</v>
      </c>
    </row>
    <row r="436" spans="1:9" x14ac:dyDescent="0.2">
      <c r="A436" s="2">
        <v>9</v>
      </c>
      <c r="B436" s="1" t="s">
        <v>103</v>
      </c>
      <c r="C436" s="4">
        <v>8</v>
      </c>
      <c r="D436" s="8">
        <v>2.15</v>
      </c>
      <c r="E436" s="4">
        <v>1</v>
      </c>
      <c r="F436" s="8">
        <v>0.41</v>
      </c>
      <c r="G436" s="4">
        <v>7</v>
      </c>
      <c r="H436" s="8">
        <v>5.93</v>
      </c>
      <c r="I436" s="4">
        <v>0</v>
      </c>
    </row>
    <row r="437" spans="1:9" x14ac:dyDescent="0.2">
      <c r="A437" s="2">
        <v>9</v>
      </c>
      <c r="B437" s="1" t="s">
        <v>115</v>
      </c>
      <c r="C437" s="4">
        <v>8</v>
      </c>
      <c r="D437" s="8">
        <v>2.15</v>
      </c>
      <c r="E437" s="4">
        <v>5</v>
      </c>
      <c r="F437" s="8">
        <v>2.0499999999999998</v>
      </c>
      <c r="G437" s="4">
        <v>3</v>
      </c>
      <c r="H437" s="8">
        <v>2.54</v>
      </c>
      <c r="I437" s="4">
        <v>0</v>
      </c>
    </row>
    <row r="438" spans="1:9" x14ac:dyDescent="0.2">
      <c r="A438" s="2">
        <v>11</v>
      </c>
      <c r="B438" s="1" t="s">
        <v>130</v>
      </c>
      <c r="C438" s="4">
        <v>7</v>
      </c>
      <c r="D438" s="8">
        <v>1.88</v>
      </c>
      <c r="E438" s="4">
        <v>1</v>
      </c>
      <c r="F438" s="8">
        <v>0.41</v>
      </c>
      <c r="G438" s="4">
        <v>6</v>
      </c>
      <c r="H438" s="8">
        <v>5.08</v>
      </c>
      <c r="I438" s="4">
        <v>0</v>
      </c>
    </row>
    <row r="439" spans="1:9" x14ac:dyDescent="0.2">
      <c r="A439" s="2">
        <v>11</v>
      </c>
      <c r="B439" s="1" t="s">
        <v>122</v>
      </c>
      <c r="C439" s="4">
        <v>7</v>
      </c>
      <c r="D439" s="8">
        <v>1.88</v>
      </c>
      <c r="E439" s="4">
        <v>7</v>
      </c>
      <c r="F439" s="8">
        <v>2.87</v>
      </c>
      <c r="G439" s="4">
        <v>0</v>
      </c>
      <c r="H439" s="8">
        <v>0</v>
      </c>
      <c r="I439" s="4">
        <v>0</v>
      </c>
    </row>
    <row r="440" spans="1:9" x14ac:dyDescent="0.2">
      <c r="A440" s="2">
        <v>13</v>
      </c>
      <c r="B440" s="1" t="s">
        <v>105</v>
      </c>
      <c r="C440" s="4">
        <v>6</v>
      </c>
      <c r="D440" s="8">
        <v>1.61</v>
      </c>
      <c r="E440" s="4">
        <v>4</v>
      </c>
      <c r="F440" s="8">
        <v>1.64</v>
      </c>
      <c r="G440" s="4">
        <v>2</v>
      </c>
      <c r="H440" s="8">
        <v>1.69</v>
      </c>
      <c r="I440" s="4">
        <v>0</v>
      </c>
    </row>
    <row r="441" spans="1:9" x14ac:dyDescent="0.2">
      <c r="A441" s="2">
        <v>13</v>
      </c>
      <c r="B441" s="1" t="s">
        <v>107</v>
      </c>
      <c r="C441" s="4">
        <v>6</v>
      </c>
      <c r="D441" s="8">
        <v>1.61</v>
      </c>
      <c r="E441" s="4">
        <v>5</v>
      </c>
      <c r="F441" s="8">
        <v>2.0499999999999998</v>
      </c>
      <c r="G441" s="4">
        <v>1</v>
      </c>
      <c r="H441" s="8">
        <v>0.85</v>
      </c>
      <c r="I441" s="4">
        <v>0</v>
      </c>
    </row>
    <row r="442" spans="1:9" x14ac:dyDescent="0.2">
      <c r="A442" s="2">
        <v>13</v>
      </c>
      <c r="B442" s="1" t="s">
        <v>129</v>
      </c>
      <c r="C442" s="4">
        <v>6</v>
      </c>
      <c r="D442" s="8">
        <v>1.61</v>
      </c>
      <c r="E442" s="4">
        <v>5</v>
      </c>
      <c r="F442" s="8">
        <v>2.0499999999999998</v>
      </c>
      <c r="G442" s="4">
        <v>1</v>
      </c>
      <c r="H442" s="8">
        <v>0.85</v>
      </c>
      <c r="I442" s="4">
        <v>0</v>
      </c>
    </row>
    <row r="443" spans="1:9" x14ac:dyDescent="0.2">
      <c r="A443" s="2">
        <v>13</v>
      </c>
      <c r="B443" s="1" t="s">
        <v>116</v>
      </c>
      <c r="C443" s="4">
        <v>6</v>
      </c>
      <c r="D443" s="8">
        <v>1.61</v>
      </c>
      <c r="E443" s="4">
        <v>6</v>
      </c>
      <c r="F443" s="8">
        <v>2.46</v>
      </c>
      <c r="G443" s="4">
        <v>0</v>
      </c>
      <c r="H443" s="8">
        <v>0</v>
      </c>
      <c r="I443" s="4">
        <v>0</v>
      </c>
    </row>
    <row r="444" spans="1:9" x14ac:dyDescent="0.2">
      <c r="A444" s="2">
        <v>13</v>
      </c>
      <c r="B444" s="1" t="s">
        <v>117</v>
      </c>
      <c r="C444" s="4">
        <v>6</v>
      </c>
      <c r="D444" s="8">
        <v>1.61</v>
      </c>
      <c r="E444" s="4">
        <v>5</v>
      </c>
      <c r="F444" s="8">
        <v>2.0499999999999998</v>
      </c>
      <c r="G444" s="4">
        <v>1</v>
      </c>
      <c r="H444" s="8">
        <v>0.85</v>
      </c>
      <c r="I444" s="4">
        <v>0</v>
      </c>
    </row>
    <row r="445" spans="1:9" x14ac:dyDescent="0.2">
      <c r="A445" s="2">
        <v>18</v>
      </c>
      <c r="B445" s="1" t="s">
        <v>136</v>
      </c>
      <c r="C445" s="4">
        <v>5</v>
      </c>
      <c r="D445" s="8">
        <v>1.34</v>
      </c>
      <c r="E445" s="4">
        <v>5</v>
      </c>
      <c r="F445" s="8">
        <v>2.0499999999999998</v>
      </c>
      <c r="G445" s="4">
        <v>0</v>
      </c>
      <c r="H445" s="8">
        <v>0</v>
      </c>
      <c r="I445" s="4">
        <v>0</v>
      </c>
    </row>
    <row r="446" spans="1:9" x14ac:dyDescent="0.2">
      <c r="A446" s="2">
        <v>18</v>
      </c>
      <c r="B446" s="1" t="s">
        <v>123</v>
      </c>
      <c r="C446" s="4">
        <v>5</v>
      </c>
      <c r="D446" s="8">
        <v>1.34</v>
      </c>
      <c r="E446" s="4">
        <v>3</v>
      </c>
      <c r="F446" s="8">
        <v>1.23</v>
      </c>
      <c r="G446" s="4">
        <v>2</v>
      </c>
      <c r="H446" s="8">
        <v>1.69</v>
      </c>
      <c r="I446" s="4">
        <v>0</v>
      </c>
    </row>
    <row r="447" spans="1:9" x14ac:dyDescent="0.2">
      <c r="A447" s="2">
        <v>18</v>
      </c>
      <c r="B447" s="1" t="s">
        <v>174</v>
      </c>
      <c r="C447" s="4">
        <v>5</v>
      </c>
      <c r="D447" s="8">
        <v>1.34</v>
      </c>
      <c r="E447" s="4">
        <v>2</v>
      </c>
      <c r="F447" s="8">
        <v>0.82</v>
      </c>
      <c r="G447" s="4">
        <v>3</v>
      </c>
      <c r="H447" s="8">
        <v>2.54</v>
      </c>
      <c r="I447" s="4">
        <v>0</v>
      </c>
    </row>
    <row r="448" spans="1:9" x14ac:dyDescent="0.2">
      <c r="A448" s="2">
        <v>18</v>
      </c>
      <c r="B448" s="1" t="s">
        <v>175</v>
      </c>
      <c r="C448" s="4">
        <v>5</v>
      </c>
      <c r="D448" s="8">
        <v>1.34</v>
      </c>
      <c r="E448" s="4">
        <v>0</v>
      </c>
      <c r="F448" s="8">
        <v>0</v>
      </c>
      <c r="G448" s="4">
        <v>5</v>
      </c>
      <c r="H448" s="8">
        <v>4.24</v>
      </c>
      <c r="I448" s="4">
        <v>0</v>
      </c>
    </row>
    <row r="449" spans="1:9" x14ac:dyDescent="0.2">
      <c r="A449" s="2">
        <v>18</v>
      </c>
      <c r="B449" s="1" t="s">
        <v>176</v>
      </c>
      <c r="C449" s="4">
        <v>5</v>
      </c>
      <c r="D449" s="8">
        <v>1.34</v>
      </c>
      <c r="E449" s="4">
        <v>4</v>
      </c>
      <c r="F449" s="8">
        <v>1.64</v>
      </c>
      <c r="G449" s="4">
        <v>0</v>
      </c>
      <c r="H449" s="8">
        <v>0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18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118</v>
      </c>
      <c r="C452" s="4">
        <v>11</v>
      </c>
      <c r="D452" s="8">
        <v>5.88</v>
      </c>
      <c r="E452" s="4">
        <v>11</v>
      </c>
      <c r="F452" s="8">
        <v>7.86</v>
      </c>
      <c r="G452" s="4">
        <v>0</v>
      </c>
      <c r="H452" s="8">
        <v>0</v>
      </c>
      <c r="I452" s="4">
        <v>0</v>
      </c>
    </row>
    <row r="453" spans="1:9" x14ac:dyDescent="0.2">
      <c r="A453" s="2">
        <v>2</v>
      </c>
      <c r="B453" s="1" t="s">
        <v>114</v>
      </c>
      <c r="C453" s="4">
        <v>9</v>
      </c>
      <c r="D453" s="8">
        <v>4.8099999999999996</v>
      </c>
      <c r="E453" s="4">
        <v>7</v>
      </c>
      <c r="F453" s="8">
        <v>5</v>
      </c>
      <c r="G453" s="4">
        <v>2</v>
      </c>
      <c r="H453" s="8">
        <v>4.4400000000000004</v>
      </c>
      <c r="I453" s="4">
        <v>0</v>
      </c>
    </row>
    <row r="454" spans="1:9" x14ac:dyDescent="0.2">
      <c r="A454" s="2">
        <v>3</v>
      </c>
      <c r="B454" s="1" t="s">
        <v>104</v>
      </c>
      <c r="C454" s="4">
        <v>8</v>
      </c>
      <c r="D454" s="8">
        <v>4.28</v>
      </c>
      <c r="E454" s="4">
        <v>5</v>
      </c>
      <c r="F454" s="8">
        <v>3.57</v>
      </c>
      <c r="G454" s="4">
        <v>3</v>
      </c>
      <c r="H454" s="8">
        <v>6.67</v>
      </c>
      <c r="I454" s="4">
        <v>0</v>
      </c>
    </row>
    <row r="455" spans="1:9" x14ac:dyDescent="0.2">
      <c r="A455" s="2">
        <v>3</v>
      </c>
      <c r="B455" s="1" t="s">
        <v>109</v>
      </c>
      <c r="C455" s="4">
        <v>8</v>
      </c>
      <c r="D455" s="8">
        <v>4.28</v>
      </c>
      <c r="E455" s="4">
        <v>5</v>
      </c>
      <c r="F455" s="8">
        <v>3.57</v>
      </c>
      <c r="G455" s="4">
        <v>3</v>
      </c>
      <c r="H455" s="8">
        <v>6.67</v>
      </c>
      <c r="I455" s="4">
        <v>0</v>
      </c>
    </row>
    <row r="456" spans="1:9" x14ac:dyDescent="0.2">
      <c r="A456" s="2">
        <v>3</v>
      </c>
      <c r="B456" s="1" t="s">
        <v>119</v>
      </c>
      <c r="C456" s="4">
        <v>8</v>
      </c>
      <c r="D456" s="8">
        <v>4.28</v>
      </c>
      <c r="E456" s="4">
        <v>8</v>
      </c>
      <c r="F456" s="8">
        <v>5.71</v>
      </c>
      <c r="G456" s="4">
        <v>0</v>
      </c>
      <c r="H456" s="8">
        <v>0</v>
      </c>
      <c r="I456" s="4">
        <v>0</v>
      </c>
    </row>
    <row r="457" spans="1:9" x14ac:dyDescent="0.2">
      <c r="A457" s="2">
        <v>6</v>
      </c>
      <c r="B457" s="1" t="s">
        <v>134</v>
      </c>
      <c r="C457" s="4">
        <v>5</v>
      </c>
      <c r="D457" s="8">
        <v>2.67</v>
      </c>
      <c r="E457" s="4">
        <v>4</v>
      </c>
      <c r="F457" s="8">
        <v>2.86</v>
      </c>
      <c r="G457" s="4">
        <v>1</v>
      </c>
      <c r="H457" s="8">
        <v>2.2200000000000002</v>
      </c>
      <c r="I457" s="4">
        <v>0</v>
      </c>
    </row>
    <row r="458" spans="1:9" x14ac:dyDescent="0.2">
      <c r="A458" s="2">
        <v>6</v>
      </c>
      <c r="B458" s="1" t="s">
        <v>176</v>
      </c>
      <c r="C458" s="4">
        <v>5</v>
      </c>
      <c r="D458" s="8">
        <v>2.67</v>
      </c>
      <c r="E458" s="4">
        <v>3</v>
      </c>
      <c r="F458" s="8">
        <v>2.14</v>
      </c>
      <c r="G458" s="4">
        <v>1</v>
      </c>
      <c r="H458" s="8">
        <v>2.2200000000000002</v>
      </c>
      <c r="I458" s="4">
        <v>0</v>
      </c>
    </row>
    <row r="459" spans="1:9" x14ac:dyDescent="0.2">
      <c r="A459" s="2">
        <v>8</v>
      </c>
      <c r="B459" s="1" t="s">
        <v>133</v>
      </c>
      <c r="C459" s="4">
        <v>4</v>
      </c>
      <c r="D459" s="8">
        <v>2.14</v>
      </c>
      <c r="E459" s="4">
        <v>3</v>
      </c>
      <c r="F459" s="8">
        <v>2.14</v>
      </c>
      <c r="G459" s="4">
        <v>1</v>
      </c>
      <c r="H459" s="8">
        <v>2.2200000000000002</v>
      </c>
      <c r="I459" s="4">
        <v>0</v>
      </c>
    </row>
    <row r="460" spans="1:9" x14ac:dyDescent="0.2">
      <c r="A460" s="2">
        <v>8</v>
      </c>
      <c r="B460" s="1" t="s">
        <v>161</v>
      </c>
      <c r="C460" s="4">
        <v>4</v>
      </c>
      <c r="D460" s="8">
        <v>2.14</v>
      </c>
      <c r="E460" s="4">
        <v>4</v>
      </c>
      <c r="F460" s="8">
        <v>2.86</v>
      </c>
      <c r="G460" s="4">
        <v>0</v>
      </c>
      <c r="H460" s="8">
        <v>0</v>
      </c>
      <c r="I460" s="4">
        <v>0</v>
      </c>
    </row>
    <row r="461" spans="1:9" x14ac:dyDescent="0.2">
      <c r="A461" s="2">
        <v>8</v>
      </c>
      <c r="B461" s="1" t="s">
        <v>105</v>
      </c>
      <c r="C461" s="4">
        <v>4</v>
      </c>
      <c r="D461" s="8">
        <v>2.14</v>
      </c>
      <c r="E461" s="4">
        <v>4</v>
      </c>
      <c r="F461" s="8">
        <v>2.86</v>
      </c>
      <c r="G461" s="4">
        <v>0</v>
      </c>
      <c r="H461" s="8">
        <v>0</v>
      </c>
      <c r="I461" s="4">
        <v>0</v>
      </c>
    </row>
    <row r="462" spans="1:9" x14ac:dyDescent="0.2">
      <c r="A462" s="2">
        <v>8</v>
      </c>
      <c r="B462" s="1" t="s">
        <v>123</v>
      </c>
      <c r="C462" s="4">
        <v>4</v>
      </c>
      <c r="D462" s="8">
        <v>2.14</v>
      </c>
      <c r="E462" s="4">
        <v>3</v>
      </c>
      <c r="F462" s="8">
        <v>2.14</v>
      </c>
      <c r="G462" s="4">
        <v>1</v>
      </c>
      <c r="H462" s="8">
        <v>2.2200000000000002</v>
      </c>
      <c r="I462" s="4">
        <v>0</v>
      </c>
    </row>
    <row r="463" spans="1:9" x14ac:dyDescent="0.2">
      <c r="A463" s="2">
        <v>8</v>
      </c>
      <c r="B463" s="1" t="s">
        <v>158</v>
      </c>
      <c r="C463" s="4">
        <v>4</v>
      </c>
      <c r="D463" s="8">
        <v>2.14</v>
      </c>
      <c r="E463" s="4">
        <v>4</v>
      </c>
      <c r="F463" s="8">
        <v>2.86</v>
      </c>
      <c r="G463" s="4">
        <v>0</v>
      </c>
      <c r="H463" s="8">
        <v>0</v>
      </c>
      <c r="I463" s="4">
        <v>0</v>
      </c>
    </row>
    <row r="464" spans="1:9" x14ac:dyDescent="0.2">
      <c r="A464" s="2">
        <v>8</v>
      </c>
      <c r="B464" s="1" t="s">
        <v>107</v>
      </c>
      <c r="C464" s="4">
        <v>4</v>
      </c>
      <c r="D464" s="8">
        <v>2.14</v>
      </c>
      <c r="E464" s="4">
        <v>4</v>
      </c>
      <c r="F464" s="8">
        <v>2.86</v>
      </c>
      <c r="G464" s="4">
        <v>0</v>
      </c>
      <c r="H464" s="8">
        <v>0</v>
      </c>
      <c r="I464" s="4">
        <v>0</v>
      </c>
    </row>
    <row r="465" spans="1:9" x14ac:dyDescent="0.2">
      <c r="A465" s="2">
        <v>8</v>
      </c>
      <c r="B465" s="1" t="s">
        <v>121</v>
      </c>
      <c r="C465" s="4">
        <v>4</v>
      </c>
      <c r="D465" s="8">
        <v>2.14</v>
      </c>
      <c r="E465" s="4">
        <v>4</v>
      </c>
      <c r="F465" s="8">
        <v>2.86</v>
      </c>
      <c r="G465" s="4">
        <v>0</v>
      </c>
      <c r="H465" s="8">
        <v>0</v>
      </c>
      <c r="I465" s="4">
        <v>0</v>
      </c>
    </row>
    <row r="466" spans="1:9" x14ac:dyDescent="0.2">
      <c r="A466" s="2">
        <v>8</v>
      </c>
      <c r="B466" s="1" t="s">
        <v>122</v>
      </c>
      <c r="C466" s="4">
        <v>4</v>
      </c>
      <c r="D466" s="8">
        <v>2.14</v>
      </c>
      <c r="E466" s="4">
        <v>4</v>
      </c>
      <c r="F466" s="8">
        <v>2.86</v>
      </c>
      <c r="G466" s="4">
        <v>0</v>
      </c>
      <c r="H466" s="8">
        <v>0</v>
      </c>
      <c r="I466" s="4">
        <v>0</v>
      </c>
    </row>
    <row r="467" spans="1:9" x14ac:dyDescent="0.2">
      <c r="A467" s="2">
        <v>16</v>
      </c>
      <c r="B467" s="1" t="s">
        <v>103</v>
      </c>
      <c r="C467" s="4">
        <v>3</v>
      </c>
      <c r="D467" s="8">
        <v>1.6</v>
      </c>
      <c r="E467" s="4">
        <v>1</v>
      </c>
      <c r="F467" s="8">
        <v>0.71</v>
      </c>
      <c r="G467" s="4">
        <v>2</v>
      </c>
      <c r="H467" s="8">
        <v>4.4400000000000004</v>
      </c>
      <c r="I467" s="4">
        <v>0</v>
      </c>
    </row>
    <row r="468" spans="1:9" x14ac:dyDescent="0.2">
      <c r="A468" s="2">
        <v>16</v>
      </c>
      <c r="B468" s="1" t="s">
        <v>154</v>
      </c>
      <c r="C468" s="4">
        <v>3</v>
      </c>
      <c r="D468" s="8">
        <v>1.6</v>
      </c>
      <c r="E468" s="4">
        <v>3</v>
      </c>
      <c r="F468" s="8">
        <v>2.14</v>
      </c>
      <c r="G468" s="4">
        <v>0</v>
      </c>
      <c r="H468" s="8">
        <v>0</v>
      </c>
      <c r="I468" s="4">
        <v>0</v>
      </c>
    </row>
    <row r="469" spans="1:9" x14ac:dyDescent="0.2">
      <c r="A469" s="2">
        <v>16</v>
      </c>
      <c r="B469" s="1" t="s">
        <v>149</v>
      </c>
      <c r="C469" s="4">
        <v>3</v>
      </c>
      <c r="D469" s="8">
        <v>1.6</v>
      </c>
      <c r="E469" s="4">
        <v>2</v>
      </c>
      <c r="F469" s="8">
        <v>1.43</v>
      </c>
      <c r="G469" s="4">
        <v>1</v>
      </c>
      <c r="H469" s="8">
        <v>2.2200000000000002</v>
      </c>
      <c r="I469" s="4">
        <v>0</v>
      </c>
    </row>
    <row r="470" spans="1:9" x14ac:dyDescent="0.2">
      <c r="A470" s="2">
        <v>16</v>
      </c>
      <c r="B470" s="1" t="s">
        <v>110</v>
      </c>
      <c r="C470" s="4">
        <v>3</v>
      </c>
      <c r="D470" s="8">
        <v>1.6</v>
      </c>
      <c r="E470" s="4">
        <v>3</v>
      </c>
      <c r="F470" s="8">
        <v>2.14</v>
      </c>
      <c r="G470" s="4">
        <v>0</v>
      </c>
      <c r="H470" s="8">
        <v>0</v>
      </c>
      <c r="I470" s="4">
        <v>0</v>
      </c>
    </row>
    <row r="471" spans="1:9" x14ac:dyDescent="0.2">
      <c r="A471" s="2">
        <v>16</v>
      </c>
      <c r="B471" s="1" t="s">
        <v>130</v>
      </c>
      <c r="C471" s="4">
        <v>3</v>
      </c>
      <c r="D471" s="8">
        <v>1.6</v>
      </c>
      <c r="E471" s="4">
        <v>2</v>
      </c>
      <c r="F471" s="8">
        <v>1.43</v>
      </c>
      <c r="G471" s="4">
        <v>1</v>
      </c>
      <c r="H471" s="8">
        <v>2.2200000000000002</v>
      </c>
      <c r="I471" s="4">
        <v>0</v>
      </c>
    </row>
    <row r="472" spans="1:9" x14ac:dyDescent="0.2">
      <c r="A472" s="2">
        <v>16</v>
      </c>
      <c r="B472" s="1" t="s">
        <v>112</v>
      </c>
      <c r="C472" s="4">
        <v>3</v>
      </c>
      <c r="D472" s="8">
        <v>1.6</v>
      </c>
      <c r="E472" s="4">
        <v>2</v>
      </c>
      <c r="F472" s="8">
        <v>1.43</v>
      </c>
      <c r="G472" s="4">
        <v>1</v>
      </c>
      <c r="H472" s="8">
        <v>2.2200000000000002</v>
      </c>
      <c r="I472" s="4">
        <v>0</v>
      </c>
    </row>
    <row r="473" spans="1:9" x14ac:dyDescent="0.2">
      <c r="A473" s="2">
        <v>16</v>
      </c>
      <c r="B473" s="1" t="s">
        <v>150</v>
      </c>
      <c r="C473" s="4">
        <v>3</v>
      </c>
      <c r="D473" s="8">
        <v>1.6</v>
      </c>
      <c r="E473" s="4">
        <v>3</v>
      </c>
      <c r="F473" s="8">
        <v>2.14</v>
      </c>
      <c r="G473" s="4">
        <v>0</v>
      </c>
      <c r="H473" s="8">
        <v>0</v>
      </c>
      <c r="I473" s="4">
        <v>0</v>
      </c>
    </row>
    <row r="474" spans="1:9" x14ac:dyDescent="0.2">
      <c r="A474" s="2">
        <v>16</v>
      </c>
      <c r="B474" s="1" t="s">
        <v>177</v>
      </c>
      <c r="C474" s="4">
        <v>3</v>
      </c>
      <c r="D474" s="8">
        <v>1.6</v>
      </c>
      <c r="E474" s="4">
        <v>2</v>
      </c>
      <c r="F474" s="8">
        <v>1.43</v>
      </c>
      <c r="G474" s="4">
        <v>1</v>
      </c>
      <c r="H474" s="8">
        <v>2.2200000000000002</v>
      </c>
      <c r="I474" s="4">
        <v>0</v>
      </c>
    </row>
    <row r="475" spans="1:9" x14ac:dyDescent="0.2">
      <c r="A475" s="1"/>
      <c r="C475" s="4"/>
      <c r="D475" s="8"/>
      <c r="E475" s="4"/>
      <c r="F475" s="8"/>
      <c r="G475" s="4"/>
      <c r="H475" s="8"/>
      <c r="I475" s="4"/>
    </row>
    <row r="476" spans="1:9" x14ac:dyDescent="0.2">
      <c r="A476" s="1" t="s">
        <v>19</v>
      </c>
      <c r="C476" s="4"/>
      <c r="D476" s="8"/>
      <c r="E476" s="4"/>
      <c r="F476" s="8"/>
      <c r="G476" s="4"/>
      <c r="H476" s="8"/>
      <c r="I476" s="4"/>
    </row>
    <row r="477" spans="1:9" x14ac:dyDescent="0.2">
      <c r="A477" s="2">
        <v>1</v>
      </c>
      <c r="B477" s="1" t="s">
        <v>119</v>
      </c>
      <c r="C477" s="4">
        <v>20</v>
      </c>
      <c r="D477" s="8">
        <v>7.35</v>
      </c>
      <c r="E477" s="4">
        <v>20</v>
      </c>
      <c r="F477" s="8">
        <v>11.7</v>
      </c>
      <c r="G477" s="4">
        <v>0</v>
      </c>
      <c r="H477" s="8">
        <v>0</v>
      </c>
      <c r="I477" s="4">
        <v>0</v>
      </c>
    </row>
    <row r="478" spans="1:9" x14ac:dyDescent="0.2">
      <c r="A478" s="2">
        <v>2</v>
      </c>
      <c r="B478" s="1" t="s">
        <v>118</v>
      </c>
      <c r="C478" s="4">
        <v>17</v>
      </c>
      <c r="D478" s="8">
        <v>6.25</v>
      </c>
      <c r="E478" s="4">
        <v>17</v>
      </c>
      <c r="F478" s="8">
        <v>9.94</v>
      </c>
      <c r="G478" s="4">
        <v>0</v>
      </c>
      <c r="H478" s="8">
        <v>0</v>
      </c>
      <c r="I478" s="4">
        <v>0</v>
      </c>
    </row>
    <row r="479" spans="1:9" x14ac:dyDescent="0.2">
      <c r="A479" s="2">
        <v>3</v>
      </c>
      <c r="B479" s="1" t="s">
        <v>139</v>
      </c>
      <c r="C479" s="4">
        <v>10</v>
      </c>
      <c r="D479" s="8">
        <v>3.68</v>
      </c>
      <c r="E479" s="4">
        <v>0</v>
      </c>
      <c r="F479" s="8">
        <v>0</v>
      </c>
      <c r="G479" s="4">
        <v>0</v>
      </c>
      <c r="H479" s="8">
        <v>0</v>
      </c>
      <c r="I479" s="4">
        <v>6</v>
      </c>
    </row>
    <row r="480" spans="1:9" x14ac:dyDescent="0.2">
      <c r="A480" s="2">
        <v>4</v>
      </c>
      <c r="B480" s="1" t="s">
        <v>106</v>
      </c>
      <c r="C480" s="4">
        <v>9</v>
      </c>
      <c r="D480" s="8">
        <v>3.31</v>
      </c>
      <c r="E480" s="4">
        <v>3</v>
      </c>
      <c r="F480" s="8">
        <v>1.75</v>
      </c>
      <c r="G480" s="4">
        <v>6</v>
      </c>
      <c r="H480" s="8">
        <v>6.98</v>
      </c>
      <c r="I480" s="4">
        <v>0</v>
      </c>
    </row>
    <row r="481" spans="1:9" x14ac:dyDescent="0.2">
      <c r="A481" s="2">
        <v>4</v>
      </c>
      <c r="B481" s="1" t="s">
        <v>116</v>
      </c>
      <c r="C481" s="4">
        <v>9</v>
      </c>
      <c r="D481" s="8">
        <v>3.31</v>
      </c>
      <c r="E481" s="4">
        <v>9</v>
      </c>
      <c r="F481" s="8">
        <v>5.26</v>
      </c>
      <c r="G481" s="4">
        <v>0</v>
      </c>
      <c r="H481" s="8">
        <v>0</v>
      </c>
      <c r="I481" s="4">
        <v>0</v>
      </c>
    </row>
    <row r="482" spans="1:9" x14ac:dyDescent="0.2">
      <c r="A482" s="2">
        <v>6</v>
      </c>
      <c r="B482" s="1" t="s">
        <v>112</v>
      </c>
      <c r="C482" s="4">
        <v>8</v>
      </c>
      <c r="D482" s="8">
        <v>2.94</v>
      </c>
      <c r="E482" s="4">
        <v>5</v>
      </c>
      <c r="F482" s="8">
        <v>2.92</v>
      </c>
      <c r="G482" s="4">
        <v>3</v>
      </c>
      <c r="H482" s="8">
        <v>3.49</v>
      </c>
      <c r="I482" s="4">
        <v>0</v>
      </c>
    </row>
    <row r="483" spans="1:9" x14ac:dyDescent="0.2">
      <c r="A483" s="2">
        <v>7</v>
      </c>
      <c r="B483" s="1" t="s">
        <v>108</v>
      </c>
      <c r="C483" s="4">
        <v>7</v>
      </c>
      <c r="D483" s="8">
        <v>2.57</v>
      </c>
      <c r="E483" s="4">
        <v>7</v>
      </c>
      <c r="F483" s="8">
        <v>4.09</v>
      </c>
      <c r="G483" s="4">
        <v>0</v>
      </c>
      <c r="H483" s="8">
        <v>0</v>
      </c>
      <c r="I483" s="4">
        <v>0</v>
      </c>
    </row>
    <row r="484" spans="1:9" x14ac:dyDescent="0.2">
      <c r="A484" s="2">
        <v>7</v>
      </c>
      <c r="B484" s="1" t="s">
        <v>130</v>
      </c>
      <c r="C484" s="4">
        <v>7</v>
      </c>
      <c r="D484" s="8">
        <v>2.57</v>
      </c>
      <c r="E484" s="4">
        <v>3</v>
      </c>
      <c r="F484" s="8">
        <v>1.75</v>
      </c>
      <c r="G484" s="4">
        <v>4</v>
      </c>
      <c r="H484" s="8">
        <v>4.6500000000000004</v>
      </c>
      <c r="I484" s="4">
        <v>0</v>
      </c>
    </row>
    <row r="485" spans="1:9" x14ac:dyDescent="0.2">
      <c r="A485" s="2">
        <v>7</v>
      </c>
      <c r="B485" s="1" t="s">
        <v>121</v>
      </c>
      <c r="C485" s="4">
        <v>7</v>
      </c>
      <c r="D485" s="8">
        <v>2.57</v>
      </c>
      <c r="E485" s="4">
        <v>6</v>
      </c>
      <c r="F485" s="8">
        <v>3.51</v>
      </c>
      <c r="G485" s="4">
        <v>1</v>
      </c>
      <c r="H485" s="8">
        <v>1.1599999999999999</v>
      </c>
      <c r="I485" s="4">
        <v>0</v>
      </c>
    </row>
    <row r="486" spans="1:9" x14ac:dyDescent="0.2">
      <c r="A486" s="2">
        <v>10</v>
      </c>
      <c r="B486" s="1" t="s">
        <v>103</v>
      </c>
      <c r="C486" s="4">
        <v>6</v>
      </c>
      <c r="D486" s="8">
        <v>2.21</v>
      </c>
      <c r="E486" s="4">
        <v>1</v>
      </c>
      <c r="F486" s="8">
        <v>0.57999999999999996</v>
      </c>
      <c r="G486" s="4">
        <v>5</v>
      </c>
      <c r="H486" s="8">
        <v>5.81</v>
      </c>
      <c r="I486" s="4">
        <v>0</v>
      </c>
    </row>
    <row r="487" spans="1:9" x14ac:dyDescent="0.2">
      <c r="A487" s="2">
        <v>10</v>
      </c>
      <c r="B487" s="1" t="s">
        <v>104</v>
      </c>
      <c r="C487" s="4">
        <v>6</v>
      </c>
      <c r="D487" s="8">
        <v>2.21</v>
      </c>
      <c r="E487" s="4">
        <v>5</v>
      </c>
      <c r="F487" s="8">
        <v>2.92</v>
      </c>
      <c r="G487" s="4">
        <v>1</v>
      </c>
      <c r="H487" s="8">
        <v>1.1599999999999999</v>
      </c>
      <c r="I487" s="4">
        <v>0</v>
      </c>
    </row>
    <row r="488" spans="1:9" x14ac:dyDescent="0.2">
      <c r="A488" s="2">
        <v>10</v>
      </c>
      <c r="B488" s="1" t="s">
        <v>129</v>
      </c>
      <c r="C488" s="4">
        <v>6</v>
      </c>
      <c r="D488" s="8">
        <v>2.21</v>
      </c>
      <c r="E488" s="4">
        <v>5</v>
      </c>
      <c r="F488" s="8">
        <v>2.92</v>
      </c>
      <c r="G488" s="4">
        <v>1</v>
      </c>
      <c r="H488" s="8">
        <v>1.1599999999999999</v>
      </c>
      <c r="I488" s="4">
        <v>0</v>
      </c>
    </row>
    <row r="489" spans="1:9" x14ac:dyDescent="0.2">
      <c r="A489" s="2">
        <v>10</v>
      </c>
      <c r="B489" s="1" t="s">
        <v>111</v>
      </c>
      <c r="C489" s="4">
        <v>6</v>
      </c>
      <c r="D489" s="8">
        <v>2.21</v>
      </c>
      <c r="E489" s="4">
        <v>4</v>
      </c>
      <c r="F489" s="8">
        <v>2.34</v>
      </c>
      <c r="G489" s="4">
        <v>2</v>
      </c>
      <c r="H489" s="8">
        <v>2.33</v>
      </c>
      <c r="I489" s="4">
        <v>0</v>
      </c>
    </row>
    <row r="490" spans="1:9" x14ac:dyDescent="0.2">
      <c r="A490" s="2">
        <v>10</v>
      </c>
      <c r="B490" s="1" t="s">
        <v>132</v>
      </c>
      <c r="C490" s="4">
        <v>6</v>
      </c>
      <c r="D490" s="8">
        <v>2.21</v>
      </c>
      <c r="E490" s="4">
        <v>0</v>
      </c>
      <c r="F490" s="8">
        <v>0</v>
      </c>
      <c r="G490" s="4">
        <v>6</v>
      </c>
      <c r="H490" s="8">
        <v>6.98</v>
      </c>
      <c r="I490" s="4">
        <v>0</v>
      </c>
    </row>
    <row r="491" spans="1:9" x14ac:dyDescent="0.2">
      <c r="A491" s="2">
        <v>15</v>
      </c>
      <c r="B491" s="1" t="s">
        <v>178</v>
      </c>
      <c r="C491" s="4">
        <v>5</v>
      </c>
      <c r="D491" s="8">
        <v>1.84</v>
      </c>
      <c r="E491" s="4">
        <v>1</v>
      </c>
      <c r="F491" s="8">
        <v>0.57999999999999996</v>
      </c>
      <c r="G491" s="4">
        <v>4</v>
      </c>
      <c r="H491" s="8">
        <v>4.6500000000000004</v>
      </c>
      <c r="I491" s="4">
        <v>0</v>
      </c>
    </row>
    <row r="492" spans="1:9" x14ac:dyDescent="0.2">
      <c r="A492" s="2">
        <v>15</v>
      </c>
      <c r="B492" s="1" t="s">
        <v>179</v>
      </c>
      <c r="C492" s="4">
        <v>5</v>
      </c>
      <c r="D492" s="8">
        <v>1.84</v>
      </c>
      <c r="E492" s="4">
        <v>3</v>
      </c>
      <c r="F492" s="8">
        <v>1.75</v>
      </c>
      <c r="G492" s="4">
        <v>2</v>
      </c>
      <c r="H492" s="8">
        <v>2.33</v>
      </c>
      <c r="I492" s="4">
        <v>0</v>
      </c>
    </row>
    <row r="493" spans="1:9" x14ac:dyDescent="0.2">
      <c r="A493" s="2">
        <v>15</v>
      </c>
      <c r="B493" s="1" t="s">
        <v>114</v>
      </c>
      <c r="C493" s="4">
        <v>5</v>
      </c>
      <c r="D493" s="8">
        <v>1.84</v>
      </c>
      <c r="E493" s="4">
        <v>3</v>
      </c>
      <c r="F493" s="8">
        <v>1.75</v>
      </c>
      <c r="G493" s="4">
        <v>1</v>
      </c>
      <c r="H493" s="8">
        <v>1.1599999999999999</v>
      </c>
      <c r="I493" s="4">
        <v>1</v>
      </c>
    </row>
    <row r="494" spans="1:9" x14ac:dyDescent="0.2">
      <c r="A494" s="2">
        <v>15</v>
      </c>
      <c r="B494" s="1" t="s">
        <v>117</v>
      </c>
      <c r="C494" s="4">
        <v>5</v>
      </c>
      <c r="D494" s="8">
        <v>1.84</v>
      </c>
      <c r="E494" s="4">
        <v>5</v>
      </c>
      <c r="F494" s="8">
        <v>2.92</v>
      </c>
      <c r="G494" s="4">
        <v>0</v>
      </c>
      <c r="H494" s="8">
        <v>0</v>
      </c>
      <c r="I494" s="4">
        <v>0</v>
      </c>
    </row>
    <row r="495" spans="1:9" x14ac:dyDescent="0.2">
      <c r="A495" s="2">
        <v>19</v>
      </c>
      <c r="B495" s="1" t="s">
        <v>134</v>
      </c>
      <c r="C495" s="4">
        <v>4</v>
      </c>
      <c r="D495" s="8">
        <v>1.47</v>
      </c>
      <c r="E495" s="4">
        <v>4</v>
      </c>
      <c r="F495" s="8">
        <v>2.34</v>
      </c>
      <c r="G495" s="4">
        <v>0</v>
      </c>
      <c r="H495" s="8">
        <v>0</v>
      </c>
      <c r="I495" s="4">
        <v>0</v>
      </c>
    </row>
    <row r="496" spans="1:9" x14ac:dyDescent="0.2">
      <c r="A496" s="2">
        <v>19</v>
      </c>
      <c r="B496" s="1" t="s">
        <v>123</v>
      </c>
      <c r="C496" s="4">
        <v>4</v>
      </c>
      <c r="D496" s="8">
        <v>1.47</v>
      </c>
      <c r="E496" s="4">
        <v>2</v>
      </c>
      <c r="F496" s="8">
        <v>1.17</v>
      </c>
      <c r="G496" s="4">
        <v>2</v>
      </c>
      <c r="H496" s="8">
        <v>2.33</v>
      </c>
      <c r="I496" s="4">
        <v>0</v>
      </c>
    </row>
    <row r="497" spans="1:9" x14ac:dyDescent="0.2">
      <c r="A497" s="2">
        <v>19</v>
      </c>
      <c r="B497" s="1" t="s">
        <v>107</v>
      </c>
      <c r="C497" s="4">
        <v>4</v>
      </c>
      <c r="D497" s="8">
        <v>1.47</v>
      </c>
      <c r="E497" s="4">
        <v>3</v>
      </c>
      <c r="F497" s="8">
        <v>1.75</v>
      </c>
      <c r="G497" s="4">
        <v>1</v>
      </c>
      <c r="H497" s="8">
        <v>1.1599999999999999</v>
      </c>
      <c r="I497" s="4">
        <v>0</v>
      </c>
    </row>
    <row r="498" spans="1:9" x14ac:dyDescent="0.2">
      <c r="A498" s="2">
        <v>19</v>
      </c>
      <c r="B498" s="1" t="s">
        <v>167</v>
      </c>
      <c r="C498" s="4">
        <v>4</v>
      </c>
      <c r="D498" s="8">
        <v>1.47</v>
      </c>
      <c r="E498" s="4">
        <v>3</v>
      </c>
      <c r="F498" s="8">
        <v>1.75</v>
      </c>
      <c r="G498" s="4">
        <v>1</v>
      </c>
      <c r="H498" s="8">
        <v>1.1599999999999999</v>
      </c>
      <c r="I498" s="4">
        <v>0</v>
      </c>
    </row>
    <row r="499" spans="1:9" x14ac:dyDescent="0.2">
      <c r="A499" s="1"/>
      <c r="C499" s="4"/>
      <c r="D499" s="8"/>
      <c r="E499" s="4"/>
      <c r="F499" s="8"/>
      <c r="G499" s="4"/>
      <c r="H499" s="8"/>
      <c r="I499" s="4"/>
    </row>
    <row r="500" spans="1:9" x14ac:dyDescent="0.2">
      <c r="A500" s="1" t="s">
        <v>20</v>
      </c>
      <c r="C500" s="4"/>
      <c r="D500" s="8"/>
      <c r="E500" s="4"/>
      <c r="F500" s="8"/>
      <c r="G500" s="4"/>
      <c r="H500" s="8"/>
      <c r="I500" s="4"/>
    </row>
    <row r="501" spans="1:9" x14ac:dyDescent="0.2">
      <c r="A501" s="2">
        <v>1</v>
      </c>
      <c r="B501" s="1" t="s">
        <v>119</v>
      </c>
      <c r="C501" s="4">
        <v>17</v>
      </c>
      <c r="D501" s="8">
        <v>10.63</v>
      </c>
      <c r="E501" s="4">
        <v>17</v>
      </c>
      <c r="F501" s="8">
        <v>15.18</v>
      </c>
      <c r="G501" s="4">
        <v>0</v>
      </c>
      <c r="H501" s="8">
        <v>0</v>
      </c>
      <c r="I501" s="4">
        <v>0</v>
      </c>
    </row>
    <row r="502" spans="1:9" x14ac:dyDescent="0.2">
      <c r="A502" s="2">
        <v>2</v>
      </c>
      <c r="B502" s="1" t="s">
        <v>116</v>
      </c>
      <c r="C502" s="4">
        <v>7</v>
      </c>
      <c r="D502" s="8">
        <v>4.38</v>
      </c>
      <c r="E502" s="4">
        <v>7</v>
      </c>
      <c r="F502" s="8">
        <v>6.25</v>
      </c>
      <c r="G502" s="4">
        <v>0</v>
      </c>
      <c r="H502" s="8">
        <v>0</v>
      </c>
      <c r="I502" s="4">
        <v>0</v>
      </c>
    </row>
    <row r="503" spans="1:9" x14ac:dyDescent="0.2">
      <c r="A503" s="2">
        <v>2</v>
      </c>
      <c r="B503" s="1" t="s">
        <v>118</v>
      </c>
      <c r="C503" s="4">
        <v>7</v>
      </c>
      <c r="D503" s="8">
        <v>4.38</v>
      </c>
      <c r="E503" s="4">
        <v>6</v>
      </c>
      <c r="F503" s="8">
        <v>5.36</v>
      </c>
      <c r="G503" s="4">
        <v>1</v>
      </c>
      <c r="H503" s="8">
        <v>2.94</v>
      </c>
      <c r="I503" s="4">
        <v>0</v>
      </c>
    </row>
    <row r="504" spans="1:9" x14ac:dyDescent="0.2">
      <c r="A504" s="2">
        <v>4</v>
      </c>
      <c r="B504" s="1" t="s">
        <v>121</v>
      </c>
      <c r="C504" s="4">
        <v>6</v>
      </c>
      <c r="D504" s="8">
        <v>3.75</v>
      </c>
      <c r="E504" s="4">
        <v>6</v>
      </c>
      <c r="F504" s="8">
        <v>5.36</v>
      </c>
      <c r="G504" s="4">
        <v>0</v>
      </c>
      <c r="H504" s="8">
        <v>0</v>
      </c>
      <c r="I504" s="4">
        <v>0</v>
      </c>
    </row>
    <row r="505" spans="1:9" x14ac:dyDescent="0.2">
      <c r="A505" s="2">
        <v>5</v>
      </c>
      <c r="B505" s="1" t="s">
        <v>114</v>
      </c>
      <c r="C505" s="4">
        <v>5</v>
      </c>
      <c r="D505" s="8">
        <v>3.13</v>
      </c>
      <c r="E505" s="4">
        <v>5</v>
      </c>
      <c r="F505" s="8">
        <v>4.46</v>
      </c>
      <c r="G505" s="4">
        <v>0</v>
      </c>
      <c r="H505" s="8">
        <v>0</v>
      </c>
      <c r="I505" s="4">
        <v>0</v>
      </c>
    </row>
    <row r="506" spans="1:9" x14ac:dyDescent="0.2">
      <c r="A506" s="2">
        <v>5</v>
      </c>
      <c r="B506" s="1" t="s">
        <v>115</v>
      </c>
      <c r="C506" s="4">
        <v>5</v>
      </c>
      <c r="D506" s="8">
        <v>3.13</v>
      </c>
      <c r="E506" s="4">
        <v>5</v>
      </c>
      <c r="F506" s="8">
        <v>4.46</v>
      </c>
      <c r="G506" s="4">
        <v>0</v>
      </c>
      <c r="H506" s="8">
        <v>0</v>
      </c>
      <c r="I506" s="4">
        <v>0</v>
      </c>
    </row>
    <row r="507" spans="1:9" x14ac:dyDescent="0.2">
      <c r="A507" s="2">
        <v>5</v>
      </c>
      <c r="B507" s="1" t="s">
        <v>120</v>
      </c>
      <c r="C507" s="4">
        <v>5</v>
      </c>
      <c r="D507" s="8">
        <v>3.13</v>
      </c>
      <c r="E507" s="4">
        <v>5</v>
      </c>
      <c r="F507" s="8">
        <v>4.46</v>
      </c>
      <c r="G507" s="4">
        <v>0</v>
      </c>
      <c r="H507" s="8">
        <v>0</v>
      </c>
      <c r="I507" s="4">
        <v>0</v>
      </c>
    </row>
    <row r="508" spans="1:9" x14ac:dyDescent="0.2">
      <c r="A508" s="2">
        <v>8</v>
      </c>
      <c r="B508" s="1" t="s">
        <v>104</v>
      </c>
      <c r="C508" s="4">
        <v>4</v>
      </c>
      <c r="D508" s="8">
        <v>2.5</v>
      </c>
      <c r="E508" s="4">
        <v>3</v>
      </c>
      <c r="F508" s="8">
        <v>2.68</v>
      </c>
      <c r="G508" s="4">
        <v>1</v>
      </c>
      <c r="H508" s="8">
        <v>2.94</v>
      </c>
      <c r="I508" s="4">
        <v>0</v>
      </c>
    </row>
    <row r="509" spans="1:9" x14ac:dyDescent="0.2">
      <c r="A509" s="2">
        <v>8</v>
      </c>
      <c r="B509" s="1" t="s">
        <v>108</v>
      </c>
      <c r="C509" s="4">
        <v>4</v>
      </c>
      <c r="D509" s="8">
        <v>2.5</v>
      </c>
      <c r="E509" s="4">
        <v>4</v>
      </c>
      <c r="F509" s="8">
        <v>3.57</v>
      </c>
      <c r="G509" s="4">
        <v>0</v>
      </c>
      <c r="H509" s="8">
        <v>0</v>
      </c>
      <c r="I509" s="4">
        <v>0</v>
      </c>
    </row>
    <row r="510" spans="1:9" x14ac:dyDescent="0.2">
      <c r="A510" s="2">
        <v>8</v>
      </c>
      <c r="B510" s="1" t="s">
        <v>181</v>
      </c>
      <c r="C510" s="4">
        <v>4</v>
      </c>
      <c r="D510" s="8">
        <v>2.5</v>
      </c>
      <c r="E510" s="4">
        <v>3</v>
      </c>
      <c r="F510" s="8">
        <v>2.68</v>
      </c>
      <c r="G510" s="4">
        <v>1</v>
      </c>
      <c r="H510" s="8">
        <v>2.94</v>
      </c>
      <c r="I510" s="4">
        <v>0</v>
      </c>
    </row>
    <row r="511" spans="1:9" x14ac:dyDescent="0.2">
      <c r="A511" s="2">
        <v>8</v>
      </c>
      <c r="B511" s="1" t="s">
        <v>112</v>
      </c>
      <c r="C511" s="4">
        <v>4</v>
      </c>
      <c r="D511" s="8">
        <v>2.5</v>
      </c>
      <c r="E511" s="4">
        <v>4</v>
      </c>
      <c r="F511" s="8">
        <v>3.57</v>
      </c>
      <c r="G511" s="4">
        <v>0</v>
      </c>
      <c r="H511" s="8">
        <v>0</v>
      </c>
      <c r="I511" s="4">
        <v>0</v>
      </c>
    </row>
    <row r="512" spans="1:9" x14ac:dyDescent="0.2">
      <c r="A512" s="2">
        <v>8</v>
      </c>
      <c r="B512" s="1" t="s">
        <v>132</v>
      </c>
      <c r="C512" s="4">
        <v>4</v>
      </c>
      <c r="D512" s="8">
        <v>2.5</v>
      </c>
      <c r="E512" s="4">
        <v>0</v>
      </c>
      <c r="F512" s="8">
        <v>0</v>
      </c>
      <c r="G512" s="4">
        <v>1</v>
      </c>
      <c r="H512" s="8">
        <v>2.94</v>
      </c>
      <c r="I512" s="4">
        <v>0</v>
      </c>
    </row>
    <row r="513" spans="1:9" x14ac:dyDescent="0.2">
      <c r="A513" s="2">
        <v>8</v>
      </c>
      <c r="B513" s="1" t="s">
        <v>122</v>
      </c>
      <c r="C513" s="4">
        <v>4</v>
      </c>
      <c r="D513" s="8">
        <v>2.5</v>
      </c>
      <c r="E513" s="4">
        <v>3</v>
      </c>
      <c r="F513" s="8">
        <v>2.68</v>
      </c>
      <c r="G513" s="4">
        <v>1</v>
      </c>
      <c r="H513" s="8">
        <v>2.94</v>
      </c>
      <c r="I513" s="4">
        <v>0</v>
      </c>
    </row>
    <row r="514" spans="1:9" x14ac:dyDescent="0.2">
      <c r="A514" s="2">
        <v>14</v>
      </c>
      <c r="B514" s="1" t="s">
        <v>103</v>
      </c>
      <c r="C514" s="4">
        <v>3</v>
      </c>
      <c r="D514" s="8">
        <v>1.88</v>
      </c>
      <c r="E514" s="4">
        <v>1</v>
      </c>
      <c r="F514" s="8">
        <v>0.89</v>
      </c>
      <c r="G514" s="4">
        <v>2</v>
      </c>
      <c r="H514" s="8">
        <v>5.88</v>
      </c>
      <c r="I514" s="4">
        <v>0</v>
      </c>
    </row>
    <row r="515" spans="1:9" x14ac:dyDescent="0.2">
      <c r="A515" s="2">
        <v>14</v>
      </c>
      <c r="B515" s="1" t="s">
        <v>107</v>
      </c>
      <c r="C515" s="4">
        <v>3</v>
      </c>
      <c r="D515" s="8">
        <v>1.88</v>
      </c>
      <c r="E515" s="4">
        <v>3</v>
      </c>
      <c r="F515" s="8">
        <v>2.68</v>
      </c>
      <c r="G515" s="4">
        <v>0</v>
      </c>
      <c r="H515" s="8">
        <v>0</v>
      </c>
      <c r="I515" s="4">
        <v>0</v>
      </c>
    </row>
    <row r="516" spans="1:9" x14ac:dyDescent="0.2">
      <c r="A516" s="2">
        <v>14</v>
      </c>
      <c r="B516" s="1" t="s">
        <v>180</v>
      </c>
      <c r="C516" s="4">
        <v>3</v>
      </c>
      <c r="D516" s="8">
        <v>1.88</v>
      </c>
      <c r="E516" s="4">
        <v>1</v>
      </c>
      <c r="F516" s="8">
        <v>0.89</v>
      </c>
      <c r="G516" s="4">
        <v>2</v>
      </c>
      <c r="H516" s="8">
        <v>5.88</v>
      </c>
      <c r="I516" s="4">
        <v>0</v>
      </c>
    </row>
    <row r="517" spans="1:9" x14ac:dyDescent="0.2">
      <c r="A517" s="2">
        <v>14</v>
      </c>
      <c r="B517" s="1" t="s">
        <v>111</v>
      </c>
      <c r="C517" s="4">
        <v>3</v>
      </c>
      <c r="D517" s="8">
        <v>1.88</v>
      </c>
      <c r="E517" s="4">
        <v>2</v>
      </c>
      <c r="F517" s="8">
        <v>1.79</v>
      </c>
      <c r="G517" s="4">
        <v>1</v>
      </c>
      <c r="H517" s="8">
        <v>2.94</v>
      </c>
      <c r="I517" s="4">
        <v>0</v>
      </c>
    </row>
    <row r="518" spans="1:9" x14ac:dyDescent="0.2">
      <c r="A518" s="2">
        <v>14</v>
      </c>
      <c r="B518" s="1" t="s">
        <v>130</v>
      </c>
      <c r="C518" s="4">
        <v>3</v>
      </c>
      <c r="D518" s="8">
        <v>1.88</v>
      </c>
      <c r="E518" s="4">
        <v>1</v>
      </c>
      <c r="F518" s="8">
        <v>0.89</v>
      </c>
      <c r="G518" s="4">
        <v>2</v>
      </c>
      <c r="H518" s="8">
        <v>5.88</v>
      </c>
      <c r="I518" s="4">
        <v>0</v>
      </c>
    </row>
    <row r="519" spans="1:9" x14ac:dyDescent="0.2">
      <c r="A519" s="2">
        <v>14</v>
      </c>
      <c r="B519" s="1" t="s">
        <v>173</v>
      </c>
      <c r="C519" s="4">
        <v>3</v>
      </c>
      <c r="D519" s="8">
        <v>1.88</v>
      </c>
      <c r="E519" s="4">
        <v>3</v>
      </c>
      <c r="F519" s="8">
        <v>2.68</v>
      </c>
      <c r="G519" s="4">
        <v>0</v>
      </c>
      <c r="H519" s="8">
        <v>0</v>
      </c>
      <c r="I519" s="4">
        <v>0</v>
      </c>
    </row>
    <row r="520" spans="1:9" x14ac:dyDescent="0.2">
      <c r="A520" s="2">
        <v>14</v>
      </c>
      <c r="B520" s="1" t="s">
        <v>139</v>
      </c>
      <c r="C520" s="4">
        <v>3</v>
      </c>
      <c r="D520" s="8">
        <v>1.88</v>
      </c>
      <c r="E520" s="4">
        <v>0</v>
      </c>
      <c r="F520" s="8">
        <v>0</v>
      </c>
      <c r="G520" s="4">
        <v>0</v>
      </c>
      <c r="H520" s="8">
        <v>0</v>
      </c>
      <c r="I520" s="4">
        <v>0</v>
      </c>
    </row>
    <row r="521" spans="1:9" x14ac:dyDescent="0.2">
      <c r="A521" s="1"/>
      <c r="C521" s="4"/>
      <c r="D521" s="8"/>
      <c r="E521" s="4"/>
      <c r="F521" s="8"/>
      <c r="G521" s="4"/>
      <c r="H521" s="8"/>
      <c r="I521" s="4"/>
    </row>
    <row r="522" spans="1:9" x14ac:dyDescent="0.2">
      <c r="A522" s="1" t="s">
        <v>21</v>
      </c>
      <c r="C522" s="4"/>
      <c r="D522" s="8"/>
      <c r="E522" s="4"/>
      <c r="F522" s="8"/>
      <c r="G522" s="4"/>
      <c r="H522" s="8"/>
      <c r="I522" s="4"/>
    </row>
    <row r="523" spans="1:9" x14ac:dyDescent="0.2">
      <c r="A523" s="2">
        <v>1</v>
      </c>
      <c r="B523" s="1" t="s">
        <v>119</v>
      </c>
      <c r="C523" s="4">
        <v>9</v>
      </c>
      <c r="D523" s="8">
        <v>7.26</v>
      </c>
      <c r="E523" s="4">
        <v>8</v>
      </c>
      <c r="F523" s="8">
        <v>10.96</v>
      </c>
      <c r="G523" s="4">
        <v>1</v>
      </c>
      <c r="H523" s="8">
        <v>2.56</v>
      </c>
      <c r="I523" s="4">
        <v>0</v>
      </c>
    </row>
    <row r="524" spans="1:9" x14ac:dyDescent="0.2">
      <c r="A524" s="2">
        <v>2</v>
      </c>
      <c r="B524" s="1" t="s">
        <v>103</v>
      </c>
      <c r="C524" s="4">
        <v>8</v>
      </c>
      <c r="D524" s="8">
        <v>6.45</v>
      </c>
      <c r="E524" s="4">
        <v>4</v>
      </c>
      <c r="F524" s="8">
        <v>5.48</v>
      </c>
      <c r="G524" s="4">
        <v>4</v>
      </c>
      <c r="H524" s="8">
        <v>10.26</v>
      </c>
      <c r="I524" s="4">
        <v>0</v>
      </c>
    </row>
    <row r="525" spans="1:9" x14ac:dyDescent="0.2">
      <c r="A525" s="2">
        <v>3</v>
      </c>
      <c r="B525" s="1" t="s">
        <v>118</v>
      </c>
      <c r="C525" s="4">
        <v>7</v>
      </c>
      <c r="D525" s="8">
        <v>5.65</v>
      </c>
      <c r="E525" s="4">
        <v>7</v>
      </c>
      <c r="F525" s="8">
        <v>9.59</v>
      </c>
      <c r="G525" s="4">
        <v>0</v>
      </c>
      <c r="H525" s="8">
        <v>0</v>
      </c>
      <c r="I525" s="4">
        <v>0</v>
      </c>
    </row>
    <row r="526" spans="1:9" x14ac:dyDescent="0.2">
      <c r="A526" s="2">
        <v>3</v>
      </c>
      <c r="B526" s="1" t="s">
        <v>132</v>
      </c>
      <c r="C526" s="4">
        <v>7</v>
      </c>
      <c r="D526" s="8">
        <v>5.65</v>
      </c>
      <c r="E526" s="4">
        <v>0</v>
      </c>
      <c r="F526" s="8">
        <v>0</v>
      </c>
      <c r="G526" s="4">
        <v>4</v>
      </c>
      <c r="H526" s="8">
        <v>10.26</v>
      </c>
      <c r="I526" s="4">
        <v>0</v>
      </c>
    </row>
    <row r="527" spans="1:9" x14ac:dyDescent="0.2">
      <c r="A527" s="2">
        <v>5</v>
      </c>
      <c r="B527" s="1" t="s">
        <v>133</v>
      </c>
      <c r="C527" s="4">
        <v>6</v>
      </c>
      <c r="D527" s="8">
        <v>4.84</v>
      </c>
      <c r="E527" s="4">
        <v>6</v>
      </c>
      <c r="F527" s="8">
        <v>8.2200000000000006</v>
      </c>
      <c r="G527" s="4">
        <v>0</v>
      </c>
      <c r="H527" s="8">
        <v>0</v>
      </c>
      <c r="I527" s="4">
        <v>0</v>
      </c>
    </row>
    <row r="528" spans="1:9" x14ac:dyDescent="0.2">
      <c r="A528" s="2">
        <v>6</v>
      </c>
      <c r="B528" s="1" t="s">
        <v>104</v>
      </c>
      <c r="C528" s="4">
        <v>5</v>
      </c>
      <c r="D528" s="8">
        <v>4.03</v>
      </c>
      <c r="E528" s="4">
        <v>3</v>
      </c>
      <c r="F528" s="8">
        <v>4.1100000000000003</v>
      </c>
      <c r="G528" s="4">
        <v>2</v>
      </c>
      <c r="H528" s="8">
        <v>5.13</v>
      </c>
      <c r="I528" s="4">
        <v>0</v>
      </c>
    </row>
    <row r="529" spans="1:9" x14ac:dyDescent="0.2">
      <c r="A529" s="2">
        <v>7</v>
      </c>
      <c r="B529" s="1" t="s">
        <v>120</v>
      </c>
      <c r="C529" s="4">
        <v>4</v>
      </c>
      <c r="D529" s="8">
        <v>3.23</v>
      </c>
      <c r="E529" s="4">
        <v>4</v>
      </c>
      <c r="F529" s="8">
        <v>5.48</v>
      </c>
      <c r="G529" s="4">
        <v>0</v>
      </c>
      <c r="H529" s="8">
        <v>0</v>
      </c>
      <c r="I529" s="4">
        <v>0</v>
      </c>
    </row>
    <row r="530" spans="1:9" x14ac:dyDescent="0.2">
      <c r="A530" s="2">
        <v>8</v>
      </c>
      <c r="B530" s="1" t="s">
        <v>105</v>
      </c>
      <c r="C530" s="4">
        <v>3</v>
      </c>
      <c r="D530" s="8">
        <v>2.42</v>
      </c>
      <c r="E530" s="4">
        <v>3</v>
      </c>
      <c r="F530" s="8">
        <v>4.1100000000000003</v>
      </c>
      <c r="G530" s="4">
        <v>0</v>
      </c>
      <c r="H530" s="8">
        <v>0</v>
      </c>
      <c r="I530" s="4">
        <v>0</v>
      </c>
    </row>
    <row r="531" spans="1:9" x14ac:dyDescent="0.2">
      <c r="A531" s="2">
        <v>8</v>
      </c>
      <c r="B531" s="1" t="s">
        <v>130</v>
      </c>
      <c r="C531" s="4">
        <v>3</v>
      </c>
      <c r="D531" s="8">
        <v>2.42</v>
      </c>
      <c r="E531" s="4">
        <v>1</v>
      </c>
      <c r="F531" s="8">
        <v>1.37</v>
      </c>
      <c r="G531" s="4">
        <v>2</v>
      </c>
      <c r="H531" s="8">
        <v>5.13</v>
      </c>
      <c r="I531" s="4">
        <v>0</v>
      </c>
    </row>
    <row r="532" spans="1:9" x14ac:dyDescent="0.2">
      <c r="A532" s="2">
        <v>8</v>
      </c>
      <c r="B532" s="1" t="s">
        <v>112</v>
      </c>
      <c r="C532" s="4">
        <v>3</v>
      </c>
      <c r="D532" s="8">
        <v>2.42</v>
      </c>
      <c r="E532" s="4">
        <v>1</v>
      </c>
      <c r="F532" s="8">
        <v>1.37</v>
      </c>
      <c r="G532" s="4">
        <v>2</v>
      </c>
      <c r="H532" s="8">
        <v>5.13</v>
      </c>
      <c r="I532" s="4">
        <v>0</v>
      </c>
    </row>
    <row r="533" spans="1:9" x14ac:dyDescent="0.2">
      <c r="A533" s="2">
        <v>8</v>
      </c>
      <c r="B533" s="1" t="s">
        <v>171</v>
      </c>
      <c r="C533" s="4">
        <v>3</v>
      </c>
      <c r="D533" s="8">
        <v>2.42</v>
      </c>
      <c r="E533" s="4">
        <v>0</v>
      </c>
      <c r="F533" s="8">
        <v>0</v>
      </c>
      <c r="G533" s="4">
        <v>0</v>
      </c>
      <c r="H533" s="8">
        <v>0</v>
      </c>
      <c r="I533" s="4">
        <v>0</v>
      </c>
    </row>
    <row r="534" spans="1:9" x14ac:dyDescent="0.2">
      <c r="A534" s="2">
        <v>12</v>
      </c>
      <c r="B534" s="1" t="s">
        <v>134</v>
      </c>
      <c r="C534" s="4">
        <v>2</v>
      </c>
      <c r="D534" s="8">
        <v>1.61</v>
      </c>
      <c r="E534" s="4">
        <v>1</v>
      </c>
      <c r="F534" s="8">
        <v>1.37</v>
      </c>
      <c r="G534" s="4">
        <v>1</v>
      </c>
      <c r="H534" s="8">
        <v>2.56</v>
      </c>
      <c r="I534" s="4">
        <v>0</v>
      </c>
    </row>
    <row r="535" spans="1:9" x14ac:dyDescent="0.2">
      <c r="A535" s="2">
        <v>12</v>
      </c>
      <c r="B535" s="1" t="s">
        <v>142</v>
      </c>
      <c r="C535" s="4">
        <v>2</v>
      </c>
      <c r="D535" s="8">
        <v>1.61</v>
      </c>
      <c r="E535" s="4">
        <v>2</v>
      </c>
      <c r="F535" s="8">
        <v>2.74</v>
      </c>
      <c r="G535" s="4">
        <v>0</v>
      </c>
      <c r="H535" s="8">
        <v>0</v>
      </c>
      <c r="I535" s="4">
        <v>0</v>
      </c>
    </row>
    <row r="536" spans="1:9" x14ac:dyDescent="0.2">
      <c r="A536" s="2">
        <v>12</v>
      </c>
      <c r="B536" s="1" t="s">
        <v>155</v>
      </c>
      <c r="C536" s="4">
        <v>2</v>
      </c>
      <c r="D536" s="8">
        <v>1.61</v>
      </c>
      <c r="E536" s="4">
        <v>1</v>
      </c>
      <c r="F536" s="8">
        <v>1.37</v>
      </c>
      <c r="G536" s="4">
        <v>1</v>
      </c>
      <c r="H536" s="8">
        <v>2.56</v>
      </c>
      <c r="I536" s="4">
        <v>0</v>
      </c>
    </row>
    <row r="537" spans="1:9" x14ac:dyDescent="0.2">
      <c r="A537" s="2">
        <v>12</v>
      </c>
      <c r="B537" s="1" t="s">
        <v>123</v>
      </c>
      <c r="C537" s="4">
        <v>2</v>
      </c>
      <c r="D537" s="8">
        <v>1.61</v>
      </c>
      <c r="E537" s="4">
        <v>1</v>
      </c>
      <c r="F537" s="8">
        <v>1.37</v>
      </c>
      <c r="G537" s="4">
        <v>1</v>
      </c>
      <c r="H537" s="8">
        <v>2.56</v>
      </c>
      <c r="I537" s="4">
        <v>0</v>
      </c>
    </row>
    <row r="538" spans="1:9" x14ac:dyDescent="0.2">
      <c r="A538" s="2">
        <v>12</v>
      </c>
      <c r="B538" s="1" t="s">
        <v>182</v>
      </c>
      <c r="C538" s="4">
        <v>2</v>
      </c>
      <c r="D538" s="8">
        <v>1.61</v>
      </c>
      <c r="E538" s="4">
        <v>0</v>
      </c>
      <c r="F538" s="8">
        <v>0</v>
      </c>
      <c r="G538" s="4">
        <v>2</v>
      </c>
      <c r="H538" s="8">
        <v>5.13</v>
      </c>
      <c r="I538" s="4">
        <v>0</v>
      </c>
    </row>
    <row r="539" spans="1:9" x14ac:dyDescent="0.2">
      <c r="A539" s="2">
        <v>12</v>
      </c>
      <c r="B539" s="1" t="s">
        <v>107</v>
      </c>
      <c r="C539" s="4">
        <v>2</v>
      </c>
      <c r="D539" s="8">
        <v>1.61</v>
      </c>
      <c r="E539" s="4">
        <v>2</v>
      </c>
      <c r="F539" s="8">
        <v>2.74</v>
      </c>
      <c r="G539" s="4">
        <v>0</v>
      </c>
      <c r="H539" s="8">
        <v>0</v>
      </c>
      <c r="I539" s="4">
        <v>0</v>
      </c>
    </row>
    <row r="540" spans="1:9" x14ac:dyDescent="0.2">
      <c r="A540" s="2">
        <v>12</v>
      </c>
      <c r="B540" s="1" t="s">
        <v>109</v>
      </c>
      <c r="C540" s="4">
        <v>2</v>
      </c>
      <c r="D540" s="8">
        <v>1.61</v>
      </c>
      <c r="E540" s="4">
        <v>1</v>
      </c>
      <c r="F540" s="8">
        <v>1.37</v>
      </c>
      <c r="G540" s="4">
        <v>1</v>
      </c>
      <c r="H540" s="8">
        <v>2.56</v>
      </c>
      <c r="I540" s="4">
        <v>0</v>
      </c>
    </row>
    <row r="541" spans="1:9" x14ac:dyDescent="0.2">
      <c r="A541" s="2">
        <v>12</v>
      </c>
      <c r="B541" s="1" t="s">
        <v>110</v>
      </c>
      <c r="C541" s="4">
        <v>2</v>
      </c>
      <c r="D541" s="8">
        <v>1.61</v>
      </c>
      <c r="E541" s="4">
        <v>2</v>
      </c>
      <c r="F541" s="8">
        <v>2.74</v>
      </c>
      <c r="G541" s="4">
        <v>0</v>
      </c>
      <c r="H541" s="8">
        <v>0</v>
      </c>
      <c r="I541" s="4">
        <v>0</v>
      </c>
    </row>
    <row r="542" spans="1:9" x14ac:dyDescent="0.2">
      <c r="A542" s="2">
        <v>12</v>
      </c>
      <c r="B542" s="1" t="s">
        <v>129</v>
      </c>
      <c r="C542" s="4">
        <v>2</v>
      </c>
      <c r="D542" s="8">
        <v>1.61</v>
      </c>
      <c r="E542" s="4">
        <v>1</v>
      </c>
      <c r="F542" s="8">
        <v>1.37</v>
      </c>
      <c r="G542" s="4">
        <v>1</v>
      </c>
      <c r="H542" s="8">
        <v>2.56</v>
      </c>
      <c r="I542" s="4">
        <v>0</v>
      </c>
    </row>
    <row r="543" spans="1:9" x14ac:dyDescent="0.2">
      <c r="A543" s="2">
        <v>12</v>
      </c>
      <c r="B543" s="1" t="s">
        <v>115</v>
      </c>
      <c r="C543" s="4">
        <v>2</v>
      </c>
      <c r="D543" s="8">
        <v>1.61</v>
      </c>
      <c r="E543" s="4">
        <v>2</v>
      </c>
      <c r="F543" s="8">
        <v>2.74</v>
      </c>
      <c r="G543" s="4">
        <v>0</v>
      </c>
      <c r="H543" s="8">
        <v>0</v>
      </c>
      <c r="I543" s="4">
        <v>0</v>
      </c>
    </row>
    <row r="544" spans="1:9" x14ac:dyDescent="0.2">
      <c r="A544" s="2">
        <v>12</v>
      </c>
      <c r="B544" s="1" t="s">
        <v>116</v>
      </c>
      <c r="C544" s="4">
        <v>2</v>
      </c>
      <c r="D544" s="8">
        <v>1.61</v>
      </c>
      <c r="E544" s="4">
        <v>2</v>
      </c>
      <c r="F544" s="8">
        <v>2.74</v>
      </c>
      <c r="G544" s="4">
        <v>0</v>
      </c>
      <c r="H544" s="8">
        <v>0</v>
      </c>
      <c r="I544" s="4">
        <v>0</v>
      </c>
    </row>
    <row r="545" spans="1:9" x14ac:dyDescent="0.2">
      <c r="A545" s="2">
        <v>12</v>
      </c>
      <c r="B545" s="1" t="s">
        <v>127</v>
      </c>
      <c r="C545" s="4">
        <v>2</v>
      </c>
      <c r="D545" s="8">
        <v>1.61</v>
      </c>
      <c r="E545" s="4">
        <v>2</v>
      </c>
      <c r="F545" s="8">
        <v>2.74</v>
      </c>
      <c r="G545" s="4">
        <v>0</v>
      </c>
      <c r="H545" s="8">
        <v>0</v>
      </c>
      <c r="I545" s="4">
        <v>0</v>
      </c>
    </row>
    <row r="546" spans="1:9" x14ac:dyDescent="0.2">
      <c r="A546" s="2">
        <v>12</v>
      </c>
      <c r="B546" s="1" t="s">
        <v>121</v>
      </c>
      <c r="C546" s="4">
        <v>2</v>
      </c>
      <c r="D546" s="8">
        <v>1.61</v>
      </c>
      <c r="E546" s="4">
        <v>2</v>
      </c>
      <c r="F546" s="8">
        <v>2.74</v>
      </c>
      <c r="G546" s="4">
        <v>0</v>
      </c>
      <c r="H546" s="8">
        <v>0</v>
      </c>
      <c r="I546" s="4">
        <v>0</v>
      </c>
    </row>
    <row r="547" spans="1:9" x14ac:dyDescent="0.2">
      <c r="A547" s="2">
        <v>12</v>
      </c>
      <c r="B547" s="1" t="s">
        <v>183</v>
      </c>
      <c r="C547" s="4">
        <v>2</v>
      </c>
      <c r="D547" s="8">
        <v>1.61</v>
      </c>
      <c r="E547" s="4">
        <v>2</v>
      </c>
      <c r="F547" s="8">
        <v>2.74</v>
      </c>
      <c r="G547" s="4">
        <v>0</v>
      </c>
      <c r="H547" s="8">
        <v>0</v>
      </c>
      <c r="I547" s="4">
        <v>0</v>
      </c>
    </row>
    <row r="548" spans="1:9" x14ac:dyDescent="0.2">
      <c r="A548" s="2">
        <v>12</v>
      </c>
      <c r="B548" s="1" t="s">
        <v>143</v>
      </c>
      <c r="C548" s="4">
        <v>2</v>
      </c>
      <c r="D548" s="8">
        <v>1.61</v>
      </c>
      <c r="E548" s="4">
        <v>0</v>
      </c>
      <c r="F548" s="8">
        <v>0</v>
      </c>
      <c r="G548" s="4">
        <v>0</v>
      </c>
      <c r="H548" s="8">
        <v>0</v>
      </c>
      <c r="I548" s="4">
        <v>0</v>
      </c>
    </row>
    <row r="549" spans="1:9" x14ac:dyDescent="0.2">
      <c r="A549" s="1"/>
      <c r="C549" s="4"/>
      <c r="D549" s="8"/>
      <c r="E549" s="4"/>
      <c r="F549" s="8"/>
      <c r="G549" s="4"/>
      <c r="H549" s="8"/>
      <c r="I549" s="4"/>
    </row>
    <row r="550" spans="1:9" x14ac:dyDescent="0.2">
      <c r="A550" s="1" t="s">
        <v>22</v>
      </c>
      <c r="C550" s="4"/>
      <c r="D550" s="8"/>
      <c r="E550" s="4"/>
      <c r="F550" s="8"/>
      <c r="G550" s="4"/>
      <c r="H550" s="8"/>
      <c r="I550" s="4"/>
    </row>
    <row r="551" spans="1:9" x14ac:dyDescent="0.2">
      <c r="A551" s="2">
        <v>1</v>
      </c>
      <c r="B551" s="1" t="s">
        <v>132</v>
      </c>
      <c r="C551" s="4">
        <v>4</v>
      </c>
      <c r="D551" s="8">
        <v>8.89</v>
      </c>
      <c r="E551" s="4">
        <v>0</v>
      </c>
      <c r="F551" s="8">
        <v>0</v>
      </c>
      <c r="G551" s="4">
        <v>2</v>
      </c>
      <c r="H551" s="8">
        <v>8.6999999999999993</v>
      </c>
      <c r="I551" s="4">
        <v>0</v>
      </c>
    </row>
    <row r="552" spans="1:9" x14ac:dyDescent="0.2">
      <c r="A552" s="2">
        <v>2</v>
      </c>
      <c r="B552" s="1" t="s">
        <v>137</v>
      </c>
      <c r="C552" s="4">
        <v>3</v>
      </c>
      <c r="D552" s="8">
        <v>6.67</v>
      </c>
      <c r="E552" s="4">
        <v>0</v>
      </c>
      <c r="F552" s="8">
        <v>0</v>
      </c>
      <c r="G552" s="4">
        <v>3</v>
      </c>
      <c r="H552" s="8">
        <v>13.04</v>
      </c>
      <c r="I552" s="4">
        <v>0</v>
      </c>
    </row>
    <row r="553" spans="1:9" x14ac:dyDescent="0.2">
      <c r="A553" s="2">
        <v>2</v>
      </c>
      <c r="B553" s="1" t="s">
        <v>144</v>
      </c>
      <c r="C553" s="4">
        <v>3</v>
      </c>
      <c r="D553" s="8">
        <v>6.67</v>
      </c>
      <c r="E553" s="4">
        <v>0</v>
      </c>
      <c r="F553" s="8">
        <v>0</v>
      </c>
      <c r="G553" s="4">
        <v>3</v>
      </c>
      <c r="H553" s="8">
        <v>13.04</v>
      </c>
      <c r="I553" s="4">
        <v>0</v>
      </c>
    </row>
    <row r="554" spans="1:9" x14ac:dyDescent="0.2">
      <c r="A554" s="2">
        <v>2</v>
      </c>
      <c r="B554" s="1" t="s">
        <v>119</v>
      </c>
      <c r="C554" s="4">
        <v>3</v>
      </c>
      <c r="D554" s="8">
        <v>6.67</v>
      </c>
      <c r="E554" s="4">
        <v>2</v>
      </c>
      <c r="F554" s="8">
        <v>13.33</v>
      </c>
      <c r="G554" s="4">
        <v>1</v>
      </c>
      <c r="H554" s="8">
        <v>4.3499999999999996</v>
      </c>
      <c r="I554" s="4">
        <v>0</v>
      </c>
    </row>
    <row r="555" spans="1:9" x14ac:dyDescent="0.2">
      <c r="A555" s="2">
        <v>5</v>
      </c>
      <c r="B555" s="1" t="s">
        <v>118</v>
      </c>
      <c r="C555" s="4">
        <v>2</v>
      </c>
      <c r="D555" s="8">
        <v>4.4400000000000004</v>
      </c>
      <c r="E555" s="4">
        <v>2</v>
      </c>
      <c r="F555" s="8">
        <v>13.33</v>
      </c>
      <c r="G555" s="4">
        <v>0</v>
      </c>
      <c r="H555" s="8">
        <v>0</v>
      </c>
      <c r="I555" s="4">
        <v>0</v>
      </c>
    </row>
    <row r="556" spans="1:9" x14ac:dyDescent="0.2">
      <c r="A556" s="2">
        <v>5</v>
      </c>
      <c r="B556" s="1" t="s">
        <v>168</v>
      </c>
      <c r="C556" s="4">
        <v>2</v>
      </c>
      <c r="D556" s="8">
        <v>4.4400000000000004</v>
      </c>
      <c r="E556" s="4">
        <v>0</v>
      </c>
      <c r="F556" s="8">
        <v>0</v>
      </c>
      <c r="G556" s="4">
        <v>1</v>
      </c>
      <c r="H556" s="8">
        <v>4.3499999999999996</v>
      </c>
      <c r="I556" s="4">
        <v>0</v>
      </c>
    </row>
    <row r="557" spans="1:9" x14ac:dyDescent="0.2">
      <c r="A557" s="2">
        <v>5</v>
      </c>
      <c r="B557" s="1" t="s">
        <v>127</v>
      </c>
      <c r="C557" s="4">
        <v>2</v>
      </c>
      <c r="D557" s="8">
        <v>4.4400000000000004</v>
      </c>
      <c r="E557" s="4">
        <v>2</v>
      </c>
      <c r="F557" s="8">
        <v>13.33</v>
      </c>
      <c r="G557" s="4">
        <v>0</v>
      </c>
      <c r="H557" s="8">
        <v>0</v>
      </c>
      <c r="I557" s="4">
        <v>0</v>
      </c>
    </row>
    <row r="558" spans="1:9" x14ac:dyDescent="0.2">
      <c r="A558" s="2">
        <v>5</v>
      </c>
      <c r="B558" s="1" t="s">
        <v>120</v>
      </c>
      <c r="C558" s="4">
        <v>2</v>
      </c>
      <c r="D558" s="8">
        <v>4.4400000000000004</v>
      </c>
      <c r="E558" s="4">
        <v>1</v>
      </c>
      <c r="F558" s="8">
        <v>6.67</v>
      </c>
      <c r="G558" s="4">
        <v>1</v>
      </c>
      <c r="H558" s="8">
        <v>4.3499999999999996</v>
      </c>
      <c r="I558" s="4">
        <v>0</v>
      </c>
    </row>
    <row r="559" spans="1:9" x14ac:dyDescent="0.2">
      <c r="A559" s="2">
        <v>9</v>
      </c>
      <c r="B559" s="1" t="s">
        <v>103</v>
      </c>
      <c r="C559" s="4">
        <v>1</v>
      </c>
      <c r="D559" s="8">
        <v>2.2200000000000002</v>
      </c>
      <c r="E559" s="4">
        <v>0</v>
      </c>
      <c r="F559" s="8">
        <v>0</v>
      </c>
      <c r="G559" s="4">
        <v>1</v>
      </c>
      <c r="H559" s="8">
        <v>4.3499999999999996</v>
      </c>
      <c r="I559" s="4">
        <v>0</v>
      </c>
    </row>
    <row r="560" spans="1:9" x14ac:dyDescent="0.2">
      <c r="A560" s="2">
        <v>9</v>
      </c>
      <c r="B560" s="1" t="s">
        <v>159</v>
      </c>
      <c r="C560" s="4">
        <v>1</v>
      </c>
      <c r="D560" s="8">
        <v>2.2200000000000002</v>
      </c>
      <c r="E560" s="4">
        <v>0</v>
      </c>
      <c r="F560" s="8">
        <v>0</v>
      </c>
      <c r="G560" s="4">
        <v>1</v>
      </c>
      <c r="H560" s="8">
        <v>4.3499999999999996</v>
      </c>
      <c r="I560" s="4">
        <v>0</v>
      </c>
    </row>
    <row r="561" spans="1:9" x14ac:dyDescent="0.2">
      <c r="A561" s="2">
        <v>9</v>
      </c>
      <c r="B561" s="1" t="s">
        <v>162</v>
      </c>
      <c r="C561" s="4">
        <v>1</v>
      </c>
      <c r="D561" s="8">
        <v>2.2200000000000002</v>
      </c>
      <c r="E561" s="4">
        <v>1</v>
      </c>
      <c r="F561" s="8">
        <v>6.67</v>
      </c>
      <c r="G561" s="4">
        <v>0</v>
      </c>
      <c r="H561" s="8">
        <v>0</v>
      </c>
      <c r="I561" s="4">
        <v>0</v>
      </c>
    </row>
    <row r="562" spans="1:9" x14ac:dyDescent="0.2">
      <c r="A562" s="2">
        <v>9</v>
      </c>
      <c r="B562" s="1" t="s">
        <v>184</v>
      </c>
      <c r="C562" s="4">
        <v>1</v>
      </c>
      <c r="D562" s="8">
        <v>2.2200000000000002</v>
      </c>
      <c r="E562" s="4">
        <v>0</v>
      </c>
      <c r="F562" s="8">
        <v>0</v>
      </c>
      <c r="G562" s="4">
        <v>1</v>
      </c>
      <c r="H562" s="8">
        <v>4.3499999999999996</v>
      </c>
      <c r="I562" s="4">
        <v>0</v>
      </c>
    </row>
    <row r="563" spans="1:9" x14ac:dyDescent="0.2">
      <c r="A563" s="2">
        <v>9</v>
      </c>
      <c r="B563" s="1" t="s">
        <v>185</v>
      </c>
      <c r="C563" s="4">
        <v>1</v>
      </c>
      <c r="D563" s="8">
        <v>2.2200000000000002</v>
      </c>
      <c r="E563" s="4">
        <v>0</v>
      </c>
      <c r="F563" s="8">
        <v>0</v>
      </c>
      <c r="G563" s="4">
        <v>0</v>
      </c>
      <c r="H563" s="8">
        <v>0</v>
      </c>
      <c r="I563" s="4">
        <v>1</v>
      </c>
    </row>
    <row r="564" spans="1:9" x14ac:dyDescent="0.2">
      <c r="A564" s="2">
        <v>9</v>
      </c>
      <c r="B564" s="1" t="s">
        <v>164</v>
      </c>
      <c r="C564" s="4">
        <v>1</v>
      </c>
      <c r="D564" s="8">
        <v>2.2200000000000002</v>
      </c>
      <c r="E564" s="4">
        <v>0</v>
      </c>
      <c r="F564" s="8">
        <v>0</v>
      </c>
      <c r="G564" s="4">
        <v>1</v>
      </c>
      <c r="H564" s="8">
        <v>4.3499999999999996</v>
      </c>
      <c r="I564" s="4">
        <v>0</v>
      </c>
    </row>
    <row r="565" spans="1:9" x14ac:dyDescent="0.2">
      <c r="A565" s="2">
        <v>9</v>
      </c>
      <c r="B565" s="1" t="s">
        <v>186</v>
      </c>
      <c r="C565" s="4">
        <v>1</v>
      </c>
      <c r="D565" s="8">
        <v>2.2200000000000002</v>
      </c>
      <c r="E565" s="4">
        <v>0</v>
      </c>
      <c r="F565" s="8">
        <v>0</v>
      </c>
      <c r="G565" s="4">
        <v>0</v>
      </c>
      <c r="H565" s="8">
        <v>0</v>
      </c>
      <c r="I565" s="4">
        <v>0</v>
      </c>
    </row>
    <row r="566" spans="1:9" x14ac:dyDescent="0.2">
      <c r="A566" s="2">
        <v>9</v>
      </c>
      <c r="B566" s="1" t="s">
        <v>187</v>
      </c>
      <c r="C566" s="4">
        <v>1</v>
      </c>
      <c r="D566" s="8">
        <v>2.2200000000000002</v>
      </c>
      <c r="E566" s="4">
        <v>0</v>
      </c>
      <c r="F566" s="8">
        <v>0</v>
      </c>
      <c r="G566" s="4">
        <v>0</v>
      </c>
      <c r="H566" s="8">
        <v>0</v>
      </c>
      <c r="I566" s="4">
        <v>0</v>
      </c>
    </row>
    <row r="567" spans="1:9" x14ac:dyDescent="0.2">
      <c r="A567" s="2">
        <v>9</v>
      </c>
      <c r="B567" s="1" t="s">
        <v>188</v>
      </c>
      <c r="C567" s="4">
        <v>1</v>
      </c>
      <c r="D567" s="8">
        <v>2.2200000000000002</v>
      </c>
      <c r="E567" s="4">
        <v>0</v>
      </c>
      <c r="F567" s="8">
        <v>0</v>
      </c>
      <c r="G567" s="4">
        <v>1</v>
      </c>
      <c r="H567" s="8">
        <v>4.3499999999999996</v>
      </c>
      <c r="I567" s="4">
        <v>0</v>
      </c>
    </row>
    <row r="568" spans="1:9" x14ac:dyDescent="0.2">
      <c r="A568" s="2">
        <v>9</v>
      </c>
      <c r="B568" s="1" t="s">
        <v>189</v>
      </c>
      <c r="C568" s="4">
        <v>1</v>
      </c>
      <c r="D568" s="8">
        <v>2.2200000000000002</v>
      </c>
      <c r="E568" s="4">
        <v>0</v>
      </c>
      <c r="F568" s="8">
        <v>0</v>
      </c>
      <c r="G568" s="4">
        <v>1</v>
      </c>
      <c r="H568" s="8">
        <v>4.3499999999999996</v>
      </c>
      <c r="I568" s="4">
        <v>0</v>
      </c>
    </row>
    <row r="569" spans="1:9" x14ac:dyDescent="0.2">
      <c r="A569" s="2">
        <v>9</v>
      </c>
      <c r="B569" s="1" t="s">
        <v>182</v>
      </c>
      <c r="C569" s="4">
        <v>1</v>
      </c>
      <c r="D569" s="8">
        <v>2.2200000000000002</v>
      </c>
      <c r="E569" s="4">
        <v>0</v>
      </c>
      <c r="F569" s="8">
        <v>0</v>
      </c>
      <c r="G569" s="4">
        <v>1</v>
      </c>
      <c r="H569" s="8">
        <v>4.3499999999999996</v>
      </c>
      <c r="I569" s="4">
        <v>0</v>
      </c>
    </row>
    <row r="570" spans="1:9" x14ac:dyDescent="0.2">
      <c r="A570" s="2">
        <v>9</v>
      </c>
      <c r="B570" s="1" t="s">
        <v>108</v>
      </c>
      <c r="C570" s="4">
        <v>1</v>
      </c>
      <c r="D570" s="8">
        <v>2.2200000000000002</v>
      </c>
      <c r="E570" s="4">
        <v>1</v>
      </c>
      <c r="F570" s="8">
        <v>6.67</v>
      </c>
      <c r="G570" s="4">
        <v>0</v>
      </c>
      <c r="H570" s="8">
        <v>0</v>
      </c>
      <c r="I570" s="4">
        <v>0</v>
      </c>
    </row>
    <row r="571" spans="1:9" x14ac:dyDescent="0.2">
      <c r="A571" s="2">
        <v>9</v>
      </c>
      <c r="B571" s="1" t="s">
        <v>109</v>
      </c>
      <c r="C571" s="4">
        <v>1</v>
      </c>
      <c r="D571" s="8">
        <v>2.2200000000000002</v>
      </c>
      <c r="E571" s="4">
        <v>0</v>
      </c>
      <c r="F571" s="8">
        <v>0</v>
      </c>
      <c r="G571" s="4">
        <v>1</v>
      </c>
      <c r="H571" s="8">
        <v>4.3499999999999996</v>
      </c>
      <c r="I571" s="4">
        <v>0</v>
      </c>
    </row>
    <row r="572" spans="1:9" x14ac:dyDescent="0.2">
      <c r="A572" s="2">
        <v>9</v>
      </c>
      <c r="B572" s="1" t="s">
        <v>165</v>
      </c>
      <c r="C572" s="4">
        <v>1</v>
      </c>
      <c r="D572" s="8">
        <v>2.2200000000000002</v>
      </c>
      <c r="E572" s="4">
        <v>1</v>
      </c>
      <c r="F572" s="8">
        <v>6.67</v>
      </c>
      <c r="G572" s="4">
        <v>0</v>
      </c>
      <c r="H572" s="8">
        <v>0</v>
      </c>
      <c r="I572" s="4">
        <v>0</v>
      </c>
    </row>
    <row r="573" spans="1:9" x14ac:dyDescent="0.2">
      <c r="A573" s="2">
        <v>9</v>
      </c>
      <c r="B573" s="1" t="s">
        <v>111</v>
      </c>
      <c r="C573" s="4">
        <v>1</v>
      </c>
      <c r="D573" s="8">
        <v>2.2200000000000002</v>
      </c>
      <c r="E573" s="4">
        <v>0</v>
      </c>
      <c r="F573" s="8">
        <v>0</v>
      </c>
      <c r="G573" s="4">
        <v>1</v>
      </c>
      <c r="H573" s="8">
        <v>4.3499999999999996</v>
      </c>
      <c r="I573" s="4">
        <v>0</v>
      </c>
    </row>
    <row r="574" spans="1:9" x14ac:dyDescent="0.2">
      <c r="A574" s="2">
        <v>9</v>
      </c>
      <c r="B574" s="1" t="s">
        <v>179</v>
      </c>
      <c r="C574" s="4">
        <v>1</v>
      </c>
      <c r="D574" s="8">
        <v>2.2200000000000002</v>
      </c>
      <c r="E574" s="4">
        <v>1</v>
      </c>
      <c r="F574" s="8">
        <v>6.67</v>
      </c>
      <c r="G574" s="4">
        <v>0</v>
      </c>
      <c r="H574" s="8">
        <v>0</v>
      </c>
      <c r="I574" s="4">
        <v>0</v>
      </c>
    </row>
    <row r="575" spans="1:9" x14ac:dyDescent="0.2">
      <c r="A575" s="2">
        <v>9</v>
      </c>
      <c r="B575" s="1" t="s">
        <v>113</v>
      </c>
      <c r="C575" s="4">
        <v>1</v>
      </c>
      <c r="D575" s="8">
        <v>2.2200000000000002</v>
      </c>
      <c r="E575" s="4">
        <v>1</v>
      </c>
      <c r="F575" s="8">
        <v>6.67</v>
      </c>
      <c r="G575" s="4">
        <v>0</v>
      </c>
      <c r="H575" s="8">
        <v>0</v>
      </c>
      <c r="I575" s="4">
        <v>0</v>
      </c>
    </row>
    <row r="576" spans="1:9" x14ac:dyDescent="0.2">
      <c r="A576" s="2">
        <v>9</v>
      </c>
      <c r="B576" s="1" t="s">
        <v>190</v>
      </c>
      <c r="C576" s="4">
        <v>1</v>
      </c>
      <c r="D576" s="8">
        <v>2.2200000000000002</v>
      </c>
      <c r="E576" s="4">
        <v>1</v>
      </c>
      <c r="F576" s="8">
        <v>6.67</v>
      </c>
      <c r="G576" s="4">
        <v>0</v>
      </c>
      <c r="H576" s="8">
        <v>0</v>
      </c>
      <c r="I576" s="4">
        <v>0</v>
      </c>
    </row>
    <row r="577" spans="1:9" x14ac:dyDescent="0.2">
      <c r="A577" s="2">
        <v>9</v>
      </c>
      <c r="B577" s="1" t="s">
        <v>191</v>
      </c>
      <c r="C577" s="4">
        <v>1</v>
      </c>
      <c r="D577" s="8">
        <v>2.2200000000000002</v>
      </c>
      <c r="E577" s="4">
        <v>0</v>
      </c>
      <c r="F577" s="8">
        <v>0</v>
      </c>
      <c r="G577" s="4">
        <v>1</v>
      </c>
      <c r="H577" s="8">
        <v>4.3499999999999996</v>
      </c>
      <c r="I577" s="4">
        <v>0</v>
      </c>
    </row>
    <row r="578" spans="1:9" x14ac:dyDescent="0.2">
      <c r="A578" s="2">
        <v>9</v>
      </c>
      <c r="B578" s="1" t="s">
        <v>126</v>
      </c>
      <c r="C578" s="4">
        <v>1</v>
      </c>
      <c r="D578" s="8">
        <v>2.2200000000000002</v>
      </c>
      <c r="E578" s="4">
        <v>0</v>
      </c>
      <c r="F578" s="8">
        <v>0</v>
      </c>
      <c r="G578" s="4">
        <v>1</v>
      </c>
      <c r="H578" s="8">
        <v>4.3499999999999996</v>
      </c>
      <c r="I578" s="4">
        <v>0</v>
      </c>
    </row>
    <row r="579" spans="1:9" x14ac:dyDescent="0.2">
      <c r="A579" s="2">
        <v>9</v>
      </c>
      <c r="B579" s="1" t="s">
        <v>177</v>
      </c>
      <c r="C579" s="4">
        <v>1</v>
      </c>
      <c r="D579" s="8">
        <v>2.2200000000000002</v>
      </c>
      <c r="E579" s="4">
        <v>0</v>
      </c>
      <c r="F579" s="8">
        <v>0</v>
      </c>
      <c r="G579" s="4">
        <v>1</v>
      </c>
      <c r="H579" s="8">
        <v>4.3499999999999996</v>
      </c>
      <c r="I579" s="4">
        <v>0</v>
      </c>
    </row>
    <row r="580" spans="1:9" x14ac:dyDescent="0.2">
      <c r="A580" s="2">
        <v>9</v>
      </c>
      <c r="B580" s="1" t="s">
        <v>121</v>
      </c>
      <c r="C580" s="4">
        <v>1</v>
      </c>
      <c r="D580" s="8">
        <v>2.2200000000000002</v>
      </c>
      <c r="E580" s="4">
        <v>1</v>
      </c>
      <c r="F580" s="8">
        <v>6.67</v>
      </c>
      <c r="G580" s="4">
        <v>0</v>
      </c>
      <c r="H580" s="8">
        <v>0</v>
      </c>
      <c r="I580" s="4">
        <v>0</v>
      </c>
    </row>
    <row r="581" spans="1:9" x14ac:dyDescent="0.2">
      <c r="A581" s="2">
        <v>9</v>
      </c>
      <c r="B581" s="1" t="s">
        <v>143</v>
      </c>
      <c r="C581" s="4">
        <v>1</v>
      </c>
      <c r="D581" s="8">
        <v>2.2200000000000002</v>
      </c>
      <c r="E581" s="4">
        <v>0</v>
      </c>
      <c r="F581" s="8">
        <v>0</v>
      </c>
      <c r="G581" s="4">
        <v>0</v>
      </c>
      <c r="H581" s="8">
        <v>0</v>
      </c>
      <c r="I581" s="4">
        <v>0</v>
      </c>
    </row>
    <row r="582" spans="1:9" x14ac:dyDescent="0.2">
      <c r="A582" s="2">
        <v>9</v>
      </c>
      <c r="B582" s="1" t="s">
        <v>122</v>
      </c>
      <c r="C582" s="4">
        <v>1</v>
      </c>
      <c r="D582" s="8">
        <v>2.2200000000000002</v>
      </c>
      <c r="E582" s="4">
        <v>1</v>
      </c>
      <c r="F582" s="8">
        <v>6.67</v>
      </c>
      <c r="G582" s="4">
        <v>0</v>
      </c>
      <c r="H582" s="8">
        <v>0</v>
      </c>
      <c r="I582" s="4">
        <v>0</v>
      </c>
    </row>
    <row r="583" spans="1:9" x14ac:dyDescent="0.2">
      <c r="A583" s="1"/>
      <c r="C583" s="4"/>
      <c r="D583" s="8"/>
      <c r="E583" s="4"/>
      <c r="F583" s="8"/>
      <c r="G583" s="4"/>
      <c r="H583" s="8"/>
      <c r="I583" s="4"/>
    </row>
    <row r="584" spans="1:9" x14ac:dyDescent="0.2">
      <c r="A584" s="1" t="s">
        <v>23</v>
      </c>
      <c r="C584" s="4"/>
      <c r="D584" s="8"/>
      <c r="E584" s="4"/>
      <c r="F584" s="8"/>
      <c r="G584" s="4"/>
      <c r="H584" s="8"/>
      <c r="I584" s="4"/>
    </row>
    <row r="585" spans="1:9" x14ac:dyDescent="0.2">
      <c r="A585" s="2">
        <v>1</v>
      </c>
      <c r="B585" s="1" t="s">
        <v>118</v>
      </c>
      <c r="C585" s="4">
        <v>38</v>
      </c>
      <c r="D585" s="8">
        <v>7.5</v>
      </c>
      <c r="E585" s="4">
        <v>38</v>
      </c>
      <c r="F585" s="8">
        <v>10.53</v>
      </c>
      <c r="G585" s="4">
        <v>0</v>
      </c>
      <c r="H585" s="8">
        <v>0</v>
      </c>
      <c r="I585" s="4">
        <v>0</v>
      </c>
    </row>
    <row r="586" spans="1:9" x14ac:dyDescent="0.2">
      <c r="A586" s="2">
        <v>2</v>
      </c>
      <c r="B586" s="1" t="s">
        <v>119</v>
      </c>
      <c r="C586" s="4">
        <v>37</v>
      </c>
      <c r="D586" s="8">
        <v>7.3</v>
      </c>
      <c r="E586" s="4">
        <v>34</v>
      </c>
      <c r="F586" s="8">
        <v>9.42</v>
      </c>
      <c r="G586" s="4">
        <v>3</v>
      </c>
      <c r="H586" s="8">
        <v>2.13</v>
      </c>
      <c r="I586" s="4">
        <v>0</v>
      </c>
    </row>
    <row r="587" spans="1:9" x14ac:dyDescent="0.2">
      <c r="A587" s="2">
        <v>3</v>
      </c>
      <c r="B587" s="1" t="s">
        <v>104</v>
      </c>
      <c r="C587" s="4">
        <v>18</v>
      </c>
      <c r="D587" s="8">
        <v>3.55</v>
      </c>
      <c r="E587" s="4">
        <v>12</v>
      </c>
      <c r="F587" s="8">
        <v>3.32</v>
      </c>
      <c r="G587" s="4">
        <v>6</v>
      </c>
      <c r="H587" s="8">
        <v>4.26</v>
      </c>
      <c r="I587" s="4">
        <v>0</v>
      </c>
    </row>
    <row r="588" spans="1:9" x14ac:dyDescent="0.2">
      <c r="A588" s="2">
        <v>4</v>
      </c>
      <c r="B588" s="1" t="s">
        <v>103</v>
      </c>
      <c r="C588" s="4">
        <v>15</v>
      </c>
      <c r="D588" s="8">
        <v>2.96</v>
      </c>
      <c r="E588" s="4">
        <v>6</v>
      </c>
      <c r="F588" s="8">
        <v>1.66</v>
      </c>
      <c r="G588" s="4">
        <v>9</v>
      </c>
      <c r="H588" s="8">
        <v>6.38</v>
      </c>
      <c r="I588" s="4">
        <v>0</v>
      </c>
    </row>
    <row r="589" spans="1:9" x14ac:dyDescent="0.2">
      <c r="A589" s="2">
        <v>5</v>
      </c>
      <c r="B589" s="1" t="s">
        <v>136</v>
      </c>
      <c r="C589" s="4">
        <v>14</v>
      </c>
      <c r="D589" s="8">
        <v>2.76</v>
      </c>
      <c r="E589" s="4">
        <v>13</v>
      </c>
      <c r="F589" s="8">
        <v>3.6</v>
      </c>
      <c r="G589" s="4">
        <v>1</v>
      </c>
      <c r="H589" s="8">
        <v>0.71</v>
      </c>
      <c r="I589" s="4">
        <v>0</v>
      </c>
    </row>
    <row r="590" spans="1:9" x14ac:dyDescent="0.2">
      <c r="A590" s="2">
        <v>6</v>
      </c>
      <c r="B590" s="1" t="s">
        <v>142</v>
      </c>
      <c r="C590" s="4">
        <v>12</v>
      </c>
      <c r="D590" s="8">
        <v>2.37</v>
      </c>
      <c r="E590" s="4">
        <v>9</v>
      </c>
      <c r="F590" s="8">
        <v>2.4900000000000002</v>
      </c>
      <c r="G590" s="4">
        <v>3</v>
      </c>
      <c r="H590" s="8">
        <v>2.13</v>
      </c>
      <c r="I590" s="4">
        <v>0</v>
      </c>
    </row>
    <row r="591" spans="1:9" x14ac:dyDescent="0.2">
      <c r="A591" s="2">
        <v>6</v>
      </c>
      <c r="B591" s="1" t="s">
        <v>123</v>
      </c>
      <c r="C591" s="4">
        <v>12</v>
      </c>
      <c r="D591" s="8">
        <v>2.37</v>
      </c>
      <c r="E591" s="4">
        <v>9</v>
      </c>
      <c r="F591" s="8">
        <v>2.4900000000000002</v>
      </c>
      <c r="G591" s="4">
        <v>3</v>
      </c>
      <c r="H591" s="8">
        <v>2.13</v>
      </c>
      <c r="I591" s="4">
        <v>0</v>
      </c>
    </row>
    <row r="592" spans="1:9" x14ac:dyDescent="0.2">
      <c r="A592" s="2">
        <v>6</v>
      </c>
      <c r="B592" s="1" t="s">
        <v>115</v>
      </c>
      <c r="C592" s="4">
        <v>12</v>
      </c>
      <c r="D592" s="8">
        <v>2.37</v>
      </c>
      <c r="E592" s="4">
        <v>10</v>
      </c>
      <c r="F592" s="8">
        <v>2.77</v>
      </c>
      <c r="G592" s="4">
        <v>2</v>
      </c>
      <c r="H592" s="8">
        <v>1.42</v>
      </c>
      <c r="I592" s="4">
        <v>0</v>
      </c>
    </row>
    <row r="593" spans="1:9" x14ac:dyDescent="0.2">
      <c r="A593" s="2">
        <v>9</v>
      </c>
      <c r="B593" s="1" t="s">
        <v>133</v>
      </c>
      <c r="C593" s="4">
        <v>11</v>
      </c>
      <c r="D593" s="8">
        <v>2.17</v>
      </c>
      <c r="E593" s="4">
        <v>11</v>
      </c>
      <c r="F593" s="8">
        <v>3.05</v>
      </c>
      <c r="G593" s="4">
        <v>0</v>
      </c>
      <c r="H593" s="8">
        <v>0</v>
      </c>
      <c r="I593" s="4">
        <v>0</v>
      </c>
    </row>
    <row r="594" spans="1:9" x14ac:dyDescent="0.2">
      <c r="A594" s="2">
        <v>9</v>
      </c>
      <c r="B594" s="1" t="s">
        <v>108</v>
      </c>
      <c r="C594" s="4">
        <v>11</v>
      </c>
      <c r="D594" s="8">
        <v>2.17</v>
      </c>
      <c r="E594" s="4">
        <v>9</v>
      </c>
      <c r="F594" s="8">
        <v>2.4900000000000002</v>
      </c>
      <c r="G594" s="4">
        <v>2</v>
      </c>
      <c r="H594" s="8">
        <v>1.42</v>
      </c>
      <c r="I594" s="4">
        <v>0</v>
      </c>
    </row>
    <row r="595" spans="1:9" x14ac:dyDescent="0.2">
      <c r="A595" s="2">
        <v>9</v>
      </c>
      <c r="B595" s="1" t="s">
        <v>121</v>
      </c>
      <c r="C595" s="4">
        <v>11</v>
      </c>
      <c r="D595" s="8">
        <v>2.17</v>
      </c>
      <c r="E595" s="4">
        <v>11</v>
      </c>
      <c r="F595" s="8">
        <v>3.05</v>
      </c>
      <c r="G595" s="4">
        <v>0</v>
      </c>
      <c r="H595" s="8">
        <v>0</v>
      </c>
      <c r="I595" s="4">
        <v>0</v>
      </c>
    </row>
    <row r="596" spans="1:9" x14ac:dyDescent="0.2">
      <c r="A596" s="2">
        <v>12</v>
      </c>
      <c r="B596" s="1" t="s">
        <v>110</v>
      </c>
      <c r="C596" s="4">
        <v>10</v>
      </c>
      <c r="D596" s="8">
        <v>1.97</v>
      </c>
      <c r="E596" s="4">
        <v>6</v>
      </c>
      <c r="F596" s="8">
        <v>1.66</v>
      </c>
      <c r="G596" s="4">
        <v>4</v>
      </c>
      <c r="H596" s="8">
        <v>2.84</v>
      </c>
      <c r="I596" s="4">
        <v>0</v>
      </c>
    </row>
    <row r="597" spans="1:9" x14ac:dyDescent="0.2">
      <c r="A597" s="2">
        <v>13</v>
      </c>
      <c r="B597" s="1" t="s">
        <v>109</v>
      </c>
      <c r="C597" s="4">
        <v>9</v>
      </c>
      <c r="D597" s="8">
        <v>1.78</v>
      </c>
      <c r="E597" s="4">
        <v>7</v>
      </c>
      <c r="F597" s="8">
        <v>1.94</v>
      </c>
      <c r="G597" s="4">
        <v>2</v>
      </c>
      <c r="H597" s="8">
        <v>1.42</v>
      </c>
      <c r="I597" s="4">
        <v>0</v>
      </c>
    </row>
    <row r="598" spans="1:9" x14ac:dyDescent="0.2">
      <c r="A598" s="2">
        <v>13</v>
      </c>
      <c r="B598" s="1" t="s">
        <v>130</v>
      </c>
      <c r="C598" s="4">
        <v>9</v>
      </c>
      <c r="D598" s="8">
        <v>1.78</v>
      </c>
      <c r="E598" s="4">
        <v>6</v>
      </c>
      <c r="F598" s="8">
        <v>1.66</v>
      </c>
      <c r="G598" s="4">
        <v>3</v>
      </c>
      <c r="H598" s="8">
        <v>2.13</v>
      </c>
      <c r="I598" s="4">
        <v>0</v>
      </c>
    </row>
    <row r="599" spans="1:9" x14ac:dyDescent="0.2">
      <c r="A599" s="2">
        <v>15</v>
      </c>
      <c r="B599" s="1" t="s">
        <v>105</v>
      </c>
      <c r="C599" s="4">
        <v>8</v>
      </c>
      <c r="D599" s="8">
        <v>1.58</v>
      </c>
      <c r="E599" s="4">
        <v>5</v>
      </c>
      <c r="F599" s="8">
        <v>1.39</v>
      </c>
      <c r="G599" s="4">
        <v>3</v>
      </c>
      <c r="H599" s="8">
        <v>2.13</v>
      </c>
      <c r="I599" s="4">
        <v>0</v>
      </c>
    </row>
    <row r="600" spans="1:9" x14ac:dyDescent="0.2">
      <c r="A600" s="2">
        <v>15</v>
      </c>
      <c r="B600" s="1" t="s">
        <v>166</v>
      </c>
      <c r="C600" s="4">
        <v>8</v>
      </c>
      <c r="D600" s="8">
        <v>1.58</v>
      </c>
      <c r="E600" s="4">
        <v>7</v>
      </c>
      <c r="F600" s="8">
        <v>1.94</v>
      </c>
      <c r="G600" s="4">
        <v>1</v>
      </c>
      <c r="H600" s="8">
        <v>0.71</v>
      </c>
      <c r="I600" s="4">
        <v>0</v>
      </c>
    </row>
    <row r="601" spans="1:9" x14ac:dyDescent="0.2">
      <c r="A601" s="2">
        <v>17</v>
      </c>
      <c r="B601" s="1" t="s">
        <v>182</v>
      </c>
      <c r="C601" s="4">
        <v>7</v>
      </c>
      <c r="D601" s="8">
        <v>1.38</v>
      </c>
      <c r="E601" s="4">
        <v>4</v>
      </c>
      <c r="F601" s="8">
        <v>1.1100000000000001</v>
      </c>
      <c r="G601" s="4">
        <v>3</v>
      </c>
      <c r="H601" s="8">
        <v>2.13</v>
      </c>
      <c r="I601" s="4">
        <v>0</v>
      </c>
    </row>
    <row r="602" spans="1:9" x14ac:dyDescent="0.2">
      <c r="A602" s="2">
        <v>17</v>
      </c>
      <c r="B602" s="1" t="s">
        <v>192</v>
      </c>
      <c r="C602" s="4">
        <v>7</v>
      </c>
      <c r="D602" s="8">
        <v>1.38</v>
      </c>
      <c r="E602" s="4">
        <v>6</v>
      </c>
      <c r="F602" s="8">
        <v>1.66</v>
      </c>
      <c r="G602" s="4">
        <v>0</v>
      </c>
      <c r="H602" s="8">
        <v>0</v>
      </c>
      <c r="I602" s="4">
        <v>1</v>
      </c>
    </row>
    <row r="603" spans="1:9" x14ac:dyDescent="0.2">
      <c r="A603" s="2">
        <v>17</v>
      </c>
      <c r="B603" s="1" t="s">
        <v>107</v>
      </c>
      <c r="C603" s="4">
        <v>7</v>
      </c>
      <c r="D603" s="8">
        <v>1.38</v>
      </c>
      <c r="E603" s="4">
        <v>6</v>
      </c>
      <c r="F603" s="8">
        <v>1.66</v>
      </c>
      <c r="G603" s="4">
        <v>1</v>
      </c>
      <c r="H603" s="8">
        <v>0.71</v>
      </c>
      <c r="I603" s="4">
        <v>0</v>
      </c>
    </row>
    <row r="604" spans="1:9" x14ac:dyDescent="0.2">
      <c r="A604" s="2">
        <v>17</v>
      </c>
      <c r="B604" s="1" t="s">
        <v>129</v>
      </c>
      <c r="C604" s="4">
        <v>7</v>
      </c>
      <c r="D604" s="8">
        <v>1.38</v>
      </c>
      <c r="E604" s="4">
        <v>6</v>
      </c>
      <c r="F604" s="8">
        <v>1.66</v>
      </c>
      <c r="G604" s="4">
        <v>1</v>
      </c>
      <c r="H604" s="8">
        <v>0.71</v>
      </c>
      <c r="I604" s="4">
        <v>0</v>
      </c>
    </row>
    <row r="605" spans="1:9" x14ac:dyDescent="0.2">
      <c r="A605" s="2">
        <v>17</v>
      </c>
      <c r="B605" s="1" t="s">
        <v>125</v>
      </c>
      <c r="C605" s="4">
        <v>7</v>
      </c>
      <c r="D605" s="8">
        <v>1.38</v>
      </c>
      <c r="E605" s="4">
        <v>5</v>
      </c>
      <c r="F605" s="8">
        <v>1.39</v>
      </c>
      <c r="G605" s="4">
        <v>2</v>
      </c>
      <c r="H605" s="8">
        <v>1.42</v>
      </c>
      <c r="I605" s="4">
        <v>0</v>
      </c>
    </row>
    <row r="606" spans="1:9" x14ac:dyDescent="0.2">
      <c r="A606" s="2">
        <v>17</v>
      </c>
      <c r="B606" s="1" t="s">
        <v>120</v>
      </c>
      <c r="C606" s="4">
        <v>7</v>
      </c>
      <c r="D606" s="8">
        <v>1.38</v>
      </c>
      <c r="E606" s="4">
        <v>6</v>
      </c>
      <c r="F606" s="8">
        <v>1.66</v>
      </c>
      <c r="G606" s="4">
        <v>1</v>
      </c>
      <c r="H606" s="8">
        <v>0.71</v>
      </c>
      <c r="I606" s="4">
        <v>0</v>
      </c>
    </row>
    <row r="607" spans="1:9" x14ac:dyDescent="0.2">
      <c r="A607" s="2">
        <v>17</v>
      </c>
      <c r="B607" s="1" t="s">
        <v>122</v>
      </c>
      <c r="C607" s="4">
        <v>7</v>
      </c>
      <c r="D607" s="8">
        <v>1.38</v>
      </c>
      <c r="E607" s="4">
        <v>4</v>
      </c>
      <c r="F607" s="8">
        <v>1.1100000000000001</v>
      </c>
      <c r="G607" s="4">
        <v>3</v>
      </c>
      <c r="H607" s="8">
        <v>2.13</v>
      </c>
      <c r="I607" s="4">
        <v>0</v>
      </c>
    </row>
    <row r="608" spans="1:9" x14ac:dyDescent="0.2">
      <c r="A608" s="1"/>
      <c r="C608" s="4"/>
      <c r="D608" s="8"/>
      <c r="E608" s="4"/>
      <c r="F608" s="8"/>
      <c r="G608" s="4"/>
      <c r="H608" s="8"/>
      <c r="I608" s="4"/>
    </row>
    <row r="609" spans="1:9" x14ac:dyDescent="0.2">
      <c r="A609" s="1" t="s">
        <v>24</v>
      </c>
      <c r="C609" s="4"/>
      <c r="D609" s="8"/>
      <c r="E609" s="4"/>
      <c r="F609" s="8"/>
      <c r="G609" s="4"/>
      <c r="H609" s="8"/>
      <c r="I609" s="4"/>
    </row>
    <row r="610" spans="1:9" x14ac:dyDescent="0.2">
      <c r="A610" s="2">
        <v>1</v>
      </c>
      <c r="B610" s="1" t="s">
        <v>119</v>
      </c>
      <c r="C610" s="4">
        <v>34</v>
      </c>
      <c r="D610" s="8">
        <v>10.15</v>
      </c>
      <c r="E610" s="4">
        <v>34</v>
      </c>
      <c r="F610" s="8">
        <v>13.33</v>
      </c>
      <c r="G610" s="4">
        <v>0</v>
      </c>
      <c r="H610" s="8">
        <v>0</v>
      </c>
      <c r="I610" s="4">
        <v>0</v>
      </c>
    </row>
    <row r="611" spans="1:9" x14ac:dyDescent="0.2">
      <c r="A611" s="2">
        <v>2</v>
      </c>
      <c r="B611" s="1" t="s">
        <v>118</v>
      </c>
      <c r="C611" s="4">
        <v>28</v>
      </c>
      <c r="D611" s="8">
        <v>8.36</v>
      </c>
      <c r="E611" s="4">
        <v>28</v>
      </c>
      <c r="F611" s="8">
        <v>10.98</v>
      </c>
      <c r="G611" s="4">
        <v>0</v>
      </c>
      <c r="H611" s="8">
        <v>0</v>
      </c>
      <c r="I611" s="4">
        <v>0</v>
      </c>
    </row>
    <row r="612" spans="1:9" x14ac:dyDescent="0.2">
      <c r="A612" s="2">
        <v>3</v>
      </c>
      <c r="B612" s="1" t="s">
        <v>104</v>
      </c>
      <c r="C612" s="4">
        <v>17</v>
      </c>
      <c r="D612" s="8">
        <v>5.07</v>
      </c>
      <c r="E612" s="4">
        <v>14</v>
      </c>
      <c r="F612" s="8">
        <v>5.49</v>
      </c>
      <c r="G612" s="4">
        <v>3</v>
      </c>
      <c r="H612" s="8">
        <v>4.41</v>
      </c>
      <c r="I612" s="4">
        <v>0</v>
      </c>
    </row>
    <row r="613" spans="1:9" x14ac:dyDescent="0.2">
      <c r="A613" s="2">
        <v>4</v>
      </c>
      <c r="B613" s="1" t="s">
        <v>115</v>
      </c>
      <c r="C613" s="4">
        <v>12</v>
      </c>
      <c r="D613" s="8">
        <v>3.58</v>
      </c>
      <c r="E613" s="4">
        <v>11</v>
      </c>
      <c r="F613" s="8">
        <v>4.3099999999999996</v>
      </c>
      <c r="G613" s="4">
        <v>1</v>
      </c>
      <c r="H613" s="8">
        <v>1.47</v>
      </c>
      <c r="I613" s="4">
        <v>0</v>
      </c>
    </row>
    <row r="614" spans="1:9" x14ac:dyDescent="0.2">
      <c r="A614" s="2">
        <v>5</v>
      </c>
      <c r="B614" s="1" t="s">
        <v>107</v>
      </c>
      <c r="C614" s="4">
        <v>11</v>
      </c>
      <c r="D614" s="8">
        <v>3.28</v>
      </c>
      <c r="E614" s="4">
        <v>11</v>
      </c>
      <c r="F614" s="8">
        <v>4.3099999999999996</v>
      </c>
      <c r="G614" s="4">
        <v>0</v>
      </c>
      <c r="H614" s="8">
        <v>0</v>
      </c>
      <c r="I614" s="4">
        <v>0</v>
      </c>
    </row>
    <row r="615" spans="1:9" x14ac:dyDescent="0.2">
      <c r="A615" s="2">
        <v>6</v>
      </c>
      <c r="B615" s="1" t="s">
        <v>145</v>
      </c>
      <c r="C615" s="4">
        <v>8</v>
      </c>
      <c r="D615" s="8">
        <v>2.39</v>
      </c>
      <c r="E615" s="4">
        <v>3</v>
      </c>
      <c r="F615" s="8">
        <v>1.18</v>
      </c>
      <c r="G615" s="4">
        <v>5</v>
      </c>
      <c r="H615" s="8">
        <v>7.35</v>
      </c>
      <c r="I615" s="4">
        <v>0</v>
      </c>
    </row>
    <row r="616" spans="1:9" x14ac:dyDescent="0.2">
      <c r="A616" s="2">
        <v>6</v>
      </c>
      <c r="B616" s="1" t="s">
        <v>112</v>
      </c>
      <c r="C616" s="4">
        <v>8</v>
      </c>
      <c r="D616" s="8">
        <v>2.39</v>
      </c>
      <c r="E616" s="4">
        <v>4</v>
      </c>
      <c r="F616" s="8">
        <v>1.57</v>
      </c>
      <c r="G616" s="4">
        <v>3</v>
      </c>
      <c r="H616" s="8">
        <v>4.41</v>
      </c>
      <c r="I616" s="4">
        <v>1</v>
      </c>
    </row>
    <row r="617" spans="1:9" x14ac:dyDescent="0.2">
      <c r="A617" s="2">
        <v>8</v>
      </c>
      <c r="B617" s="1" t="s">
        <v>140</v>
      </c>
      <c r="C617" s="4">
        <v>7</v>
      </c>
      <c r="D617" s="8">
        <v>2.09</v>
      </c>
      <c r="E617" s="4">
        <v>2</v>
      </c>
      <c r="F617" s="8">
        <v>0.78</v>
      </c>
      <c r="G617" s="4">
        <v>5</v>
      </c>
      <c r="H617" s="8">
        <v>7.35</v>
      </c>
      <c r="I617" s="4">
        <v>0</v>
      </c>
    </row>
    <row r="618" spans="1:9" x14ac:dyDescent="0.2">
      <c r="A618" s="2">
        <v>8</v>
      </c>
      <c r="B618" s="1" t="s">
        <v>106</v>
      </c>
      <c r="C618" s="4">
        <v>7</v>
      </c>
      <c r="D618" s="8">
        <v>2.09</v>
      </c>
      <c r="E618" s="4">
        <v>5</v>
      </c>
      <c r="F618" s="8">
        <v>1.96</v>
      </c>
      <c r="G618" s="4">
        <v>2</v>
      </c>
      <c r="H618" s="8">
        <v>2.94</v>
      </c>
      <c r="I618" s="4">
        <v>0</v>
      </c>
    </row>
    <row r="619" spans="1:9" x14ac:dyDescent="0.2">
      <c r="A619" s="2">
        <v>8</v>
      </c>
      <c r="B619" s="1" t="s">
        <v>109</v>
      </c>
      <c r="C619" s="4">
        <v>7</v>
      </c>
      <c r="D619" s="8">
        <v>2.09</v>
      </c>
      <c r="E619" s="4">
        <v>6</v>
      </c>
      <c r="F619" s="8">
        <v>2.35</v>
      </c>
      <c r="G619" s="4">
        <v>0</v>
      </c>
      <c r="H619" s="8">
        <v>0</v>
      </c>
      <c r="I619" s="4">
        <v>1</v>
      </c>
    </row>
    <row r="620" spans="1:9" x14ac:dyDescent="0.2">
      <c r="A620" s="2">
        <v>8</v>
      </c>
      <c r="B620" s="1" t="s">
        <v>114</v>
      </c>
      <c r="C620" s="4">
        <v>7</v>
      </c>
      <c r="D620" s="8">
        <v>2.09</v>
      </c>
      <c r="E620" s="4">
        <v>5</v>
      </c>
      <c r="F620" s="8">
        <v>1.96</v>
      </c>
      <c r="G620" s="4">
        <v>2</v>
      </c>
      <c r="H620" s="8">
        <v>2.94</v>
      </c>
      <c r="I620" s="4">
        <v>0</v>
      </c>
    </row>
    <row r="621" spans="1:9" x14ac:dyDescent="0.2">
      <c r="A621" s="2">
        <v>8</v>
      </c>
      <c r="B621" s="1" t="s">
        <v>121</v>
      </c>
      <c r="C621" s="4">
        <v>7</v>
      </c>
      <c r="D621" s="8">
        <v>2.09</v>
      </c>
      <c r="E621" s="4">
        <v>7</v>
      </c>
      <c r="F621" s="8">
        <v>2.75</v>
      </c>
      <c r="G621" s="4">
        <v>0</v>
      </c>
      <c r="H621" s="8">
        <v>0</v>
      </c>
      <c r="I621" s="4">
        <v>0</v>
      </c>
    </row>
    <row r="622" spans="1:9" x14ac:dyDescent="0.2">
      <c r="A622" s="2">
        <v>13</v>
      </c>
      <c r="B622" s="1" t="s">
        <v>116</v>
      </c>
      <c r="C622" s="4">
        <v>6</v>
      </c>
      <c r="D622" s="8">
        <v>1.79</v>
      </c>
      <c r="E622" s="4">
        <v>6</v>
      </c>
      <c r="F622" s="8">
        <v>2.35</v>
      </c>
      <c r="G622" s="4">
        <v>0</v>
      </c>
      <c r="H622" s="8">
        <v>0</v>
      </c>
      <c r="I622" s="4">
        <v>0</v>
      </c>
    </row>
    <row r="623" spans="1:9" x14ac:dyDescent="0.2">
      <c r="A623" s="2">
        <v>13</v>
      </c>
      <c r="B623" s="1" t="s">
        <v>117</v>
      </c>
      <c r="C623" s="4">
        <v>6</v>
      </c>
      <c r="D623" s="8">
        <v>1.79</v>
      </c>
      <c r="E623" s="4">
        <v>6</v>
      </c>
      <c r="F623" s="8">
        <v>2.35</v>
      </c>
      <c r="G623" s="4">
        <v>0</v>
      </c>
      <c r="H623" s="8">
        <v>0</v>
      </c>
      <c r="I623" s="4">
        <v>0</v>
      </c>
    </row>
    <row r="624" spans="1:9" x14ac:dyDescent="0.2">
      <c r="A624" s="2">
        <v>13</v>
      </c>
      <c r="B624" s="1" t="s">
        <v>122</v>
      </c>
      <c r="C624" s="4">
        <v>6</v>
      </c>
      <c r="D624" s="8">
        <v>1.79</v>
      </c>
      <c r="E624" s="4">
        <v>6</v>
      </c>
      <c r="F624" s="8">
        <v>2.35</v>
      </c>
      <c r="G624" s="4">
        <v>0</v>
      </c>
      <c r="H624" s="8">
        <v>0</v>
      </c>
      <c r="I624" s="4">
        <v>0</v>
      </c>
    </row>
    <row r="625" spans="1:9" x14ac:dyDescent="0.2">
      <c r="A625" s="2">
        <v>16</v>
      </c>
      <c r="B625" s="1" t="s">
        <v>103</v>
      </c>
      <c r="C625" s="4">
        <v>5</v>
      </c>
      <c r="D625" s="8">
        <v>1.49</v>
      </c>
      <c r="E625" s="4">
        <v>1</v>
      </c>
      <c r="F625" s="8">
        <v>0.39</v>
      </c>
      <c r="G625" s="4">
        <v>4</v>
      </c>
      <c r="H625" s="8">
        <v>5.88</v>
      </c>
      <c r="I625" s="4">
        <v>0</v>
      </c>
    </row>
    <row r="626" spans="1:9" x14ac:dyDescent="0.2">
      <c r="A626" s="2">
        <v>16</v>
      </c>
      <c r="B626" s="1" t="s">
        <v>142</v>
      </c>
      <c r="C626" s="4">
        <v>5</v>
      </c>
      <c r="D626" s="8">
        <v>1.49</v>
      </c>
      <c r="E626" s="4">
        <v>5</v>
      </c>
      <c r="F626" s="8">
        <v>1.96</v>
      </c>
      <c r="G626" s="4">
        <v>0</v>
      </c>
      <c r="H626" s="8">
        <v>0</v>
      </c>
      <c r="I626" s="4">
        <v>0</v>
      </c>
    </row>
    <row r="627" spans="1:9" x14ac:dyDescent="0.2">
      <c r="A627" s="2">
        <v>16</v>
      </c>
      <c r="B627" s="1" t="s">
        <v>108</v>
      </c>
      <c r="C627" s="4">
        <v>5</v>
      </c>
      <c r="D627" s="8">
        <v>1.49</v>
      </c>
      <c r="E627" s="4">
        <v>5</v>
      </c>
      <c r="F627" s="8">
        <v>1.96</v>
      </c>
      <c r="G627" s="4">
        <v>0</v>
      </c>
      <c r="H627" s="8">
        <v>0</v>
      </c>
      <c r="I627" s="4">
        <v>0</v>
      </c>
    </row>
    <row r="628" spans="1:9" x14ac:dyDescent="0.2">
      <c r="A628" s="2">
        <v>16</v>
      </c>
      <c r="B628" s="1" t="s">
        <v>130</v>
      </c>
      <c r="C628" s="4">
        <v>5</v>
      </c>
      <c r="D628" s="8">
        <v>1.49</v>
      </c>
      <c r="E628" s="4">
        <v>3</v>
      </c>
      <c r="F628" s="8">
        <v>1.18</v>
      </c>
      <c r="G628" s="4">
        <v>2</v>
      </c>
      <c r="H628" s="8">
        <v>2.94</v>
      </c>
      <c r="I628" s="4">
        <v>0</v>
      </c>
    </row>
    <row r="629" spans="1:9" x14ac:dyDescent="0.2">
      <c r="A629" s="2">
        <v>16</v>
      </c>
      <c r="B629" s="1" t="s">
        <v>126</v>
      </c>
      <c r="C629" s="4">
        <v>5</v>
      </c>
      <c r="D629" s="8">
        <v>1.49</v>
      </c>
      <c r="E629" s="4">
        <v>4</v>
      </c>
      <c r="F629" s="8">
        <v>1.57</v>
      </c>
      <c r="G629" s="4">
        <v>1</v>
      </c>
      <c r="H629" s="8">
        <v>1.47</v>
      </c>
      <c r="I629" s="4">
        <v>0</v>
      </c>
    </row>
    <row r="630" spans="1:9" x14ac:dyDescent="0.2">
      <c r="A630" s="2">
        <v>16</v>
      </c>
      <c r="B630" s="1" t="s">
        <v>139</v>
      </c>
      <c r="C630" s="4">
        <v>5</v>
      </c>
      <c r="D630" s="8">
        <v>1.49</v>
      </c>
      <c r="E630" s="4">
        <v>0</v>
      </c>
      <c r="F630" s="8">
        <v>0</v>
      </c>
      <c r="G630" s="4">
        <v>0</v>
      </c>
      <c r="H630" s="8">
        <v>0</v>
      </c>
      <c r="I630" s="4">
        <v>0</v>
      </c>
    </row>
    <row r="631" spans="1:9" x14ac:dyDescent="0.2">
      <c r="A631" s="1"/>
      <c r="C631" s="4"/>
      <c r="D631" s="8"/>
      <c r="E631" s="4"/>
      <c r="F631" s="8"/>
      <c r="G631" s="4"/>
      <c r="H631" s="8"/>
      <c r="I631" s="4"/>
    </row>
    <row r="632" spans="1:9" x14ac:dyDescent="0.2">
      <c r="A632" s="1" t="s">
        <v>25</v>
      </c>
      <c r="C632" s="4"/>
      <c r="D632" s="8"/>
      <c r="E632" s="4"/>
      <c r="F632" s="8"/>
      <c r="G632" s="4"/>
      <c r="H632" s="8"/>
      <c r="I632" s="4"/>
    </row>
    <row r="633" spans="1:9" x14ac:dyDescent="0.2">
      <c r="A633" s="2">
        <v>1</v>
      </c>
      <c r="B633" s="1" t="s">
        <v>118</v>
      </c>
      <c r="C633" s="4">
        <v>8</v>
      </c>
      <c r="D633" s="8">
        <v>10.81</v>
      </c>
      <c r="E633" s="4">
        <v>8</v>
      </c>
      <c r="F633" s="8">
        <v>16.670000000000002</v>
      </c>
      <c r="G633" s="4">
        <v>0</v>
      </c>
      <c r="H633" s="8">
        <v>0</v>
      </c>
      <c r="I633" s="4">
        <v>0</v>
      </c>
    </row>
    <row r="634" spans="1:9" x14ac:dyDescent="0.2">
      <c r="A634" s="2">
        <v>2</v>
      </c>
      <c r="B634" s="1" t="s">
        <v>103</v>
      </c>
      <c r="C634" s="4">
        <v>6</v>
      </c>
      <c r="D634" s="8">
        <v>8.11</v>
      </c>
      <c r="E634" s="4">
        <v>1</v>
      </c>
      <c r="F634" s="8">
        <v>2.08</v>
      </c>
      <c r="G634" s="4">
        <v>5</v>
      </c>
      <c r="H634" s="8">
        <v>20.83</v>
      </c>
      <c r="I634" s="4">
        <v>0</v>
      </c>
    </row>
    <row r="635" spans="1:9" x14ac:dyDescent="0.2">
      <c r="A635" s="2">
        <v>2</v>
      </c>
      <c r="B635" s="1" t="s">
        <v>150</v>
      </c>
      <c r="C635" s="4">
        <v>6</v>
      </c>
      <c r="D635" s="8">
        <v>8.11</v>
      </c>
      <c r="E635" s="4">
        <v>5</v>
      </c>
      <c r="F635" s="8">
        <v>10.42</v>
      </c>
      <c r="G635" s="4">
        <v>1</v>
      </c>
      <c r="H635" s="8">
        <v>4.17</v>
      </c>
      <c r="I635" s="4">
        <v>0</v>
      </c>
    </row>
    <row r="636" spans="1:9" x14ac:dyDescent="0.2">
      <c r="A636" s="2">
        <v>4</v>
      </c>
      <c r="B636" s="1" t="s">
        <v>119</v>
      </c>
      <c r="C636" s="4">
        <v>4</v>
      </c>
      <c r="D636" s="8">
        <v>5.41</v>
      </c>
      <c r="E636" s="4">
        <v>4</v>
      </c>
      <c r="F636" s="8">
        <v>8.33</v>
      </c>
      <c r="G636" s="4">
        <v>0</v>
      </c>
      <c r="H636" s="8">
        <v>0</v>
      </c>
      <c r="I636" s="4">
        <v>0</v>
      </c>
    </row>
    <row r="637" spans="1:9" x14ac:dyDescent="0.2">
      <c r="A637" s="2">
        <v>5</v>
      </c>
      <c r="B637" s="1" t="s">
        <v>149</v>
      </c>
      <c r="C637" s="4">
        <v>3</v>
      </c>
      <c r="D637" s="8">
        <v>4.05</v>
      </c>
      <c r="E637" s="4">
        <v>3</v>
      </c>
      <c r="F637" s="8">
        <v>6.25</v>
      </c>
      <c r="G637" s="4">
        <v>0</v>
      </c>
      <c r="H637" s="8">
        <v>0</v>
      </c>
      <c r="I637" s="4">
        <v>0</v>
      </c>
    </row>
    <row r="638" spans="1:9" x14ac:dyDescent="0.2">
      <c r="A638" s="2">
        <v>5</v>
      </c>
      <c r="B638" s="1" t="s">
        <v>110</v>
      </c>
      <c r="C638" s="4">
        <v>3</v>
      </c>
      <c r="D638" s="8">
        <v>4.05</v>
      </c>
      <c r="E638" s="4">
        <v>3</v>
      </c>
      <c r="F638" s="8">
        <v>6.25</v>
      </c>
      <c r="G638" s="4">
        <v>0</v>
      </c>
      <c r="H638" s="8">
        <v>0</v>
      </c>
      <c r="I638" s="4">
        <v>0</v>
      </c>
    </row>
    <row r="639" spans="1:9" x14ac:dyDescent="0.2">
      <c r="A639" s="2">
        <v>5</v>
      </c>
      <c r="B639" s="1" t="s">
        <v>202</v>
      </c>
      <c r="C639" s="4">
        <v>3</v>
      </c>
      <c r="D639" s="8">
        <v>4.05</v>
      </c>
      <c r="E639" s="4">
        <v>0</v>
      </c>
      <c r="F639" s="8">
        <v>0</v>
      </c>
      <c r="G639" s="4">
        <v>3</v>
      </c>
      <c r="H639" s="8">
        <v>12.5</v>
      </c>
      <c r="I639" s="4">
        <v>0</v>
      </c>
    </row>
    <row r="640" spans="1:9" x14ac:dyDescent="0.2">
      <c r="A640" s="2">
        <v>8</v>
      </c>
      <c r="B640" s="1" t="s">
        <v>104</v>
      </c>
      <c r="C640" s="4">
        <v>2</v>
      </c>
      <c r="D640" s="8">
        <v>2.7</v>
      </c>
      <c r="E640" s="4">
        <v>2</v>
      </c>
      <c r="F640" s="8">
        <v>4.17</v>
      </c>
      <c r="G640" s="4">
        <v>0</v>
      </c>
      <c r="H640" s="8">
        <v>0</v>
      </c>
      <c r="I640" s="4">
        <v>0</v>
      </c>
    </row>
    <row r="641" spans="1:9" x14ac:dyDescent="0.2">
      <c r="A641" s="2">
        <v>8</v>
      </c>
      <c r="B641" s="1" t="s">
        <v>198</v>
      </c>
      <c r="C641" s="4">
        <v>2</v>
      </c>
      <c r="D641" s="8">
        <v>2.7</v>
      </c>
      <c r="E641" s="4">
        <v>0</v>
      </c>
      <c r="F641" s="8">
        <v>0</v>
      </c>
      <c r="G641" s="4">
        <v>2</v>
      </c>
      <c r="H641" s="8">
        <v>8.33</v>
      </c>
      <c r="I641" s="4">
        <v>0</v>
      </c>
    </row>
    <row r="642" spans="1:9" x14ac:dyDescent="0.2">
      <c r="A642" s="2">
        <v>8</v>
      </c>
      <c r="B642" s="1" t="s">
        <v>158</v>
      </c>
      <c r="C642" s="4">
        <v>2</v>
      </c>
      <c r="D642" s="8">
        <v>2.7</v>
      </c>
      <c r="E642" s="4">
        <v>2</v>
      </c>
      <c r="F642" s="8">
        <v>4.17</v>
      </c>
      <c r="G642" s="4">
        <v>0</v>
      </c>
      <c r="H642" s="8">
        <v>0</v>
      </c>
      <c r="I642" s="4">
        <v>0</v>
      </c>
    </row>
    <row r="643" spans="1:9" x14ac:dyDescent="0.2">
      <c r="A643" s="2">
        <v>8</v>
      </c>
      <c r="B643" s="1" t="s">
        <v>204</v>
      </c>
      <c r="C643" s="4">
        <v>2</v>
      </c>
      <c r="D643" s="8">
        <v>2.7</v>
      </c>
      <c r="E643" s="4">
        <v>1</v>
      </c>
      <c r="F643" s="8">
        <v>2.08</v>
      </c>
      <c r="G643" s="4">
        <v>1</v>
      </c>
      <c r="H643" s="8">
        <v>4.17</v>
      </c>
      <c r="I643" s="4">
        <v>0</v>
      </c>
    </row>
    <row r="644" spans="1:9" x14ac:dyDescent="0.2">
      <c r="A644" s="2">
        <v>12</v>
      </c>
      <c r="B644" s="1" t="s">
        <v>134</v>
      </c>
      <c r="C644" s="4">
        <v>1</v>
      </c>
      <c r="D644" s="8">
        <v>1.35</v>
      </c>
      <c r="E644" s="4">
        <v>0</v>
      </c>
      <c r="F644" s="8">
        <v>0</v>
      </c>
      <c r="G644" s="4">
        <v>1</v>
      </c>
      <c r="H644" s="8">
        <v>4.17</v>
      </c>
      <c r="I644" s="4">
        <v>0</v>
      </c>
    </row>
    <row r="645" spans="1:9" x14ac:dyDescent="0.2">
      <c r="A645" s="2">
        <v>12</v>
      </c>
      <c r="B645" s="1" t="s">
        <v>160</v>
      </c>
      <c r="C645" s="4">
        <v>1</v>
      </c>
      <c r="D645" s="8">
        <v>1.35</v>
      </c>
      <c r="E645" s="4">
        <v>1</v>
      </c>
      <c r="F645" s="8">
        <v>2.08</v>
      </c>
      <c r="G645" s="4">
        <v>0</v>
      </c>
      <c r="H645" s="8">
        <v>0</v>
      </c>
      <c r="I645" s="4">
        <v>0</v>
      </c>
    </row>
    <row r="646" spans="1:9" x14ac:dyDescent="0.2">
      <c r="A646" s="2">
        <v>12</v>
      </c>
      <c r="B646" s="1" t="s">
        <v>136</v>
      </c>
      <c r="C646" s="4">
        <v>1</v>
      </c>
      <c r="D646" s="8">
        <v>1.35</v>
      </c>
      <c r="E646" s="4">
        <v>1</v>
      </c>
      <c r="F646" s="8">
        <v>2.08</v>
      </c>
      <c r="G646" s="4">
        <v>0</v>
      </c>
      <c r="H646" s="8">
        <v>0</v>
      </c>
      <c r="I646" s="4">
        <v>0</v>
      </c>
    </row>
    <row r="647" spans="1:9" x14ac:dyDescent="0.2">
      <c r="A647" s="2">
        <v>12</v>
      </c>
      <c r="B647" s="1" t="s">
        <v>105</v>
      </c>
      <c r="C647" s="4">
        <v>1</v>
      </c>
      <c r="D647" s="8">
        <v>1.35</v>
      </c>
      <c r="E647" s="4">
        <v>1</v>
      </c>
      <c r="F647" s="8">
        <v>2.08</v>
      </c>
      <c r="G647" s="4">
        <v>0</v>
      </c>
      <c r="H647" s="8">
        <v>0</v>
      </c>
      <c r="I647" s="4">
        <v>0</v>
      </c>
    </row>
    <row r="648" spans="1:9" x14ac:dyDescent="0.2">
      <c r="A648" s="2">
        <v>12</v>
      </c>
      <c r="B648" s="1" t="s">
        <v>123</v>
      </c>
      <c r="C648" s="4">
        <v>1</v>
      </c>
      <c r="D648" s="8">
        <v>1.35</v>
      </c>
      <c r="E648" s="4">
        <v>1</v>
      </c>
      <c r="F648" s="8">
        <v>2.08</v>
      </c>
      <c r="G648" s="4">
        <v>0</v>
      </c>
      <c r="H648" s="8">
        <v>0</v>
      </c>
      <c r="I648" s="4">
        <v>0</v>
      </c>
    </row>
    <row r="649" spans="1:9" x14ac:dyDescent="0.2">
      <c r="A649" s="2">
        <v>12</v>
      </c>
      <c r="B649" s="1" t="s">
        <v>193</v>
      </c>
      <c r="C649" s="4">
        <v>1</v>
      </c>
      <c r="D649" s="8">
        <v>1.35</v>
      </c>
      <c r="E649" s="4">
        <v>1</v>
      </c>
      <c r="F649" s="8">
        <v>2.08</v>
      </c>
      <c r="G649" s="4">
        <v>0</v>
      </c>
      <c r="H649" s="8">
        <v>0</v>
      </c>
      <c r="I649" s="4">
        <v>0</v>
      </c>
    </row>
    <row r="650" spans="1:9" x14ac:dyDescent="0.2">
      <c r="A650" s="2">
        <v>12</v>
      </c>
      <c r="B650" s="1" t="s">
        <v>174</v>
      </c>
      <c r="C650" s="4">
        <v>1</v>
      </c>
      <c r="D650" s="8">
        <v>1.35</v>
      </c>
      <c r="E650" s="4">
        <v>1</v>
      </c>
      <c r="F650" s="8">
        <v>2.08</v>
      </c>
      <c r="G650" s="4">
        <v>0</v>
      </c>
      <c r="H650" s="8">
        <v>0</v>
      </c>
      <c r="I650" s="4">
        <v>0</v>
      </c>
    </row>
    <row r="651" spans="1:9" x14ac:dyDescent="0.2">
      <c r="A651" s="2">
        <v>12</v>
      </c>
      <c r="B651" s="1" t="s">
        <v>194</v>
      </c>
      <c r="C651" s="4">
        <v>1</v>
      </c>
      <c r="D651" s="8">
        <v>1.35</v>
      </c>
      <c r="E651" s="4">
        <v>1</v>
      </c>
      <c r="F651" s="8">
        <v>2.08</v>
      </c>
      <c r="G651" s="4">
        <v>0</v>
      </c>
      <c r="H651" s="8">
        <v>0</v>
      </c>
      <c r="I651" s="4">
        <v>0</v>
      </c>
    </row>
    <row r="652" spans="1:9" x14ac:dyDescent="0.2">
      <c r="A652" s="2">
        <v>12</v>
      </c>
      <c r="B652" s="1" t="s">
        <v>184</v>
      </c>
      <c r="C652" s="4">
        <v>1</v>
      </c>
      <c r="D652" s="8">
        <v>1.35</v>
      </c>
      <c r="E652" s="4">
        <v>0</v>
      </c>
      <c r="F652" s="8">
        <v>0</v>
      </c>
      <c r="G652" s="4">
        <v>0</v>
      </c>
      <c r="H652" s="8">
        <v>0</v>
      </c>
      <c r="I652" s="4">
        <v>1</v>
      </c>
    </row>
    <row r="653" spans="1:9" x14ac:dyDescent="0.2">
      <c r="A653" s="2">
        <v>12</v>
      </c>
      <c r="B653" s="1" t="s">
        <v>145</v>
      </c>
      <c r="C653" s="4">
        <v>1</v>
      </c>
      <c r="D653" s="8">
        <v>1.35</v>
      </c>
      <c r="E653" s="4">
        <v>1</v>
      </c>
      <c r="F653" s="8">
        <v>2.08</v>
      </c>
      <c r="G653" s="4">
        <v>0</v>
      </c>
      <c r="H653" s="8">
        <v>0</v>
      </c>
      <c r="I653" s="4">
        <v>0</v>
      </c>
    </row>
    <row r="654" spans="1:9" x14ac:dyDescent="0.2">
      <c r="A654" s="2">
        <v>12</v>
      </c>
      <c r="B654" s="1" t="s">
        <v>195</v>
      </c>
      <c r="C654" s="4">
        <v>1</v>
      </c>
      <c r="D654" s="8">
        <v>1.35</v>
      </c>
      <c r="E654" s="4">
        <v>0</v>
      </c>
      <c r="F654" s="8">
        <v>0</v>
      </c>
      <c r="G654" s="4">
        <v>1</v>
      </c>
      <c r="H654" s="8">
        <v>4.17</v>
      </c>
      <c r="I654" s="4">
        <v>0</v>
      </c>
    </row>
    <row r="655" spans="1:9" x14ac:dyDescent="0.2">
      <c r="A655" s="2">
        <v>12</v>
      </c>
      <c r="B655" s="1" t="s">
        <v>196</v>
      </c>
      <c r="C655" s="4">
        <v>1</v>
      </c>
      <c r="D655" s="8">
        <v>1.35</v>
      </c>
      <c r="E655" s="4">
        <v>0</v>
      </c>
      <c r="F655" s="8">
        <v>0</v>
      </c>
      <c r="G655" s="4">
        <v>1</v>
      </c>
      <c r="H655" s="8">
        <v>4.17</v>
      </c>
      <c r="I655" s="4">
        <v>0</v>
      </c>
    </row>
    <row r="656" spans="1:9" x14ac:dyDescent="0.2">
      <c r="A656" s="2">
        <v>12</v>
      </c>
      <c r="B656" s="1" t="s">
        <v>197</v>
      </c>
      <c r="C656" s="4">
        <v>1</v>
      </c>
      <c r="D656" s="8">
        <v>1.35</v>
      </c>
      <c r="E656" s="4">
        <v>1</v>
      </c>
      <c r="F656" s="8">
        <v>2.08</v>
      </c>
      <c r="G656" s="4">
        <v>0</v>
      </c>
      <c r="H656" s="8">
        <v>0</v>
      </c>
      <c r="I656" s="4">
        <v>0</v>
      </c>
    </row>
    <row r="657" spans="1:9" x14ac:dyDescent="0.2">
      <c r="A657" s="2">
        <v>12</v>
      </c>
      <c r="B657" s="1" t="s">
        <v>199</v>
      </c>
      <c r="C657" s="4">
        <v>1</v>
      </c>
      <c r="D657" s="8">
        <v>1.35</v>
      </c>
      <c r="E657" s="4">
        <v>1</v>
      </c>
      <c r="F657" s="8">
        <v>2.08</v>
      </c>
      <c r="G657" s="4">
        <v>0</v>
      </c>
      <c r="H657" s="8">
        <v>0</v>
      </c>
      <c r="I657" s="4">
        <v>0</v>
      </c>
    </row>
    <row r="658" spans="1:9" x14ac:dyDescent="0.2">
      <c r="A658" s="2">
        <v>12</v>
      </c>
      <c r="B658" s="1" t="s">
        <v>200</v>
      </c>
      <c r="C658" s="4">
        <v>1</v>
      </c>
      <c r="D658" s="8">
        <v>1.35</v>
      </c>
      <c r="E658" s="4">
        <v>0</v>
      </c>
      <c r="F658" s="8">
        <v>0</v>
      </c>
      <c r="G658" s="4">
        <v>1</v>
      </c>
      <c r="H658" s="8">
        <v>4.17</v>
      </c>
      <c r="I658" s="4">
        <v>0</v>
      </c>
    </row>
    <row r="659" spans="1:9" x14ac:dyDescent="0.2">
      <c r="A659" s="2">
        <v>12</v>
      </c>
      <c r="B659" s="1" t="s">
        <v>201</v>
      </c>
      <c r="C659" s="4">
        <v>1</v>
      </c>
      <c r="D659" s="8">
        <v>1.35</v>
      </c>
      <c r="E659" s="4">
        <v>0</v>
      </c>
      <c r="F659" s="8">
        <v>0</v>
      </c>
      <c r="G659" s="4">
        <v>1</v>
      </c>
      <c r="H659" s="8">
        <v>4.17</v>
      </c>
      <c r="I659" s="4">
        <v>0</v>
      </c>
    </row>
    <row r="660" spans="1:9" x14ac:dyDescent="0.2">
      <c r="A660" s="2">
        <v>12</v>
      </c>
      <c r="B660" s="1" t="s">
        <v>182</v>
      </c>
      <c r="C660" s="4">
        <v>1</v>
      </c>
      <c r="D660" s="8">
        <v>1.35</v>
      </c>
      <c r="E660" s="4">
        <v>0</v>
      </c>
      <c r="F660" s="8">
        <v>0</v>
      </c>
      <c r="G660" s="4">
        <v>1</v>
      </c>
      <c r="H660" s="8">
        <v>4.17</v>
      </c>
      <c r="I660" s="4">
        <v>0</v>
      </c>
    </row>
    <row r="661" spans="1:9" x14ac:dyDescent="0.2">
      <c r="A661" s="2">
        <v>12</v>
      </c>
      <c r="B661" s="1" t="s">
        <v>106</v>
      </c>
      <c r="C661" s="4">
        <v>1</v>
      </c>
      <c r="D661" s="8">
        <v>1.35</v>
      </c>
      <c r="E661" s="4">
        <v>1</v>
      </c>
      <c r="F661" s="8">
        <v>2.08</v>
      </c>
      <c r="G661" s="4">
        <v>0</v>
      </c>
      <c r="H661" s="8">
        <v>0</v>
      </c>
      <c r="I661" s="4">
        <v>0</v>
      </c>
    </row>
    <row r="662" spans="1:9" x14ac:dyDescent="0.2">
      <c r="A662" s="2">
        <v>12</v>
      </c>
      <c r="B662" s="1" t="s">
        <v>107</v>
      </c>
      <c r="C662" s="4">
        <v>1</v>
      </c>
      <c r="D662" s="8">
        <v>1.35</v>
      </c>
      <c r="E662" s="4">
        <v>1</v>
      </c>
      <c r="F662" s="8">
        <v>2.08</v>
      </c>
      <c r="G662" s="4">
        <v>0</v>
      </c>
      <c r="H662" s="8">
        <v>0</v>
      </c>
      <c r="I662" s="4">
        <v>0</v>
      </c>
    </row>
    <row r="663" spans="1:9" x14ac:dyDescent="0.2">
      <c r="A663" s="2">
        <v>12</v>
      </c>
      <c r="B663" s="1" t="s">
        <v>108</v>
      </c>
      <c r="C663" s="4">
        <v>1</v>
      </c>
      <c r="D663" s="8">
        <v>1.35</v>
      </c>
      <c r="E663" s="4">
        <v>1</v>
      </c>
      <c r="F663" s="8">
        <v>2.08</v>
      </c>
      <c r="G663" s="4">
        <v>0</v>
      </c>
      <c r="H663" s="8">
        <v>0</v>
      </c>
      <c r="I663" s="4">
        <v>0</v>
      </c>
    </row>
    <row r="664" spans="1:9" x14ac:dyDescent="0.2">
      <c r="A664" s="2">
        <v>12</v>
      </c>
      <c r="B664" s="1" t="s">
        <v>109</v>
      </c>
      <c r="C664" s="4">
        <v>1</v>
      </c>
      <c r="D664" s="8">
        <v>1.35</v>
      </c>
      <c r="E664" s="4">
        <v>1</v>
      </c>
      <c r="F664" s="8">
        <v>2.08</v>
      </c>
      <c r="G664" s="4">
        <v>0</v>
      </c>
      <c r="H664" s="8">
        <v>0</v>
      </c>
      <c r="I664" s="4">
        <v>0</v>
      </c>
    </row>
    <row r="665" spans="1:9" x14ac:dyDescent="0.2">
      <c r="A665" s="2">
        <v>12</v>
      </c>
      <c r="B665" s="1" t="s">
        <v>111</v>
      </c>
      <c r="C665" s="4">
        <v>1</v>
      </c>
      <c r="D665" s="8">
        <v>1.35</v>
      </c>
      <c r="E665" s="4">
        <v>0</v>
      </c>
      <c r="F665" s="8">
        <v>0</v>
      </c>
      <c r="G665" s="4">
        <v>1</v>
      </c>
      <c r="H665" s="8">
        <v>4.17</v>
      </c>
      <c r="I665" s="4">
        <v>0</v>
      </c>
    </row>
    <row r="666" spans="1:9" x14ac:dyDescent="0.2">
      <c r="A666" s="2">
        <v>12</v>
      </c>
      <c r="B666" s="1" t="s">
        <v>166</v>
      </c>
      <c r="C666" s="4">
        <v>1</v>
      </c>
      <c r="D666" s="8">
        <v>1.35</v>
      </c>
      <c r="E666" s="4">
        <v>0</v>
      </c>
      <c r="F666" s="8">
        <v>0</v>
      </c>
      <c r="G666" s="4">
        <v>1</v>
      </c>
      <c r="H666" s="8">
        <v>4.17</v>
      </c>
      <c r="I666" s="4">
        <v>0</v>
      </c>
    </row>
    <row r="667" spans="1:9" x14ac:dyDescent="0.2">
      <c r="A667" s="2">
        <v>12</v>
      </c>
      <c r="B667" s="1" t="s">
        <v>203</v>
      </c>
      <c r="C667" s="4">
        <v>1</v>
      </c>
      <c r="D667" s="8">
        <v>1.35</v>
      </c>
      <c r="E667" s="4">
        <v>0</v>
      </c>
      <c r="F667" s="8">
        <v>0</v>
      </c>
      <c r="G667" s="4">
        <v>1</v>
      </c>
      <c r="H667" s="8">
        <v>4.17</v>
      </c>
      <c r="I667" s="4">
        <v>0</v>
      </c>
    </row>
    <row r="668" spans="1:9" x14ac:dyDescent="0.2">
      <c r="A668" s="2">
        <v>12</v>
      </c>
      <c r="B668" s="1" t="s">
        <v>125</v>
      </c>
      <c r="C668" s="4">
        <v>1</v>
      </c>
      <c r="D668" s="8">
        <v>1.35</v>
      </c>
      <c r="E668" s="4">
        <v>0</v>
      </c>
      <c r="F668" s="8">
        <v>0</v>
      </c>
      <c r="G668" s="4">
        <v>1</v>
      </c>
      <c r="H668" s="8">
        <v>4.17</v>
      </c>
      <c r="I668" s="4">
        <v>0</v>
      </c>
    </row>
    <row r="669" spans="1:9" x14ac:dyDescent="0.2">
      <c r="A669" s="2">
        <v>12</v>
      </c>
      <c r="B669" s="1" t="s">
        <v>114</v>
      </c>
      <c r="C669" s="4">
        <v>1</v>
      </c>
      <c r="D669" s="8">
        <v>1.35</v>
      </c>
      <c r="E669" s="4">
        <v>1</v>
      </c>
      <c r="F669" s="8">
        <v>2.08</v>
      </c>
      <c r="G669" s="4">
        <v>0</v>
      </c>
      <c r="H669" s="8">
        <v>0</v>
      </c>
      <c r="I669" s="4">
        <v>0</v>
      </c>
    </row>
    <row r="670" spans="1:9" x14ac:dyDescent="0.2">
      <c r="A670" s="2">
        <v>12</v>
      </c>
      <c r="B670" s="1" t="s">
        <v>153</v>
      </c>
      <c r="C670" s="4">
        <v>1</v>
      </c>
      <c r="D670" s="8">
        <v>1.35</v>
      </c>
      <c r="E670" s="4">
        <v>1</v>
      </c>
      <c r="F670" s="8">
        <v>2.08</v>
      </c>
      <c r="G670" s="4">
        <v>0</v>
      </c>
      <c r="H670" s="8">
        <v>0</v>
      </c>
      <c r="I670" s="4">
        <v>0</v>
      </c>
    </row>
    <row r="671" spans="1:9" x14ac:dyDescent="0.2">
      <c r="A671" s="2">
        <v>12</v>
      </c>
      <c r="B671" s="1" t="s">
        <v>151</v>
      </c>
      <c r="C671" s="4">
        <v>1</v>
      </c>
      <c r="D671" s="8">
        <v>1.35</v>
      </c>
      <c r="E671" s="4">
        <v>1</v>
      </c>
      <c r="F671" s="8">
        <v>2.08</v>
      </c>
      <c r="G671" s="4">
        <v>0</v>
      </c>
      <c r="H671" s="8">
        <v>0</v>
      </c>
      <c r="I671" s="4">
        <v>0</v>
      </c>
    </row>
    <row r="672" spans="1:9" x14ac:dyDescent="0.2">
      <c r="A672" s="2">
        <v>12</v>
      </c>
      <c r="B672" s="1" t="s">
        <v>138</v>
      </c>
      <c r="C672" s="4">
        <v>1</v>
      </c>
      <c r="D672" s="8">
        <v>1.35</v>
      </c>
      <c r="E672" s="4">
        <v>0</v>
      </c>
      <c r="F672" s="8">
        <v>0</v>
      </c>
      <c r="G672" s="4">
        <v>0</v>
      </c>
      <c r="H672" s="8">
        <v>0</v>
      </c>
      <c r="I672" s="4">
        <v>0</v>
      </c>
    </row>
    <row r="673" spans="1:9" x14ac:dyDescent="0.2">
      <c r="A673" s="2">
        <v>12</v>
      </c>
      <c r="B673" s="1" t="s">
        <v>168</v>
      </c>
      <c r="C673" s="4">
        <v>1</v>
      </c>
      <c r="D673" s="8">
        <v>1.35</v>
      </c>
      <c r="E673" s="4">
        <v>0</v>
      </c>
      <c r="F673" s="8">
        <v>0</v>
      </c>
      <c r="G673" s="4">
        <v>1</v>
      </c>
      <c r="H673" s="8">
        <v>4.17</v>
      </c>
      <c r="I673" s="4">
        <v>0</v>
      </c>
    </row>
    <row r="674" spans="1:9" x14ac:dyDescent="0.2">
      <c r="A674" s="2">
        <v>12</v>
      </c>
      <c r="B674" s="1" t="s">
        <v>169</v>
      </c>
      <c r="C674" s="4">
        <v>1</v>
      </c>
      <c r="D674" s="8">
        <v>1.35</v>
      </c>
      <c r="E674" s="4">
        <v>1</v>
      </c>
      <c r="F674" s="8">
        <v>2.08</v>
      </c>
      <c r="G674" s="4">
        <v>0</v>
      </c>
      <c r="H674" s="8">
        <v>0</v>
      </c>
      <c r="I674" s="4">
        <v>0</v>
      </c>
    </row>
    <row r="675" spans="1:9" x14ac:dyDescent="0.2">
      <c r="A675" s="2">
        <v>12</v>
      </c>
      <c r="B675" s="1" t="s">
        <v>121</v>
      </c>
      <c r="C675" s="4">
        <v>1</v>
      </c>
      <c r="D675" s="8">
        <v>1.35</v>
      </c>
      <c r="E675" s="4">
        <v>1</v>
      </c>
      <c r="F675" s="8">
        <v>2.08</v>
      </c>
      <c r="G675" s="4">
        <v>0</v>
      </c>
      <c r="H675" s="8">
        <v>0</v>
      </c>
      <c r="I675" s="4">
        <v>0</v>
      </c>
    </row>
    <row r="676" spans="1:9" x14ac:dyDescent="0.2">
      <c r="A676" s="2">
        <v>12</v>
      </c>
      <c r="B676" s="1" t="s">
        <v>146</v>
      </c>
      <c r="C676" s="4">
        <v>1</v>
      </c>
      <c r="D676" s="8">
        <v>1.35</v>
      </c>
      <c r="E676" s="4">
        <v>0</v>
      </c>
      <c r="F676" s="8">
        <v>0</v>
      </c>
      <c r="G676" s="4">
        <v>1</v>
      </c>
      <c r="H676" s="8">
        <v>4.17</v>
      </c>
      <c r="I676" s="4">
        <v>0</v>
      </c>
    </row>
    <row r="677" spans="1:9" x14ac:dyDescent="0.2">
      <c r="A677" s="1"/>
      <c r="C677" s="4"/>
      <c r="D677" s="8"/>
      <c r="E677" s="4"/>
      <c r="F677" s="8"/>
      <c r="G677" s="4"/>
      <c r="H677" s="8"/>
      <c r="I67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4F69-1C77-4B8E-97CE-DA3AC4040CB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15</v>
      </c>
      <c r="D5" s="8">
        <v>0.06</v>
      </c>
      <c r="E5" s="12">
        <v>0</v>
      </c>
      <c r="F5" s="8">
        <v>0</v>
      </c>
      <c r="G5" s="12">
        <v>15</v>
      </c>
      <c r="H5" s="8">
        <v>0.15</v>
      </c>
      <c r="I5" s="12">
        <v>0</v>
      </c>
    </row>
    <row r="6" spans="2:9" ht="15" customHeight="1" x14ac:dyDescent="0.2">
      <c r="B6" t="s">
        <v>27</v>
      </c>
      <c r="C6" s="12">
        <v>3716</v>
      </c>
      <c r="D6" s="8">
        <v>13.9</v>
      </c>
      <c r="E6" s="12">
        <v>1749</v>
      </c>
      <c r="F6" s="8">
        <v>10.83</v>
      </c>
      <c r="G6" s="12">
        <v>1967</v>
      </c>
      <c r="H6" s="8">
        <v>19.5</v>
      </c>
      <c r="I6" s="12">
        <v>0</v>
      </c>
    </row>
    <row r="7" spans="2:9" ht="15" customHeight="1" x14ac:dyDescent="0.2">
      <c r="B7" t="s">
        <v>28</v>
      </c>
      <c r="C7" s="12">
        <v>1905</v>
      </c>
      <c r="D7" s="8">
        <v>7.12</v>
      </c>
      <c r="E7" s="12">
        <v>929</v>
      </c>
      <c r="F7" s="8">
        <v>5.75</v>
      </c>
      <c r="G7" s="12">
        <v>966</v>
      </c>
      <c r="H7" s="8">
        <v>9.57</v>
      </c>
      <c r="I7" s="12">
        <v>6</v>
      </c>
    </row>
    <row r="8" spans="2:9" ht="15" customHeight="1" x14ac:dyDescent="0.2">
      <c r="B8" t="s">
        <v>29</v>
      </c>
      <c r="C8" s="12">
        <v>79</v>
      </c>
      <c r="D8" s="8">
        <v>0.3</v>
      </c>
      <c r="E8" s="12">
        <v>0</v>
      </c>
      <c r="F8" s="8">
        <v>0</v>
      </c>
      <c r="G8" s="12">
        <v>62</v>
      </c>
      <c r="H8" s="8">
        <v>0.61</v>
      </c>
      <c r="I8" s="12">
        <v>0</v>
      </c>
    </row>
    <row r="9" spans="2:9" ht="15" customHeight="1" x14ac:dyDescent="0.2">
      <c r="B9" t="s">
        <v>30</v>
      </c>
      <c r="C9" s="12">
        <v>159</v>
      </c>
      <c r="D9" s="8">
        <v>0.59</v>
      </c>
      <c r="E9" s="12">
        <v>21</v>
      </c>
      <c r="F9" s="8">
        <v>0.13</v>
      </c>
      <c r="G9" s="12">
        <v>134</v>
      </c>
      <c r="H9" s="8">
        <v>1.33</v>
      </c>
      <c r="I9" s="12">
        <v>3</v>
      </c>
    </row>
    <row r="10" spans="2:9" ht="15" customHeight="1" x14ac:dyDescent="0.2">
      <c r="B10" t="s">
        <v>31</v>
      </c>
      <c r="C10" s="12">
        <v>227</v>
      </c>
      <c r="D10" s="8">
        <v>0.85</v>
      </c>
      <c r="E10" s="12">
        <v>76</v>
      </c>
      <c r="F10" s="8">
        <v>0.47</v>
      </c>
      <c r="G10" s="12">
        <v>147</v>
      </c>
      <c r="H10" s="8">
        <v>1.46</v>
      </c>
      <c r="I10" s="12">
        <v>2</v>
      </c>
    </row>
    <row r="11" spans="2:9" ht="15" customHeight="1" x14ac:dyDescent="0.2">
      <c r="B11" t="s">
        <v>32</v>
      </c>
      <c r="C11" s="12">
        <v>6695</v>
      </c>
      <c r="D11" s="8">
        <v>25.04</v>
      </c>
      <c r="E11" s="12">
        <v>3555</v>
      </c>
      <c r="F11" s="8">
        <v>22.01</v>
      </c>
      <c r="G11" s="12">
        <v>3126</v>
      </c>
      <c r="H11" s="8">
        <v>30.98</v>
      </c>
      <c r="I11" s="12">
        <v>14</v>
      </c>
    </row>
    <row r="12" spans="2:9" ht="15" customHeight="1" x14ac:dyDescent="0.2">
      <c r="B12" t="s">
        <v>33</v>
      </c>
      <c r="C12" s="12">
        <v>214</v>
      </c>
      <c r="D12" s="8">
        <v>0.8</v>
      </c>
      <c r="E12" s="12">
        <v>46</v>
      </c>
      <c r="F12" s="8">
        <v>0.28000000000000003</v>
      </c>
      <c r="G12" s="12">
        <v>168</v>
      </c>
      <c r="H12" s="8">
        <v>1.67</v>
      </c>
      <c r="I12" s="12">
        <v>0</v>
      </c>
    </row>
    <row r="13" spans="2:9" ht="15" customHeight="1" x14ac:dyDescent="0.2">
      <c r="B13" t="s">
        <v>34</v>
      </c>
      <c r="C13" s="12">
        <v>1415</v>
      </c>
      <c r="D13" s="8">
        <v>5.29</v>
      </c>
      <c r="E13" s="12">
        <v>589</v>
      </c>
      <c r="F13" s="8">
        <v>3.65</v>
      </c>
      <c r="G13" s="12">
        <v>816</v>
      </c>
      <c r="H13" s="8">
        <v>8.09</v>
      </c>
      <c r="I13" s="12">
        <v>5</v>
      </c>
    </row>
    <row r="14" spans="2:9" ht="15" customHeight="1" x14ac:dyDescent="0.2">
      <c r="B14" t="s">
        <v>35</v>
      </c>
      <c r="C14" s="12">
        <v>1119</v>
      </c>
      <c r="D14" s="8">
        <v>4.1900000000000004</v>
      </c>
      <c r="E14" s="12">
        <v>652</v>
      </c>
      <c r="F14" s="8">
        <v>4.04</v>
      </c>
      <c r="G14" s="12">
        <v>447</v>
      </c>
      <c r="H14" s="8">
        <v>4.43</v>
      </c>
      <c r="I14" s="12">
        <v>4</v>
      </c>
    </row>
    <row r="15" spans="2:9" ht="15" customHeight="1" x14ac:dyDescent="0.2">
      <c r="B15" t="s">
        <v>36</v>
      </c>
      <c r="C15" s="12">
        <v>3402</v>
      </c>
      <c r="D15" s="8">
        <v>12.72</v>
      </c>
      <c r="E15" s="12">
        <v>2810</v>
      </c>
      <c r="F15" s="8">
        <v>17.399999999999999</v>
      </c>
      <c r="G15" s="12">
        <v>576</v>
      </c>
      <c r="H15" s="8">
        <v>5.71</v>
      </c>
      <c r="I15" s="12">
        <v>3</v>
      </c>
    </row>
    <row r="16" spans="2:9" ht="15" customHeight="1" x14ac:dyDescent="0.2">
      <c r="B16" t="s">
        <v>37</v>
      </c>
      <c r="C16" s="12">
        <v>4635</v>
      </c>
      <c r="D16" s="8">
        <v>17.329999999999998</v>
      </c>
      <c r="E16" s="12">
        <v>3976</v>
      </c>
      <c r="F16" s="8">
        <v>24.62</v>
      </c>
      <c r="G16" s="12">
        <v>598</v>
      </c>
      <c r="H16" s="8">
        <v>5.93</v>
      </c>
      <c r="I16" s="12">
        <v>8</v>
      </c>
    </row>
    <row r="17" spans="2:9" ht="15" customHeight="1" x14ac:dyDescent="0.2">
      <c r="B17" t="s">
        <v>38</v>
      </c>
      <c r="C17" s="12">
        <v>920</v>
      </c>
      <c r="D17" s="8">
        <v>3.44</v>
      </c>
      <c r="E17" s="12">
        <v>603</v>
      </c>
      <c r="F17" s="8">
        <v>3.73</v>
      </c>
      <c r="G17" s="12">
        <v>156</v>
      </c>
      <c r="H17" s="8">
        <v>1.55</v>
      </c>
      <c r="I17" s="12">
        <v>11</v>
      </c>
    </row>
    <row r="18" spans="2:9" ht="15" customHeight="1" x14ac:dyDescent="0.2">
      <c r="B18" t="s">
        <v>39</v>
      </c>
      <c r="C18" s="12">
        <v>1229</v>
      </c>
      <c r="D18" s="8">
        <v>4.5999999999999996</v>
      </c>
      <c r="E18" s="12">
        <v>650</v>
      </c>
      <c r="F18" s="8">
        <v>4.0199999999999996</v>
      </c>
      <c r="G18" s="12">
        <v>471</v>
      </c>
      <c r="H18" s="8">
        <v>4.67</v>
      </c>
      <c r="I18" s="12">
        <v>5</v>
      </c>
    </row>
    <row r="19" spans="2:9" ht="15" customHeight="1" x14ac:dyDescent="0.2">
      <c r="B19" t="s">
        <v>40</v>
      </c>
      <c r="C19" s="12">
        <v>1008</v>
      </c>
      <c r="D19" s="8">
        <v>3.77</v>
      </c>
      <c r="E19" s="12">
        <v>494</v>
      </c>
      <c r="F19" s="8">
        <v>3.06</v>
      </c>
      <c r="G19" s="12">
        <v>440</v>
      </c>
      <c r="H19" s="8">
        <v>4.3600000000000003</v>
      </c>
      <c r="I19" s="12">
        <v>15</v>
      </c>
    </row>
    <row r="20" spans="2:9" ht="15" customHeight="1" x14ac:dyDescent="0.2">
      <c r="B20" s="9" t="s">
        <v>208</v>
      </c>
      <c r="C20" s="12">
        <f>SUM(LTBL_05000[総数／事業所数])</f>
        <v>26738</v>
      </c>
      <c r="E20" s="12">
        <f>SUBTOTAL(109,LTBL_05000[個人／事業所数])</f>
        <v>16150</v>
      </c>
      <c r="G20" s="12">
        <f>SUBTOTAL(109,LTBL_05000[法人／事業所数])</f>
        <v>10089</v>
      </c>
      <c r="I20" s="12">
        <f>SUBTOTAL(109,LTBL_05000[法人以外の団体／事業所数])</f>
        <v>76</v>
      </c>
    </row>
    <row r="21" spans="2:9" ht="15" customHeight="1" x14ac:dyDescent="0.2">
      <c r="E21" s="11">
        <f>LTBL_05000[[#Totals],[個人／事業所数]]/LTBL_05000[[#Totals],[総数／事業所数]]</f>
        <v>0.60400927518886982</v>
      </c>
      <c r="G21" s="11">
        <f>LTBL_05000[[#Totals],[法人／事業所数]]/LTBL_05000[[#Totals],[総数／事業所数]]</f>
        <v>0.37732814720622337</v>
      </c>
      <c r="I21" s="11">
        <f>LTBL_05000[[#Totals],[法人以外の団体／事業所数]]/LTBL_05000[[#Totals],[総数／事業所数]]</f>
        <v>2.8423965891240929E-3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4068</v>
      </c>
      <c r="D24" s="8">
        <v>15.21</v>
      </c>
      <c r="E24" s="12">
        <v>3737</v>
      </c>
      <c r="F24" s="8">
        <v>23.14</v>
      </c>
      <c r="G24" s="12">
        <v>329</v>
      </c>
      <c r="H24" s="8">
        <v>3.26</v>
      </c>
      <c r="I24" s="12">
        <v>1</v>
      </c>
    </row>
    <row r="25" spans="2:9" ht="15" customHeight="1" x14ac:dyDescent="0.2">
      <c r="B25" t="s">
        <v>62</v>
      </c>
      <c r="C25" s="12">
        <v>2881</v>
      </c>
      <c r="D25" s="8">
        <v>10.77</v>
      </c>
      <c r="E25" s="12">
        <v>2567</v>
      </c>
      <c r="F25" s="8">
        <v>15.89</v>
      </c>
      <c r="G25" s="12">
        <v>311</v>
      </c>
      <c r="H25" s="8">
        <v>3.08</v>
      </c>
      <c r="I25" s="12">
        <v>3</v>
      </c>
    </row>
    <row r="26" spans="2:9" ht="15" customHeight="1" x14ac:dyDescent="0.2">
      <c r="B26" t="s">
        <v>58</v>
      </c>
      <c r="C26" s="12">
        <v>2021</v>
      </c>
      <c r="D26" s="8">
        <v>7.56</v>
      </c>
      <c r="E26" s="12">
        <v>1093</v>
      </c>
      <c r="F26" s="8">
        <v>6.77</v>
      </c>
      <c r="G26" s="12">
        <v>925</v>
      </c>
      <c r="H26" s="8">
        <v>9.17</v>
      </c>
      <c r="I26" s="12">
        <v>3</v>
      </c>
    </row>
    <row r="27" spans="2:9" ht="15" customHeight="1" x14ac:dyDescent="0.2">
      <c r="B27" t="s">
        <v>56</v>
      </c>
      <c r="C27" s="12">
        <v>1632</v>
      </c>
      <c r="D27" s="8">
        <v>6.1</v>
      </c>
      <c r="E27" s="12">
        <v>1220</v>
      </c>
      <c r="F27" s="8">
        <v>7.55</v>
      </c>
      <c r="G27" s="12">
        <v>401</v>
      </c>
      <c r="H27" s="8">
        <v>3.97</v>
      </c>
      <c r="I27" s="12">
        <v>11</v>
      </c>
    </row>
    <row r="28" spans="2:9" ht="15" customHeight="1" x14ac:dyDescent="0.2">
      <c r="B28" t="s">
        <v>49</v>
      </c>
      <c r="C28" s="12">
        <v>1464</v>
      </c>
      <c r="D28" s="8">
        <v>5.48</v>
      </c>
      <c r="E28" s="12">
        <v>551</v>
      </c>
      <c r="F28" s="8">
        <v>3.41</v>
      </c>
      <c r="G28" s="12">
        <v>913</v>
      </c>
      <c r="H28" s="8">
        <v>9.0500000000000007</v>
      </c>
      <c r="I28" s="12">
        <v>0</v>
      </c>
    </row>
    <row r="29" spans="2:9" ht="15" customHeight="1" x14ac:dyDescent="0.2">
      <c r="B29" t="s">
        <v>50</v>
      </c>
      <c r="C29" s="12">
        <v>1402</v>
      </c>
      <c r="D29" s="8">
        <v>5.24</v>
      </c>
      <c r="E29" s="12">
        <v>883</v>
      </c>
      <c r="F29" s="8">
        <v>5.47</v>
      </c>
      <c r="G29" s="12">
        <v>519</v>
      </c>
      <c r="H29" s="8">
        <v>5.14</v>
      </c>
      <c r="I29" s="12">
        <v>0</v>
      </c>
    </row>
    <row r="30" spans="2:9" ht="15" customHeight="1" x14ac:dyDescent="0.2">
      <c r="B30" t="s">
        <v>59</v>
      </c>
      <c r="C30" s="12">
        <v>1050</v>
      </c>
      <c r="D30" s="8">
        <v>3.93</v>
      </c>
      <c r="E30" s="12">
        <v>533</v>
      </c>
      <c r="F30" s="8">
        <v>3.3</v>
      </c>
      <c r="G30" s="12">
        <v>507</v>
      </c>
      <c r="H30" s="8">
        <v>5.03</v>
      </c>
      <c r="I30" s="12">
        <v>5</v>
      </c>
    </row>
    <row r="31" spans="2:9" ht="15" customHeight="1" x14ac:dyDescent="0.2">
      <c r="B31" t="s">
        <v>65</v>
      </c>
      <c r="C31" s="12">
        <v>920</v>
      </c>
      <c r="D31" s="8">
        <v>3.44</v>
      </c>
      <c r="E31" s="12">
        <v>603</v>
      </c>
      <c r="F31" s="8">
        <v>3.73</v>
      </c>
      <c r="G31" s="12">
        <v>156</v>
      </c>
      <c r="H31" s="8">
        <v>1.55</v>
      </c>
      <c r="I31" s="12">
        <v>11</v>
      </c>
    </row>
    <row r="32" spans="2:9" ht="15" customHeight="1" x14ac:dyDescent="0.2">
      <c r="B32" t="s">
        <v>51</v>
      </c>
      <c r="C32" s="12">
        <v>850</v>
      </c>
      <c r="D32" s="8">
        <v>3.18</v>
      </c>
      <c r="E32" s="12">
        <v>315</v>
      </c>
      <c r="F32" s="8">
        <v>1.95</v>
      </c>
      <c r="G32" s="12">
        <v>535</v>
      </c>
      <c r="H32" s="8">
        <v>5.3</v>
      </c>
      <c r="I32" s="12">
        <v>0</v>
      </c>
    </row>
    <row r="33" spans="2:9" ht="15" customHeight="1" x14ac:dyDescent="0.2">
      <c r="B33" t="s">
        <v>57</v>
      </c>
      <c r="C33" s="12">
        <v>831</v>
      </c>
      <c r="D33" s="8">
        <v>3.11</v>
      </c>
      <c r="E33" s="12">
        <v>517</v>
      </c>
      <c r="F33" s="8">
        <v>3.2</v>
      </c>
      <c r="G33" s="12">
        <v>314</v>
      </c>
      <c r="H33" s="8">
        <v>3.11</v>
      </c>
      <c r="I33" s="12">
        <v>0</v>
      </c>
    </row>
    <row r="34" spans="2:9" ht="15" customHeight="1" x14ac:dyDescent="0.2">
      <c r="B34" t="s">
        <v>66</v>
      </c>
      <c r="C34" s="12">
        <v>712</v>
      </c>
      <c r="D34" s="8">
        <v>2.66</v>
      </c>
      <c r="E34" s="12">
        <v>645</v>
      </c>
      <c r="F34" s="8">
        <v>3.99</v>
      </c>
      <c r="G34" s="12">
        <v>65</v>
      </c>
      <c r="H34" s="8">
        <v>0.64</v>
      </c>
      <c r="I34" s="12">
        <v>0</v>
      </c>
    </row>
    <row r="35" spans="2:9" ht="15" customHeight="1" x14ac:dyDescent="0.2">
      <c r="B35" t="s">
        <v>55</v>
      </c>
      <c r="C35" s="12">
        <v>698</v>
      </c>
      <c r="D35" s="8">
        <v>2.61</v>
      </c>
      <c r="E35" s="12">
        <v>362</v>
      </c>
      <c r="F35" s="8">
        <v>2.2400000000000002</v>
      </c>
      <c r="G35" s="12">
        <v>336</v>
      </c>
      <c r="H35" s="8">
        <v>3.33</v>
      </c>
      <c r="I35" s="12">
        <v>0</v>
      </c>
    </row>
    <row r="36" spans="2:9" ht="15" customHeight="1" x14ac:dyDescent="0.2">
      <c r="B36" t="s">
        <v>60</v>
      </c>
      <c r="C36" s="12">
        <v>556</v>
      </c>
      <c r="D36" s="8">
        <v>2.08</v>
      </c>
      <c r="E36" s="12">
        <v>422</v>
      </c>
      <c r="F36" s="8">
        <v>2.61</v>
      </c>
      <c r="G36" s="12">
        <v>132</v>
      </c>
      <c r="H36" s="8">
        <v>1.31</v>
      </c>
      <c r="I36" s="12">
        <v>2</v>
      </c>
    </row>
    <row r="37" spans="2:9" ht="15" customHeight="1" x14ac:dyDescent="0.2">
      <c r="B37" t="s">
        <v>67</v>
      </c>
      <c r="C37" s="12">
        <v>517</v>
      </c>
      <c r="D37" s="8">
        <v>1.93</v>
      </c>
      <c r="E37" s="12">
        <v>5</v>
      </c>
      <c r="F37" s="8">
        <v>0.03</v>
      </c>
      <c r="G37" s="12">
        <v>406</v>
      </c>
      <c r="H37" s="8">
        <v>4.0199999999999996</v>
      </c>
      <c r="I37" s="12">
        <v>5</v>
      </c>
    </row>
    <row r="38" spans="2:9" ht="15" customHeight="1" x14ac:dyDescent="0.2">
      <c r="B38" t="s">
        <v>61</v>
      </c>
      <c r="C38" s="12">
        <v>514</v>
      </c>
      <c r="D38" s="8">
        <v>1.92</v>
      </c>
      <c r="E38" s="12">
        <v>226</v>
      </c>
      <c r="F38" s="8">
        <v>1.4</v>
      </c>
      <c r="G38" s="12">
        <v>275</v>
      </c>
      <c r="H38" s="8">
        <v>2.73</v>
      </c>
      <c r="I38" s="12">
        <v>1</v>
      </c>
    </row>
    <row r="39" spans="2:9" ht="15" customHeight="1" x14ac:dyDescent="0.2">
      <c r="B39" t="s">
        <v>68</v>
      </c>
      <c r="C39" s="12">
        <v>402</v>
      </c>
      <c r="D39" s="8">
        <v>1.5</v>
      </c>
      <c r="E39" s="12">
        <v>294</v>
      </c>
      <c r="F39" s="8">
        <v>1.82</v>
      </c>
      <c r="G39" s="12">
        <v>107</v>
      </c>
      <c r="H39" s="8">
        <v>1.06</v>
      </c>
      <c r="I39" s="12">
        <v>1</v>
      </c>
    </row>
    <row r="40" spans="2:9" ht="15" customHeight="1" x14ac:dyDescent="0.2">
      <c r="B40" t="s">
        <v>52</v>
      </c>
      <c r="C40" s="12">
        <v>385</v>
      </c>
      <c r="D40" s="8">
        <v>1.44</v>
      </c>
      <c r="E40" s="12">
        <v>197</v>
      </c>
      <c r="F40" s="8">
        <v>1.22</v>
      </c>
      <c r="G40" s="12">
        <v>186</v>
      </c>
      <c r="H40" s="8">
        <v>1.84</v>
      </c>
      <c r="I40" s="12">
        <v>2</v>
      </c>
    </row>
    <row r="41" spans="2:9" ht="15" customHeight="1" x14ac:dyDescent="0.2">
      <c r="B41" t="s">
        <v>64</v>
      </c>
      <c r="C41" s="12">
        <v>369</v>
      </c>
      <c r="D41" s="8">
        <v>1.38</v>
      </c>
      <c r="E41" s="12">
        <v>187</v>
      </c>
      <c r="F41" s="8">
        <v>1.1599999999999999</v>
      </c>
      <c r="G41" s="12">
        <v>172</v>
      </c>
      <c r="H41" s="8">
        <v>1.7</v>
      </c>
      <c r="I41" s="12">
        <v>1</v>
      </c>
    </row>
    <row r="42" spans="2:9" ht="15" customHeight="1" x14ac:dyDescent="0.2">
      <c r="B42" t="s">
        <v>53</v>
      </c>
      <c r="C42" s="12">
        <v>348</v>
      </c>
      <c r="D42" s="8">
        <v>1.3</v>
      </c>
      <c r="E42" s="12">
        <v>82</v>
      </c>
      <c r="F42" s="8">
        <v>0.51</v>
      </c>
      <c r="G42" s="12">
        <v>266</v>
      </c>
      <c r="H42" s="8">
        <v>2.64</v>
      </c>
      <c r="I42" s="12">
        <v>0</v>
      </c>
    </row>
    <row r="43" spans="2:9" ht="15" customHeight="1" x14ac:dyDescent="0.2">
      <c r="B43" t="s">
        <v>54</v>
      </c>
      <c r="C43" s="12">
        <v>341</v>
      </c>
      <c r="D43" s="8">
        <v>1.28</v>
      </c>
      <c r="E43" s="12">
        <v>35</v>
      </c>
      <c r="F43" s="8">
        <v>0.22</v>
      </c>
      <c r="G43" s="12">
        <v>306</v>
      </c>
      <c r="H43" s="8">
        <v>3.03</v>
      </c>
      <c r="I43" s="12">
        <v>0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1995</v>
      </c>
      <c r="D47" s="8">
        <v>7.46</v>
      </c>
      <c r="E47" s="12">
        <v>1886</v>
      </c>
      <c r="F47" s="8">
        <v>11.68</v>
      </c>
      <c r="G47" s="12">
        <v>109</v>
      </c>
      <c r="H47" s="8">
        <v>1.08</v>
      </c>
      <c r="I47" s="12">
        <v>0</v>
      </c>
    </row>
    <row r="48" spans="2:9" ht="15" customHeight="1" x14ac:dyDescent="0.2">
      <c r="B48" t="s">
        <v>118</v>
      </c>
      <c r="C48" s="12">
        <v>1597</v>
      </c>
      <c r="D48" s="8">
        <v>5.97</v>
      </c>
      <c r="E48" s="12">
        <v>1571</v>
      </c>
      <c r="F48" s="8">
        <v>9.73</v>
      </c>
      <c r="G48" s="12">
        <v>26</v>
      </c>
      <c r="H48" s="8">
        <v>0.26</v>
      </c>
      <c r="I48" s="12">
        <v>0</v>
      </c>
    </row>
    <row r="49" spans="2:9" ht="15" customHeight="1" x14ac:dyDescent="0.2">
      <c r="B49" t="s">
        <v>117</v>
      </c>
      <c r="C49" s="12">
        <v>791</v>
      </c>
      <c r="D49" s="8">
        <v>2.96</v>
      </c>
      <c r="E49" s="12">
        <v>767</v>
      </c>
      <c r="F49" s="8">
        <v>4.75</v>
      </c>
      <c r="G49" s="12">
        <v>24</v>
      </c>
      <c r="H49" s="8">
        <v>0.24</v>
      </c>
      <c r="I49" s="12">
        <v>0</v>
      </c>
    </row>
    <row r="50" spans="2:9" ht="15" customHeight="1" x14ac:dyDescent="0.2">
      <c r="B50" t="s">
        <v>116</v>
      </c>
      <c r="C50" s="12">
        <v>694</v>
      </c>
      <c r="D50" s="8">
        <v>2.6</v>
      </c>
      <c r="E50" s="12">
        <v>636</v>
      </c>
      <c r="F50" s="8">
        <v>3.94</v>
      </c>
      <c r="G50" s="12">
        <v>58</v>
      </c>
      <c r="H50" s="8">
        <v>0.56999999999999995</v>
      </c>
      <c r="I50" s="12">
        <v>0</v>
      </c>
    </row>
    <row r="51" spans="2:9" ht="15" customHeight="1" x14ac:dyDescent="0.2">
      <c r="B51" t="s">
        <v>113</v>
      </c>
      <c r="C51" s="12">
        <v>629</v>
      </c>
      <c r="D51" s="8">
        <v>2.35</v>
      </c>
      <c r="E51" s="12">
        <v>392</v>
      </c>
      <c r="F51" s="8">
        <v>2.4300000000000002</v>
      </c>
      <c r="G51" s="12">
        <v>235</v>
      </c>
      <c r="H51" s="8">
        <v>2.33</v>
      </c>
      <c r="I51" s="12">
        <v>0</v>
      </c>
    </row>
    <row r="52" spans="2:9" ht="15" customHeight="1" x14ac:dyDescent="0.2">
      <c r="B52" t="s">
        <v>115</v>
      </c>
      <c r="C52" s="12">
        <v>621</v>
      </c>
      <c r="D52" s="8">
        <v>2.3199999999999998</v>
      </c>
      <c r="E52" s="12">
        <v>531</v>
      </c>
      <c r="F52" s="8">
        <v>3.29</v>
      </c>
      <c r="G52" s="12">
        <v>89</v>
      </c>
      <c r="H52" s="8">
        <v>0.88</v>
      </c>
      <c r="I52" s="12">
        <v>1</v>
      </c>
    </row>
    <row r="53" spans="2:9" ht="15" customHeight="1" x14ac:dyDescent="0.2">
      <c r="B53" t="s">
        <v>104</v>
      </c>
      <c r="C53" s="12">
        <v>575</v>
      </c>
      <c r="D53" s="8">
        <v>2.15</v>
      </c>
      <c r="E53" s="12">
        <v>313</v>
      </c>
      <c r="F53" s="8">
        <v>1.94</v>
      </c>
      <c r="G53" s="12">
        <v>262</v>
      </c>
      <c r="H53" s="8">
        <v>2.6</v>
      </c>
      <c r="I53" s="12">
        <v>0</v>
      </c>
    </row>
    <row r="54" spans="2:9" ht="15" customHeight="1" x14ac:dyDescent="0.2">
      <c r="B54" t="s">
        <v>121</v>
      </c>
      <c r="C54" s="12">
        <v>531</v>
      </c>
      <c r="D54" s="8">
        <v>1.99</v>
      </c>
      <c r="E54" s="12">
        <v>503</v>
      </c>
      <c r="F54" s="8">
        <v>3.11</v>
      </c>
      <c r="G54" s="12">
        <v>28</v>
      </c>
      <c r="H54" s="8">
        <v>0.28000000000000003</v>
      </c>
      <c r="I54" s="12">
        <v>0</v>
      </c>
    </row>
    <row r="55" spans="2:9" ht="15" customHeight="1" x14ac:dyDescent="0.2">
      <c r="B55" t="s">
        <v>112</v>
      </c>
      <c r="C55" s="12">
        <v>522</v>
      </c>
      <c r="D55" s="8">
        <v>1.95</v>
      </c>
      <c r="E55" s="12">
        <v>338</v>
      </c>
      <c r="F55" s="8">
        <v>2.09</v>
      </c>
      <c r="G55" s="12">
        <v>183</v>
      </c>
      <c r="H55" s="8">
        <v>1.81</v>
      </c>
      <c r="I55" s="12">
        <v>1</v>
      </c>
    </row>
    <row r="56" spans="2:9" ht="15" customHeight="1" x14ac:dyDescent="0.2">
      <c r="B56" t="s">
        <v>109</v>
      </c>
      <c r="C56" s="12">
        <v>479</v>
      </c>
      <c r="D56" s="8">
        <v>1.79</v>
      </c>
      <c r="E56" s="12">
        <v>338</v>
      </c>
      <c r="F56" s="8">
        <v>2.09</v>
      </c>
      <c r="G56" s="12">
        <v>137</v>
      </c>
      <c r="H56" s="8">
        <v>1.36</v>
      </c>
      <c r="I56" s="12">
        <v>4</v>
      </c>
    </row>
    <row r="57" spans="2:9" ht="15" customHeight="1" x14ac:dyDescent="0.2">
      <c r="B57" t="s">
        <v>120</v>
      </c>
      <c r="C57" s="12">
        <v>476</v>
      </c>
      <c r="D57" s="8">
        <v>1.78</v>
      </c>
      <c r="E57" s="12">
        <v>400</v>
      </c>
      <c r="F57" s="8">
        <v>2.48</v>
      </c>
      <c r="G57" s="12">
        <v>74</v>
      </c>
      <c r="H57" s="8">
        <v>0.73</v>
      </c>
      <c r="I57" s="12">
        <v>2</v>
      </c>
    </row>
    <row r="58" spans="2:9" ht="15" customHeight="1" x14ac:dyDescent="0.2">
      <c r="B58" t="s">
        <v>110</v>
      </c>
      <c r="C58" s="12">
        <v>430</v>
      </c>
      <c r="D58" s="8">
        <v>1.61</v>
      </c>
      <c r="E58" s="12">
        <v>237</v>
      </c>
      <c r="F58" s="8">
        <v>1.47</v>
      </c>
      <c r="G58" s="12">
        <v>193</v>
      </c>
      <c r="H58" s="8">
        <v>1.91</v>
      </c>
      <c r="I58" s="12">
        <v>0</v>
      </c>
    </row>
    <row r="59" spans="2:9" ht="15" customHeight="1" x14ac:dyDescent="0.2">
      <c r="B59" t="s">
        <v>107</v>
      </c>
      <c r="C59" s="12">
        <v>402</v>
      </c>
      <c r="D59" s="8">
        <v>1.5</v>
      </c>
      <c r="E59" s="12">
        <v>334</v>
      </c>
      <c r="F59" s="8">
        <v>2.0699999999999998</v>
      </c>
      <c r="G59" s="12">
        <v>68</v>
      </c>
      <c r="H59" s="8">
        <v>0.67</v>
      </c>
      <c r="I59" s="12">
        <v>0</v>
      </c>
    </row>
    <row r="60" spans="2:9" ht="15" customHeight="1" x14ac:dyDescent="0.2">
      <c r="B60" t="s">
        <v>122</v>
      </c>
      <c r="C60" s="12">
        <v>402</v>
      </c>
      <c r="D60" s="8">
        <v>1.5</v>
      </c>
      <c r="E60" s="12">
        <v>294</v>
      </c>
      <c r="F60" s="8">
        <v>1.82</v>
      </c>
      <c r="G60" s="12">
        <v>107</v>
      </c>
      <c r="H60" s="8">
        <v>1.06</v>
      </c>
      <c r="I60" s="12">
        <v>1</v>
      </c>
    </row>
    <row r="61" spans="2:9" ht="15" customHeight="1" x14ac:dyDescent="0.2">
      <c r="B61" t="s">
        <v>103</v>
      </c>
      <c r="C61" s="12">
        <v>391</v>
      </c>
      <c r="D61" s="8">
        <v>1.46</v>
      </c>
      <c r="E61" s="12">
        <v>76</v>
      </c>
      <c r="F61" s="8">
        <v>0.47</v>
      </c>
      <c r="G61" s="12">
        <v>315</v>
      </c>
      <c r="H61" s="8">
        <v>3.12</v>
      </c>
      <c r="I61" s="12">
        <v>0</v>
      </c>
    </row>
    <row r="62" spans="2:9" ht="15" customHeight="1" x14ac:dyDescent="0.2">
      <c r="B62" t="s">
        <v>111</v>
      </c>
      <c r="C62" s="12">
        <v>386</v>
      </c>
      <c r="D62" s="8">
        <v>1.44</v>
      </c>
      <c r="E62" s="12">
        <v>151</v>
      </c>
      <c r="F62" s="8">
        <v>0.93</v>
      </c>
      <c r="G62" s="12">
        <v>234</v>
      </c>
      <c r="H62" s="8">
        <v>2.3199999999999998</v>
      </c>
      <c r="I62" s="12">
        <v>1</v>
      </c>
    </row>
    <row r="63" spans="2:9" ht="15" customHeight="1" x14ac:dyDescent="0.2">
      <c r="B63" t="s">
        <v>105</v>
      </c>
      <c r="C63" s="12">
        <v>375</v>
      </c>
      <c r="D63" s="8">
        <v>1.4</v>
      </c>
      <c r="E63" s="12">
        <v>171</v>
      </c>
      <c r="F63" s="8">
        <v>1.06</v>
      </c>
      <c r="G63" s="12">
        <v>204</v>
      </c>
      <c r="H63" s="8">
        <v>2.02</v>
      </c>
      <c r="I63" s="12">
        <v>0</v>
      </c>
    </row>
    <row r="64" spans="2:9" ht="15" customHeight="1" x14ac:dyDescent="0.2">
      <c r="B64" t="s">
        <v>108</v>
      </c>
      <c r="C64" s="12">
        <v>371</v>
      </c>
      <c r="D64" s="8">
        <v>1.39</v>
      </c>
      <c r="E64" s="12">
        <v>261</v>
      </c>
      <c r="F64" s="8">
        <v>1.62</v>
      </c>
      <c r="G64" s="12">
        <v>110</v>
      </c>
      <c r="H64" s="8">
        <v>1.0900000000000001</v>
      </c>
      <c r="I64" s="12">
        <v>0</v>
      </c>
    </row>
    <row r="65" spans="2:9" ht="15" customHeight="1" x14ac:dyDescent="0.2">
      <c r="B65" t="s">
        <v>106</v>
      </c>
      <c r="C65" s="12">
        <v>367</v>
      </c>
      <c r="D65" s="8">
        <v>1.37</v>
      </c>
      <c r="E65" s="12">
        <v>189</v>
      </c>
      <c r="F65" s="8">
        <v>1.17</v>
      </c>
      <c r="G65" s="12">
        <v>178</v>
      </c>
      <c r="H65" s="8">
        <v>1.76</v>
      </c>
      <c r="I65" s="12">
        <v>0</v>
      </c>
    </row>
    <row r="66" spans="2:9" ht="15" customHeight="1" x14ac:dyDescent="0.2">
      <c r="B66" t="s">
        <v>114</v>
      </c>
      <c r="C66" s="12">
        <v>344</v>
      </c>
      <c r="D66" s="8">
        <v>1.29</v>
      </c>
      <c r="E66" s="12">
        <v>286</v>
      </c>
      <c r="F66" s="8">
        <v>1.77</v>
      </c>
      <c r="G66" s="12">
        <v>56</v>
      </c>
      <c r="H66" s="8">
        <v>0.56000000000000005</v>
      </c>
      <c r="I66" s="12">
        <v>2</v>
      </c>
    </row>
    <row r="68" spans="2:9" ht="15" customHeight="1" x14ac:dyDescent="0.2">
      <c r="B6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C5D8-CD4A-493B-A106-A4EB9F05FAF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27</v>
      </c>
      <c r="C6" s="12">
        <v>1022</v>
      </c>
      <c r="D6" s="8">
        <v>13.22</v>
      </c>
      <c r="E6" s="12">
        <v>251</v>
      </c>
      <c r="F6" s="8">
        <v>6.59</v>
      </c>
      <c r="G6" s="12">
        <v>771</v>
      </c>
      <c r="H6" s="8">
        <v>20.11</v>
      </c>
      <c r="I6" s="12">
        <v>0</v>
      </c>
    </row>
    <row r="7" spans="2:9" ht="15" customHeight="1" x14ac:dyDescent="0.2">
      <c r="B7" t="s">
        <v>28</v>
      </c>
      <c r="C7" s="12">
        <v>306</v>
      </c>
      <c r="D7" s="8">
        <v>3.96</v>
      </c>
      <c r="E7" s="12">
        <v>101</v>
      </c>
      <c r="F7" s="8">
        <v>2.65</v>
      </c>
      <c r="G7" s="12">
        <v>205</v>
      </c>
      <c r="H7" s="8">
        <v>5.35</v>
      </c>
      <c r="I7" s="12">
        <v>0</v>
      </c>
    </row>
    <row r="8" spans="2:9" ht="15" customHeight="1" x14ac:dyDescent="0.2">
      <c r="B8" t="s">
        <v>29</v>
      </c>
      <c r="C8" s="12">
        <v>13</v>
      </c>
      <c r="D8" s="8">
        <v>0.17</v>
      </c>
      <c r="E8" s="12">
        <v>0</v>
      </c>
      <c r="F8" s="8">
        <v>0</v>
      </c>
      <c r="G8" s="12">
        <v>13</v>
      </c>
      <c r="H8" s="8">
        <v>0.34</v>
      </c>
      <c r="I8" s="12">
        <v>0</v>
      </c>
    </row>
    <row r="9" spans="2:9" ht="15" customHeight="1" x14ac:dyDescent="0.2">
      <c r="B9" t="s">
        <v>30</v>
      </c>
      <c r="C9" s="12">
        <v>70</v>
      </c>
      <c r="D9" s="8">
        <v>0.91</v>
      </c>
      <c r="E9" s="12">
        <v>6</v>
      </c>
      <c r="F9" s="8">
        <v>0.16</v>
      </c>
      <c r="G9" s="12">
        <v>63</v>
      </c>
      <c r="H9" s="8">
        <v>1.64</v>
      </c>
      <c r="I9" s="12">
        <v>1</v>
      </c>
    </row>
    <row r="10" spans="2:9" ht="15" customHeight="1" x14ac:dyDescent="0.2">
      <c r="B10" t="s">
        <v>31</v>
      </c>
      <c r="C10" s="12">
        <v>89</v>
      </c>
      <c r="D10" s="8">
        <v>1.1499999999999999</v>
      </c>
      <c r="E10" s="12">
        <v>33</v>
      </c>
      <c r="F10" s="8">
        <v>0.87</v>
      </c>
      <c r="G10" s="12">
        <v>56</v>
      </c>
      <c r="H10" s="8">
        <v>1.46</v>
      </c>
      <c r="I10" s="12">
        <v>0</v>
      </c>
    </row>
    <row r="11" spans="2:9" ht="15" customHeight="1" x14ac:dyDescent="0.2">
      <c r="B11" t="s">
        <v>32</v>
      </c>
      <c r="C11" s="12">
        <v>1876</v>
      </c>
      <c r="D11" s="8">
        <v>24.27</v>
      </c>
      <c r="E11" s="12">
        <v>711</v>
      </c>
      <c r="F11" s="8">
        <v>18.66</v>
      </c>
      <c r="G11" s="12">
        <v>1163</v>
      </c>
      <c r="H11" s="8">
        <v>30.34</v>
      </c>
      <c r="I11" s="12">
        <v>2</v>
      </c>
    </row>
    <row r="12" spans="2:9" ht="15" customHeight="1" x14ac:dyDescent="0.2">
      <c r="B12" t="s">
        <v>33</v>
      </c>
      <c r="C12" s="12">
        <v>72</v>
      </c>
      <c r="D12" s="8">
        <v>0.93</v>
      </c>
      <c r="E12" s="12">
        <v>10</v>
      </c>
      <c r="F12" s="8">
        <v>0.26</v>
      </c>
      <c r="G12" s="12">
        <v>62</v>
      </c>
      <c r="H12" s="8">
        <v>1.62</v>
      </c>
      <c r="I12" s="12">
        <v>0</v>
      </c>
    </row>
    <row r="13" spans="2:9" ht="15" customHeight="1" x14ac:dyDescent="0.2">
      <c r="B13" t="s">
        <v>34</v>
      </c>
      <c r="C13" s="12">
        <v>615</v>
      </c>
      <c r="D13" s="8">
        <v>7.96</v>
      </c>
      <c r="E13" s="12">
        <v>218</v>
      </c>
      <c r="F13" s="8">
        <v>5.72</v>
      </c>
      <c r="G13" s="12">
        <v>394</v>
      </c>
      <c r="H13" s="8">
        <v>10.28</v>
      </c>
      <c r="I13" s="12">
        <v>1</v>
      </c>
    </row>
    <row r="14" spans="2:9" ht="15" customHeight="1" x14ac:dyDescent="0.2">
      <c r="B14" t="s">
        <v>35</v>
      </c>
      <c r="C14" s="12">
        <v>480</v>
      </c>
      <c r="D14" s="8">
        <v>6.21</v>
      </c>
      <c r="E14" s="12">
        <v>249</v>
      </c>
      <c r="F14" s="8">
        <v>6.53</v>
      </c>
      <c r="G14" s="12">
        <v>228</v>
      </c>
      <c r="H14" s="8">
        <v>5.95</v>
      </c>
      <c r="I14" s="12">
        <v>2</v>
      </c>
    </row>
    <row r="15" spans="2:9" ht="15" customHeight="1" x14ac:dyDescent="0.2">
      <c r="B15" t="s">
        <v>36</v>
      </c>
      <c r="C15" s="12">
        <v>924</v>
      </c>
      <c r="D15" s="8">
        <v>11.95</v>
      </c>
      <c r="E15" s="12">
        <v>724</v>
      </c>
      <c r="F15" s="8">
        <v>19</v>
      </c>
      <c r="G15" s="12">
        <v>200</v>
      </c>
      <c r="H15" s="8">
        <v>5.22</v>
      </c>
      <c r="I15" s="12">
        <v>0</v>
      </c>
    </row>
    <row r="16" spans="2:9" ht="15" customHeight="1" x14ac:dyDescent="0.2">
      <c r="B16" t="s">
        <v>37</v>
      </c>
      <c r="C16" s="12">
        <v>1241</v>
      </c>
      <c r="D16" s="8">
        <v>16.059999999999999</v>
      </c>
      <c r="E16" s="12">
        <v>980</v>
      </c>
      <c r="F16" s="8">
        <v>25.72</v>
      </c>
      <c r="G16" s="12">
        <v>247</v>
      </c>
      <c r="H16" s="8">
        <v>6.44</v>
      </c>
      <c r="I16" s="12">
        <v>1</v>
      </c>
    </row>
    <row r="17" spans="2:9" ht="15" customHeight="1" x14ac:dyDescent="0.2">
      <c r="B17" t="s">
        <v>38</v>
      </c>
      <c r="C17" s="12">
        <v>340</v>
      </c>
      <c r="D17" s="8">
        <v>4.4000000000000004</v>
      </c>
      <c r="E17" s="12">
        <v>267</v>
      </c>
      <c r="F17" s="8">
        <v>7.01</v>
      </c>
      <c r="G17" s="12">
        <v>65</v>
      </c>
      <c r="H17" s="8">
        <v>1.7</v>
      </c>
      <c r="I17" s="12">
        <v>3</v>
      </c>
    </row>
    <row r="18" spans="2:9" ht="15" customHeight="1" x14ac:dyDescent="0.2">
      <c r="B18" t="s">
        <v>39</v>
      </c>
      <c r="C18" s="12">
        <v>385</v>
      </c>
      <c r="D18" s="8">
        <v>4.9800000000000004</v>
      </c>
      <c r="E18" s="12">
        <v>175</v>
      </c>
      <c r="F18" s="8">
        <v>4.59</v>
      </c>
      <c r="G18" s="12">
        <v>165</v>
      </c>
      <c r="H18" s="8">
        <v>4.3</v>
      </c>
      <c r="I18" s="12">
        <v>3</v>
      </c>
    </row>
    <row r="19" spans="2:9" ht="15" customHeight="1" x14ac:dyDescent="0.2">
      <c r="B19" t="s">
        <v>40</v>
      </c>
      <c r="C19" s="12">
        <v>295</v>
      </c>
      <c r="D19" s="8">
        <v>3.82</v>
      </c>
      <c r="E19" s="12">
        <v>86</v>
      </c>
      <c r="F19" s="8">
        <v>2.2599999999999998</v>
      </c>
      <c r="G19" s="12">
        <v>200</v>
      </c>
      <c r="H19" s="8">
        <v>5.22</v>
      </c>
      <c r="I19" s="12">
        <v>5</v>
      </c>
    </row>
    <row r="20" spans="2:9" ht="15" customHeight="1" x14ac:dyDescent="0.2">
      <c r="B20" s="9" t="s">
        <v>208</v>
      </c>
      <c r="C20" s="12">
        <f>SUM(LTBL_05201[総数／事業所数])</f>
        <v>7729</v>
      </c>
      <c r="E20" s="12">
        <f>SUBTOTAL(109,LTBL_05201[個人／事業所数])</f>
        <v>3811</v>
      </c>
      <c r="G20" s="12">
        <f>SUBTOTAL(109,LTBL_05201[法人／事業所数])</f>
        <v>3833</v>
      </c>
      <c r="I20" s="12">
        <f>SUBTOTAL(109,LTBL_05201[法人以外の団体／事業所数])</f>
        <v>18</v>
      </c>
    </row>
    <row r="21" spans="2:9" ht="15" customHeight="1" x14ac:dyDescent="0.2">
      <c r="E21" s="11">
        <f>LTBL_05201[[#Totals],[個人／事業所数]]/LTBL_05201[[#Totals],[総数／事業所数]]</f>
        <v>0.49307801785483246</v>
      </c>
      <c r="G21" s="11">
        <f>LTBL_05201[[#Totals],[法人／事業所数]]/LTBL_05201[[#Totals],[総数／事業所数]]</f>
        <v>0.49592444041920042</v>
      </c>
      <c r="I21" s="11">
        <f>LTBL_05201[[#Totals],[法人以外の団体／事業所数]]/LTBL_05201[[#Totals],[総数／事業所数]]</f>
        <v>2.3288911890283347E-3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1043</v>
      </c>
      <c r="D24" s="8">
        <v>13.49</v>
      </c>
      <c r="E24" s="12">
        <v>901</v>
      </c>
      <c r="F24" s="8">
        <v>23.64</v>
      </c>
      <c r="G24" s="12">
        <v>142</v>
      </c>
      <c r="H24" s="8">
        <v>3.7</v>
      </c>
      <c r="I24" s="12">
        <v>0</v>
      </c>
    </row>
    <row r="25" spans="2:9" ht="15" customHeight="1" x14ac:dyDescent="0.2">
      <c r="B25" t="s">
        <v>62</v>
      </c>
      <c r="C25" s="12">
        <v>803</v>
      </c>
      <c r="D25" s="8">
        <v>10.39</v>
      </c>
      <c r="E25" s="12">
        <v>683</v>
      </c>
      <c r="F25" s="8">
        <v>17.920000000000002</v>
      </c>
      <c r="G25" s="12">
        <v>120</v>
      </c>
      <c r="H25" s="8">
        <v>3.13</v>
      </c>
      <c r="I25" s="12">
        <v>0</v>
      </c>
    </row>
    <row r="26" spans="2:9" ht="15" customHeight="1" x14ac:dyDescent="0.2">
      <c r="B26" t="s">
        <v>58</v>
      </c>
      <c r="C26" s="12">
        <v>474</v>
      </c>
      <c r="D26" s="8">
        <v>6.13</v>
      </c>
      <c r="E26" s="12">
        <v>213</v>
      </c>
      <c r="F26" s="8">
        <v>5.59</v>
      </c>
      <c r="G26" s="12">
        <v>259</v>
      </c>
      <c r="H26" s="8">
        <v>6.76</v>
      </c>
      <c r="I26" s="12">
        <v>2</v>
      </c>
    </row>
    <row r="27" spans="2:9" ht="15" customHeight="1" x14ac:dyDescent="0.2">
      <c r="B27" t="s">
        <v>59</v>
      </c>
      <c r="C27" s="12">
        <v>449</v>
      </c>
      <c r="D27" s="8">
        <v>5.81</v>
      </c>
      <c r="E27" s="12">
        <v>196</v>
      </c>
      <c r="F27" s="8">
        <v>5.14</v>
      </c>
      <c r="G27" s="12">
        <v>250</v>
      </c>
      <c r="H27" s="8">
        <v>6.52</v>
      </c>
      <c r="I27" s="12">
        <v>1</v>
      </c>
    </row>
    <row r="28" spans="2:9" ht="15" customHeight="1" x14ac:dyDescent="0.2">
      <c r="B28" t="s">
        <v>49</v>
      </c>
      <c r="C28" s="12">
        <v>399</v>
      </c>
      <c r="D28" s="8">
        <v>5.16</v>
      </c>
      <c r="E28" s="12">
        <v>75</v>
      </c>
      <c r="F28" s="8">
        <v>1.97</v>
      </c>
      <c r="G28" s="12">
        <v>324</v>
      </c>
      <c r="H28" s="8">
        <v>8.4499999999999993</v>
      </c>
      <c r="I28" s="12">
        <v>0</v>
      </c>
    </row>
    <row r="29" spans="2:9" ht="15" customHeight="1" x14ac:dyDescent="0.2">
      <c r="B29" t="s">
        <v>65</v>
      </c>
      <c r="C29" s="12">
        <v>340</v>
      </c>
      <c r="D29" s="8">
        <v>4.4000000000000004</v>
      </c>
      <c r="E29" s="12">
        <v>267</v>
      </c>
      <c r="F29" s="8">
        <v>7.01</v>
      </c>
      <c r="G29" s="12">
        <v>65</v>
      </c>
      <c r="H29" s="8">
        <v>1.7</v>
      </c>
      <c r="I29" s="12">
        <v>3</v>
      </c>
    </row>
    <row r="30" spans="2:9" ht="15" customHeight="1" x14ac:dyDescent="0.2">
      <c r="B30" t="s">
        <v>56</v>
      </c>
      <c r="C30" s="12">
        <v>335</v>
      </c>
      <c r="D30" s="8">
        <v>4.33</v>
      </c>
      <c r="E30" s="12">
        <v>209</v>
      </c>
      <c r="F30" s="8">
        <v>5.48</v>
      </c>
      <c r="G30" s="12">
        <v>126</v>
      </c>
      <c r="H30" s="8">
        <v>3.29</v>
      </c>
      <c r="I30" s="12">
        <v>0</v>
      </c>
    </row>
    <row r="31" spans="2:9" ht="15" customHeight="1" x14ac:dyDescent="0.2">
      <c r="B31" t="s">
        <v>50</v>
      </c>
      <c r="C31" s="12">
        <v>333</v>
      </c>
      <c r="D31" s="8">
        <v>4.3099999999999996</v>
      </c>
      <c r="E31" s="12">
        <v>130</v>
      </c>
      <c r="F31" s="8">
        <v>3.41</v>
      </c>
      <c r="G31" s="12">
        <v>203</v>
      </c>
      <c r="H31" s="8">
        <v>5.3</v>
      </c>
      <c r="I31" s="12">
        <v>0</v>
      </c>
    </row>
    <row r="32" spans="2:9" ht="15" customHeight="1" x14ac:dyDescent="0.2">
      <c r="B32" t="s">
        <v>51</v>
      </c>
      <c r="C32" s="12">
        <v>290</v>
      </c>
      <c r="D32" s="8">
        <v>3.75</v>
      </c>
      <c r="E32" s="12">
        <v>46</v>
      </c>
      <c r="F32" s="8">
        <v>1.21</v>
      </c>
      <c r="G32" s="12">
        <v>244</v>
      </c>
      <c r="H32" s="8">
        <v>6.37</v>
      </c>
      <c r="I32" s="12">
        <v>0</v>
      </c>
    </row>
    <row r="33" spans="2:9" ht="15" customHeight="1" x14ac:dyDescent="0.2">
      <c r="B33" t="s">
        <v>60</v>
      </c>
      <c r="C33" s="12">
        <v>262</v>
      </c>
      <c r="D33" s="8">
        <v>3.39</v>
      </c>
      <c r="E33" s="12">
        <v>187</v>
      </c>
      <c r="F33" s="8">
        <v>4.91</v>
      </c>
      <c r="G33" s="12">
        <v>75</v>
      </c>
      <c r="H33" s="8">
        <v>1.96</v>
      </c>
      <c r="I33" s="12">
        <v>0</v>
      </c>
    </row>
    <row r="34" spans="2:9" ht="15" customHeight="1" x14ac:dyDescent="0.2">
      <c r="B34" t="s">
        <v>55</v>
      </c>
      <c r="C34" s="12">
        <v>218</v>
      </c>
      <c r="D34" s="8">
        <v>2.82</v>
      </c>
      <c r="E34" s="12">
        <v>94</v>
      </c>
      <c r="F34" s="8">
        <v>2.4700000000000002</v>
      </c>
      <c r="G34" s="12">
        <v>124</v>
      </c>
      <c r="H34" s="8">
        <v>3.24</v>
      </c>
      <c r="I34" s="12">
        <v>0</v>
      </c>
    </row>
    <row r="35" spans="2:9" ht="15" customHeight="1" x14ac:dyDescent="0.2">
      <c r="B35" t="s">
        <v>57</v>
      </c>
      <c r="C35" s="12">
        <v>218</v>
      </c>
      <c r="D35" s="8">
        <v>2.82</v>
      </c>
      <c r="E35" s="12">
        <v>112</v>
      </c>
      <c r="F35" s="8">
        <v>2.94</v>
      </c>
      <c r="G35" s="12">
        <v>106</v>
      </c>
      <c r="H35" s="8">
        <v>2.77</v>
      </c>
      <c r="I35" s="12">
        <v>0</v>
      </c>
    </row>
    <row r="36" spans="2:9" ht="15" customHeight="1" x14ac:dyDescent="0.2">
      <c r="B36" t="s">
        <v>67</v>
      </c>
      <c r="C36" s="12">
        <v>193</v>
      </c>
      <c r="D36" s="8">
        <v>2.5</v>
      </c>
      <c r="E36" s="12">
        <v>5</v>
      </c>
      <c r="F36" s="8">
        <v>0.13</v>
      </c>
      <c r="G36" s="12">
        <v>143</v>
      </c>
      <c r="H36" s="8">
        <v>3.73</v>
      </c>
      <c r="I36" s="12">
        <v>3</v>
      </c>
    </row>
    <row r="37" spans="2:9" ht="15" customHeight="1" x14ac:dyDescent="0.2">
      <c r="B37" t="s">
        <v>66</v>
      </c>
      <c r="C37" s="12">
        <v>192</v>
      </c>
      <c r="D37" s="8">
        <v>2.48</v>
      </c>
      <c r="E37" s="12">
        <v>170</v>
      </c>
      <c r="F37" s="8">
        <v>4.46</v>
      </c>
      <c r="G37" s="12">
        <v>22</v>
      </c>
      <c r="H37" s="8">
        <v>0.56999999999999995</v>
      </c>
      <c r="I37" s="12">
        <v>0</v>
      </c>
    </row>
    <row r="38" spans="2:9" ht="15" customHeight="1" x14ac:dyDescent="0.2">
      <c r="B38" t="s">
        <v>61</v>
      </c>
      <c r="C38" s="12">
        <v>190</v>
      </c>
      <c r="D38" s="8">
        <v>2.46</v>
      </c>
      <c r="E38" s="12">
        <v>62</v>
      </c>
      <c r="F38" s="8">
        <v>1.63</v>
      </c>
      <c r="G38" s="12">
        <v>126</v>
      </c>
      <c r="H38" s="8">
        <v>3.29</v>
      </c>
      <c r="I38" s="12">
        <v>1</v>
      </c>
    </row>
    <row r="39" spans="2:9" ht="15" customHeight="1" x14ac:dyDescent="0.2">
      <c r="B39" t="s">
        <v>54</v>
      </c>
      <c r="C39" s="12">
        <v>184</v>
      </c>
      <c r="D39" s="8">
        <v>2.38</v>
      </c>
      <c r="E39" s="12">
        <v>10</v>
      </c>
      <c r="F39" s="8">
        <v>0.26</v>
      </c>
      <c r="G39" s="12">
        <v>174</v>
      </c>
      <c r="H39" s="8">
        <v>4.54</v>
      </c>
      <c r="I39" s="12">
        <v>0</v>
      </c>
    </row>
    <row r="40" spans="2:9" ht="15" customHeight="1" x14ac:dyDescent="0.2">
      <c r="B40" t="s">
        <v>69</v>
      </c>
      <c r="C40" s="12">
        <v>141</v>
      </c>
      <c r="D40" s="8">
        <v>1.82</v>
      </c>
      <c r="E40" s="12">
        <v>27</v>
      </c>
      <c r="F40" s="8">
        <v>0.71</v>
      </c>
      <c r="G40" s="12">
        <v>114</v>
      </c>
      <c r="H40" s="8">
        <v>2.97</v>
      </c>
      <c r="I40" s="12">
        <v>0</v>
      </c>
    </row>
    <row r="41" spans="2:9" ht="15" customHeight="1" x14ac:dyDescent="0.2">
      <c r="B41" t="s">
        <v>64</v>
      </c>
      <c r="C41" s="12">
        <v>140</v>
      </c>
      <c r="D41" s="8">
        <v>1.81</v>
      </c>
      <c r="E41" s="12">
        <v>63</v>
      </c>
      <c r="F41" s="8">
        <v>1.65</v>
      </c>
      <c r="G41" s="12">
        <v>77</v>
      </c>
      <c r="H41" s="8">
        <v>2.0099999999999998</v>
      </c>
      <c r="I41" s="12">
        <v>0</v>
      </c>
    </row>
    <row r="42" spans="2:9" ht="15" customHeight="1" x14ac:dyDescent="0.2">
      <c r="B42" t="s">
        <v>53</v>
      </c>
      <c r="C42" s="12">
        <v>131</v>
      </c>
      <c r="D42" s="8">
        <v>1.69</v>
      </c>
      <c r="E42" s="12">
        <v>17</v>
      </c>
      <c r="F42" s="8">
        <v>0.45</v>
      </c>
      <c r="G42" s="12">
        <v>114</v>
      </c>
      <c r="H42" s="8">
        <v>2.97</v>
      </c>
      <c r="I42" s="12">
        <v>0</v>
      </c>
    </row>
    <row r="43" spans="2:9" ht="15" customHeight="1" x14ac:dyDescent="0.2">
      <c r="B43" t="s">
        <v>70</v>
      </c>
      <c r="C43" s="12">
        <v>123</v>
      </c>
      <c r="D43" s="8">
        <v>1.59</v>
      </c>
      <c r="E43" s="12">
        <v>17</v>
      </c>
      <c r="F43" s="8">
        <v>0.45</v>
      </c>
      <c r="G43" s="12">
        <v>106</v>
      </c>
      <c r="H43" s="8">
        <v>2.77</v>
      </c>
      <c r="I43" s="12">
        <v>0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542</v>
      </c>
      <c r="D47" s="8">
        <v>7.01</v>
      </c>
      <c r="E47" s="12">
        <v>494</v>
      </c>
      <c r="F47" s="8">
        <v>12.96</v>
      </c>
      <c r="G47" s="12">
        <v>48</v>
      </c>
      <c r="H47" s="8">
        <v>1.25</v>
      </c>
      <c r="I47" s="12">
        <v>0</v>
      </c>
    </row>
    <row r="48" spans="2:9" ht="15" customHeight="1" x14ac:dyDescent="0.2">
      <c r="B48" t="s">
        <v>118</v>
      </c>
      <c r="C48" s="12">
        <v>340</v>
      </c>
      <c r="D48" s="8">
        <v>4.4000000000000004</v>
      </c>
      <c r="E48" s="12">
        <v>324</v>
      </c>
      <c r="F48" s="8">
        <v>8.5</v>
      </c>
      <c r="G48" s="12">
        <v>16</v>
      </c>
      <c r="H48" s="8">
        <v>0.42</v>
      </c>
      <c r="I48" s="12">
        <v>0</v>
      </c>
    </row>
    <row r="49" spans="2:9" ht="15" customHeight="1" x14ac:dyDescent="0.2">
      <c r="B49" t="s">
        <v>113</v>
      </c>
      <c r="C49" s="12">
        <v>260</v>
      </c>
      <c r="D49" s="8">
        <v>3.36</v>
      </c>
      <c r="E49" s="12">
        <v>148</v>
      </c>
      <c r="F49" s="8">
        <v>3.88</v>
      </c>
      <c r="G49" s="12">
        <v>111</v>
      </c>
      <c r="H49" s="8">
        <v>2.9</v>
      </c>
      <c r="I49" s="12">
        <v>0</v>
      </c>
    </row>
    <row r="50" spans="2:9" ht="15" customHeight="1" x14ac:dyDescent="0.2">
      <c r="B50" t="s">
        <v>120</v>
      </c>
      <c r="C50" s="12">
        <v>223</v>
      </c>
      <c r="D50" s="8">
        <v>2.89</v>
      </c>
      <c r="E50" s="12">
        <v>190</v>
      </c>
      <c r="F50" s="8">
        <v>4.99</v>
      </c>
      <c r="G50" s="12">
        <v>32</v>
      </c>
      <c r="H50" s="8">
        <v>0.83</v>
      </c>
      <c r="I50" s="12">
        <v>1</v>
      </c>
    </row>
    <row r="51" spans="2:9" ht="15" customHeight="1" x14ac:dyDescent="0.2">
      <c r="B51" t="s">
        <v>117</v>
      </c>
      <c r="C51" s="12">
        <v>218</v>
      </c>
      <c r="D51" s="8">
        <v>2.82</v>
      </c>
      <c r="E51" s="12">
        <v>207</v>
      </c>
      <c r="F51" s="8">
        <v>5.43</v>
      </c>
      <c r="G51" s="12">
        <v>11</v>
      </c>
      <c r="H51" s="8">
        <v>0.28999999999999998</v>
      </c>
      <c r="I51" s="12">
        <v>0</v>
      </c>
    </row>
    <row r="52" spans="2:9" ht="15" customHeight="1" x14ac:dyDescent="0.2">
      <c r="B52" t="s">
        <v>116</v>
      </c>
      <c r="C52" s="12">
        <v>204</v>
      </c>
      <c r="D52" s="8">
        <v>2.64</v>
      </c>
      <c r="E52" s="12">
        <v>179</v>
      </c>
      <c r="F52" s="8">
        <v>4.7</v>
      </c>
      <c r="G52" s="12">
        <v>25</v>
      </c>
      <c r="H52" s="8">
        <v>0.65</v>
      </c>
      <c r="I52" s="12">
        <v>0</v>
      </c>
    </row>
    <row r="53" spans="2:9" ht="15" customHeight="1" x14ac:dyDescent="0.2">
      <c r="B53" t="s">
        <v>115</v>
      </c>
      <c r="C53" s="12">
        <v>195</v>
      </c>
      <c r="D53" s="8">
        <v>2.52</v>
      </c>
      <c r="E53" s="12">
        <v>160</v>
      </c>
      <c r="F53" s="8">
        <v>4.2</v>
      </c>
      <c r="G53" s="12">
        <v>35</v>
      </c>
      <c r="H53" s="8">
        <v>0.91</v>
      </c>
      <c r="I53" s="12">
        <v>0</v>
      </c>
    </row>
    <row r="54" spans="2:9" ht="15" customHeight="1" x14ac:dyDescent="0.2">
      <c r="B54" t="s">
        <v>112</v>
      </c>
      <c r="C54" s="12">
        <v>146</v>
      </c>
      <c r="D54" s="8">
        <v>1.89</v>
      </c>
      <c r="E54" s="12">
        <v>85</v>
      </c>
      <c r="F54" s="8">
        <v>2.23</v>
      </c>
      <c r="G54" s="12">
        <v>61</v>
      </c>
      <c r="H54" s="8">
        <v>1.59</v>
      </c>
      <c r="I54" s="12">
        <v>0</v>
      </c>
    </row>
    <row r="55" spans="2:9" ht="15" customHeight="1" x14ac:dyDescent="0.2">
      <c r="B55" t="s">
        <v>125</v>
      </c>
      <c r="C55" s="12">
        <v>137</v>
      </c>
      <c r="D55" s="8">
        <v>1.77</v>
      </c>
      <c r="E55" s="12">
        <v>33</v>
      </c>
      <c r="F55" s="8">
        <v>0.87</v>
      </c>
      <c r="G55" s="12">
        <v>102</v>
      </c>
      <c r="H55" s="8">
        <v>2.66</v>
      </c>
      <c r="I55" s="12">
        <v>1</v>
      </c>
    </row>
    <row r="56" spans="2:9" ht="15" customHeight="1" x14ac:dyDescent="0.2">
      <c r="B56" t="s">
        <v>121</v>
      </c>
      <c r="C56" s="12">
        <v>124</v>
      </c>
      <c r="D56" s="8">
        <v>1.6</v>
      </c>
      <c r="E56" s="12">
        <v>117</v>
      </c>
      <c r="F56" s="8">
        <v>3.07</v>
      </c>
      <c r="G56" s="12">
        <v>7</v>
      </c>
      <c r="H56" s="8">
        <v>0.18</v>
      </c>
      <c r="I56" s="12">
        <v>0</v>
      </c>
    </row>
    <row r="57" spans="2:9" ht="15" customHeight="1" x14ac:dyDescent="0.2">
      <c r="B57" t="s">
        <v>111</v>
      </c>
      <c r="C57" s="12">
        <v>122</v>
      </c>
      <c r="D57" s="8">
        <v>1.58</v>
      </c>
      <c r="E57" s="12">
        <v>36</v>
      </c>
      <c r="F57" s="8">
        <v>0.94</v>
      </c>
      <c r="G57" s="12">
        <v>85</v>
      </c>
      <c r="H57" s="8">
        <v>2.2200000000000002</v>
      </c>
      <c r="I57" s="12">
        <v>1</v>
      </c>
    </row>
    <row r="58" spans="2:9" ht="15" customHeight="1" x14ac:dyDescent="0.2">
      <c r="B58" t="s">
        <v>110</v>
      </c>
      <c r="C58" s="12">
        <v>120</v>
      </c>
      <c r="D58" s="8">
        <v>1.55</v>
      </c>
      <c r="E58" s="12">
        <v>52</v>
      </c>
      <c r="F58" s="8">
        <v>1.36</v>
      </c>
      <c r="G58" s="12">
        <v>68</v>
      </c>
      <c r="H58" s="8">
        <v>1.77</v>
      </c>
      <c r="I58" s="12">
        <v>0</v>
      </c>
    </row>
    <row r="59" spans="2:9" ht="15" customHeight="1" x14ac:dyDescent="0.2">
      <c r="B59" t="s">
        <v>106</v>
      </c>
      <c r="C59" s="12">
        <v>119</v>
      </c>
      <c r="D59" s="8">
        <v>1.54</v>
      </c>
      <c r="E59" s="12">
        <v>48</v>
      </c>
      <c r="F59" s="8">
        <v>1.26</v>
      </c>
      <c r="G59" s="12">
        <v>71</v>
      </c>
      <c r="H59" s="8">
        <v>1.85</v>
      </c>
      <c r="I59" s="12">
        <v>0</v>
      </c>
    </row>
    <row r="60" spans="2:9" ht="15" customHeight="1" x14ac:dyDescent="0.2">
      <c r="B60" t="s">
        <v>104</v>
      </c>
      <c r="C60" s="12">
        <v>117</v>
      </c>
      <c r="D60" s="8">
        <v>1.51</v>
      </c>
      <c r="E60" s="12">
        <v>33</v>
      </c>
      <c r="F60" s="8">
        <v>0.87</v>
      </c>
      <c r="G60" s="12">
        <v>84</v>
      </c>
      <c r="H60" s="8">
        <v>2.19</v>
      </c>
      <c r="I60" s="12">
        <v>0</v>
      </c>
    </row>
    <row r="61" spans="2:9" ht="15" customHeight="1" x14ac:dyDescent="0.2">
      <c r="B61" t="s">
        <v>103</v>
      </c>
      <c r="C61" s="12">
        <v>112</v>
      </c>
      <c r="D61" s="8">
        <v>1.45</v>
      </c>
      <c r="E61" s="12">
        <v>14</v>
      </c>
      <c r="F61" s="8">
        <v>0.37</v>
      </c>
      <c r="G61" s="12">
        <v>98</v>
      </c>
      <c r="H61" s="8">
        <v>2.56</v>
      </c>
      <c r="I61" s="12">
        <v>0</v>
      </c>
    </row>
    <row r="62" spans="2:9" ht="15" customHeight="1" x14ac:dyDescent="0.2">
      <c r="B62" t="s">
        <v>123</v>
      </c>
      <c r="C62" s="12">
        <v>108</v>
      </c>
      <c r="D62" s="8">
        <v>1.4</v>
      </c>
      <c r="E62" s="12">
        <v>20</v>
      </c>
      <c r="F62" s="8">
        <v>0.52</v>
      </c>
      <c r="G62" s="12">
        <v>88</v>
      </c>
      <c r="H62" s="8">
        <v>2.2999999999999998</v>
      </c>
      <c r="I62" s="12">
        <v>0</v>
      </c>
    </row>
    <row r="63" spans="2:9" ht="15" customHeight="1" x14ac:dyDescent="0.2">
      <c r="B63" t="s">
        <v>126</v>
      </c>
      <c r="C63" s="12">
        <v>105</v>
      </c>
      <c r="D63" s="8">
        <v>1.36</v>
      </c>
      <c r="E63" s="12">
        <v>50</v>
      </c>
      <c r="F63" s="8">
        <v>1.31</v>
      </c>
      <c r="G63" s="12">
        <v>55</v>
      </c>
      <c r="H63" s="8">
        <v>1.43</v>
      </c>
      <c r="I63" s="12">
        <v>0</v>
      </c>
    </row>
    <row r="64" spans="2:9" ht="15" customHeight="1" x14ac:dyDescent="0.2">
      <c r="B64" t="s">
        <v>109</v>
      </c>
      <c r="C64" s="12">
        <v>98</v>
      </c>
      <c r="D64" s="8">
        <v>1.27</v>
      </c>
      <c r="E64" s="12">
        <v>53</v>
      </c>
      <c r="F64" s="8">
        <v>1.39</v>
      </c>
      <c r="G64" s="12">
        <v>45</v>
      </c>
      <c r="H64" s="8">
        <v>1.17</v>
      </c>
      <c r="I64" s="12">
        <v>0</v>
      </c>
    </row>
    <row r="65" spans="2:9" ht="15" customHeight="1" x14ac:dyDescent="0.2">
      <c r="B65" t="s">
        <v>124</v>
      </c>
      <c r="C65" s="12">
        <v>98</v>
      </c>
      <c r="D65" s="8">
        <v>1.27</v>
      </c>
      <c r="E65" s="12">
        <v>14</v>
      </c>
      <c r="F65" s="8">
        <v>0.37</v>
      </c>
      <c r="G65" s="12">
        <v>83</v>
      </c>
      <c r="H65" s="8">
        <v>2.17</v>
      </c>
      <c r="I65" s="12">
        <v>0</v>
      </c>
    </row>
    <row r="66" spans="2:9" ht="15" customHeight="1" x14ac:dyDescent="0.2">
      <c r="B66" t="s">
        <v>127</v>
      </c>
      <c r="C66" s="12">
        <v>98</v>
      </c>
      <c r="D66" s="8">
        <v>1.27</v>
      </c>
      <c r="E66" s="12">
        <v>76</v>
      </c>
      <c r="F66" s="8">
        <v>1.99</v>
      </c>
      <c r="G66" s="12">
        <v>22</v>
      </c>
      <c r="H66" s="8">
        <v>0.56999999999999995</v>
      </c>
      <c r="I66" s="12">
        <v>0</v>
      </c>
    </row>
    <row r="68" spans="2:9" ht="15" customHeight="1" x14ac:dyDescent="0.2">
      <c r="B68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7C33-A090-450C-9F3A-36E2ED75D353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27</v>
      </c>
      <c r="C6" s="12">
        <v>157</v>
      </c>
      <c r="D6" s="8">
        <v>9.23</v>
      </c>
      <c r="E6" s="12">
        <v>71</v>
      </c>
      <c r="F6" s="8">
        <v>6.8</v>
      </c>
      <c r="G6" s="12">
        <v>86</v>
      </c>
      <c r="H6" s="8">
        <v>13.48</v>
      </c>
      <c r="I6" s="12">
        <v>0</v>
      </c>
    </row>
    <row r="7" spans="2:9" ht="15" customHeight="1" x14ac:dyDescent="0.2">
      <c r="B7" t="s">
        <v>28</v>
      </c>
      <c r="C7" s="12">
        <v>141</v>
      </c>
      <c r="D7" s="8">
        <v>8.2899999999999991</v>
      </c>
      <c r="E7" s="12">
        <v>68</v>
      </c>
      <c r="F7" s="8">
        <v>6.51</v>
      </c>
      <c r="G7" s="12">
        <v>73</v>
      </c>
      <c r="H7" s="8">
        <v>11.44</v>
      </c>
      <c r="I7" s="12">
        <v>0</v>
      </c>
    </row>
    <row r="8" spans="2:9" ht="15" customHeight="1" x14ac:dyDescent="0.2">
      <c r="B8" t="s">
        <v>29</v>
      </c>
      <c r="C8" s="12">
        <v>8</v>
      </c>
      <c r="D8" s="8">
        <v>0.47</v>
      </c>
      <c r="E8" s="12">
        <v>0</v>
      </c>
      <c r="F8" s="8">
        <v>0</v>
      </c>
      <c r="G8" s="12">
        <v>8</v>
      </c>
      <c r="H8" s="8">
        <v>1.25</v>
      </c>
      <c r="I8" s="12">
        <v>0</v>
      </c>
    </row>
    <row r="9" spans="2:9" ht="15" customHeight="1" x14ac:dyDescent="0.2">
      <c r="B9" t="s">
        <v>30</v>
      </c>
      <c r="C9" s="12">
        <v>8</v>
      </c>
      <c r="D9" s="8">
        <v>0.47</v>
      </c>
      <c r="E9" s="12">
        <v>0</v>
      </c>
      <c r="F9" s="8">
        <v>0</v>
      </c>
      <c r="G9" s="12">
        <v>8</v>
      </c>
      <c r="H9" s="8">
        <v>1.25</v>
      </c>
      <c r="I9" s="12">
        <v>0</v>
      </c>
    </row>
    <row r="10" spans="2:9" ht="15" customHeight="1" x14ac:dyDescent="0.2">
      <c r="B10" t="s">
        <v>31</v>
      </c>
      <c r="C10" s="12">
        <v>5</v>
      </c>
      <c r="D10" s="8">
        <v>0.28999999999999998</v>
      </c>
      <c r="E10" s="12">
        <v>1</v>
      </c>
      <c r="F10" s="8">
        <v>0.1</v>
      </c>
      <c r="G10" s="12">
        <v>4</v>
      </c>
      <c r="H10" s="8">
        <v>0.63</v>
      </c>
      <c r="I10" s="12">
        <v>0</v>
      </c>
    </row>
    <row r="11" spans="2:9" ht="15" customHeight="1" x14ac:dyDescent="0.2">
      <c r="B11" t="s">
        <v>32</v>
      </c>
      <c r="C11" s="12">
        <v>425</v>
      </c>
      <c r="D11" s="8">
        <v>24.99</v>
      </c>
      <c r="E11" s="12">
        <v>210</v>
      </c>
      <c r="F11" s="8">
        <v>20.11</v>
      </c>
      <c r="G11" s="12">
        <v>215</v>
      </c>
      <c r="H11" s="8">
        <v>33.700000000000003</v>
      </c>
      <c r="I11" s="12">
        <v>0</v>
      </c>
    </row>
    <row r="12" spans="2:9" ht="15" customHeight="1" x14ac:dyDescent="0.2">
      <c r="B12" t="s">
        <v>33</v>
      </c>
      <c r="C12" s="12">
        <v>24</v>
      </c>
      <c r="D12" s="8">
        <v>1.41</v>
      </c>
      <c r="E12" s="12">
        <v>2</v>
      </c>
      <c r="F12" s="8">
        <v>0.19</v>
      </c>
      <c r="G12" s="12">
        <v>22</v>
      </c>
      <c r="H12" s="8">
        <v>3.45</v>
      </c>
      <c r="I12" s="12">
        <v>0</v>
      </c>
    </row>
    <row r="13" spans="2:9" ht="15" customHeight="1" x14ac:dyDescent="0.2">
      <c r="B13" t="s">
        <v>34</v>
      </c>
      <c r="C13" s="12">
        <v>79</v>
      </c>
      <c r="D13" s="8">
        <v>4.6399999999999997</v>
      </c>
      <c r="E13" s="12">
        <v>21</v>
      </c>
      <c r="F13" s="8">
        <v>2.0099999999999998</v>
      </c>
      <c r="G13" s="12">
        <v>56</v>
      </c>
      <c r="H13" s="8">
        <v>8.7799999999999994</v>
      </c>
      <c r="I13" s="12">
        <v>1</v>
      </c>
    </row>
    <row r="14" spans="2:9" ht="15" customHeight="1" x14ac:dyDescent="0.2">
      <c r="B14" t="s">
        <v>35</v>
      </c>
      <c r="C14" s="12">
        <v>82</v>
      </c>
      <c r="D14" s="8">
        <v>4.82</v>
      </c>
      <c r="E14" s="12">
        <v>61</v>
      </c>
      <c r="F14" s="8">
        <v>5.84</v>
      </c>
      <c r="G14" s="12">
        <v>17</v>
      </c>
      <c r="H14" s="8">
        <v>2.66</v>
      </c>
      <c r="I14" s="12">
        <v>0</v>
      </c>
    </row>
    <row r="15" spans="2:9" ht="15" customHeight="1" x14ac:dyDescent="0.2">
      <c r="B15" t="s">
        <v>36</v>
      </c>
      <c r="C15" s="12">
        <v>275</v>
      </c>
      <c r="D15" s="8">
        <v>16.170000000000002</v>
      </c>
      <c r="E15" s="12">
        <v>239</v>
      </c>
      <c r="F15" s="8">
        <v>22.89</v>
      </c>
      <c r="G15" s="12">
        <v>35</v>
      </c>
      <c r="H15" s="8">
        <v>5.49</v>
      </c>
      <c r="I15" s="12">
        <v>0</v>
      </c>
    </row>
    <row r="16" spans="2:9" ht="15" customHeight="1" x14ac:dyDescent="0.2">
      <c r="B16" t="s">
        <v>37</v>
      </c>
      <c r="C16" s="12">
        <v>279</v>
      </c>
      <c r="D16" s="8">
        <v>16.399999999999999</v>
      </c>
      <c r="E16" s="12">
        <v>236</v>
      </c>
      <c r="F16" s="8">
        <v>22.61</v>
      </c>
      <c r="G16" s="12">
        <v>41</v>
      </c>
      <c r="H16" s="8">
        <v>6.43</v>
      </c>
      <c r="I16" s="12">
        <v>1</v>
      </c>
    </row>
    <row r="17" spans="2:9" ht="15" customHeight="1" x14ac:dyDescent="0.2">
      <c r="B17" t="s">
        <v>38</v>
      </c>
      <c r="C17" s="12">
        <v>59</v>
      </c>
      <c r="D17" s="8">
        <v>3.47</v>
      </c>
      <c r="E17" s="12">
        <v>43</v>
      </c>
      <c r="F17" s="8">
        <v>4.12</v>
      </c>
      <c r="G17" s="12">
        <v>15</v>
      </c>
      <c r="H17" s="8">
        <v>2.35</v>
      </c>
      <c r="I17" s="12">
        <v>0</v>
      </c>
    </row>
    <row r="18" spans="2:9" ht="15" customHeight="1" x14ac:dyDescent="0.2">
      <c r="B18" t="s">
        <v>39</v>
      </c>
      <c r="C18" s="12">
        <v>102</v>
      </c>
      <c r="D18" s="8">
        <v>6</v>
      </c>
      <c r="E18" s="12">
        <v>58</v>
      </c>
      <c r="F18" s="8">
        <v>5.56</v>
      </c>
      <c r="G18" s="12">
        <v>40</v>
      </c>
      <c r="H18" s="8">
        <v>6.27</v>
      </c>
      <c r="I18" s="12">
        <v>1</v>
      </c>
    </row>
    <row r="19" spans="2:9" ht="15" customHeight="1" x14ac:dyDescent="0.2">
      <c r="B19" t="s">
        <v>40</v>
      </c>
      <c r="C19" s="12">
        <v>56</v>
      </c>
      <c r="D19" s="8">
        <v>3.29</v>
      </c>
      <c r="E19" s="12">
        <v>34</v>
      </c>
      <c r="F19" s="8">
        <v>3.26</v>
      </c>
      <c r="G19" s="12">
        <v>17</v>
      </c>
      <c r="H19" s="8">
        <v>2.66</v>
      </c>
      <c r="I19" s="12">
        <v>3</v>
      </c>
    </row>
    <row r="20" spans="2:9" ht="15" customHeight="1" x14ac:dyDescent="0.2">
      <c r="B20" s="9" t="s">
        <v>208</v>
      </c>
      <c r="C20" s="12">
        <f>SUM(LTBL_05202[総数／事業所数])</f>
        <v>1701</v>
      </c>
      <c r="E20" s="12">
        <f>SUBTOTAL(109,LTBL_05202[個人／事業所数])</f>
        <v>1044</v>
      </c>
      <c r="G20" s="12">
        <f>SUBTOTAL(109,LTBL_05202[法人／事業所数])</f>
        <v>638</v>
      </c>
      <c r="I20" s="12">
        <f>SUBTOTAL(109,LTBL_05202[法人以外の団体／事業所数])</f>
        <v>6</v>
      </c>
    </row>
    <row r="21" spans="2:9" ht="15" customHeight="1" x14ac:dyDescent="0.2">
      <c r="E21" s="11">
        <f>LTBL_05202[[#Totals],[個人／事業所数]]/LTBL_05202[[#Totals],[総数／事業所数]]</f>
        <v>0.61375661375661372</v>
      </c>
      <c r="G21" s="11">
        <f>LTBL_05202[[#Totals],[法人／事業所数]]/LTBL_05202[[#Totals],[総数／事業所数]]</f>
        <v>0.37507348618459729</v>
      </c>
      <c r="I21" s="11">
        <f>LTBL_05202[[#Totals],[法人以外の団体／事業所数]]/LTBL_05202[[#Totals],[総数／事業所数]]</f>
        <v>3.5273368606701938E-3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62</v>
      </c>
      <c r="C24" s="12">
        <v>248</v>
      </c>
      <c r="D24" s="8">
        <v>14.58</v>
      </c>
      <c r="E24" s="12">
        <v>229</v>
      </c>
      <c r="F24" s="8">
        <v>21.93</v>
      </c>
      <c r="G24" s="12">
        <v>19</v>
      </c>
      <c r="H24" s="8">
        <v>2.98</v>
      </c>
      <c r="I24" s="12">
        <v>0</v>
      </c>
    </row>
    <row r="25" spans="2:9" ht="15" customHeight="1" x14ac:dyDescent="0.2">
      <c r="B25" t="s">
        <v>63</v>
      </c>
      <c r="C25" s="12">
        <v>245</v>
      </c>
      <c r="D25" s="8">
        <v>14.4</v>
      </c>
      <c r="E25" s="12">
        <v>217</v>
      </c>
      <c r="F25" s="8">
        <v>20.79</v>
      </c>
      <c r="G25" s="12">
        <v>28</v>
      </c>
      <c r="H25" s="8">
        <v>4.3899999999999997</v>
      </c>
      <c r="I25" s="12">
        <v>0</v>
      </c>
    </row>
    <row r="26" spans="2:9" ht="15" customHeight="1" x14ac:dyDescent="0.2">
      <c r="B26" t="s">
        <v>58</v>
      </c>
      <c r="C26" s="12">
        <v>157</v>
      </c>
      <c r="D26" s="8">
        <v>9.23</v>
      </c>
      <c r="E26" s="12">
        <v>74</v>
      </c>
      <c r="F26" s="8">
        <v>7.09</v>
      </c>
      <c r="G26" s="12">
        <v>83</v>
      </c>
      <c r="H26" s="8">
        <v>13.01</v>
      </c>
      <c r="I26" s="12">
        <v>0</v>
      </c>
    </row>
    <row r="27" spans="2:9" ht="15" customHeight="1" x14ac:dyDescent="0.2">
      <c r="B27" t="s">
        <v>56</v>
      </c>
      <c r="C27" s="12">
        <v>80</v>
      </c>
      <c r="D27" s="8">
        <v>4.7</v>
      </c>
      <c r="E27" s="12">
        <v>53</v>
      </c>
      <c r="F27" s="8">
        <v>5.08</v>
      </c>
      <c r="G27" s="12">
        <v>27</v>
      </c>
      <c r="H27" s="8">
        <v>4.2300000000000004</v>
      </c>
      <c r="I27" s="12">
        <v>0</v>
      </c>
    </row>
    <row r="28" spans="2:9" ht="15" customHeight="1" x14ac:dyDescent="0.2">
      <c r="B28" t="s">
        <v>57</v>
      </c>
      <c r="C28" s="12">
        <v>68</v>
      </c>
      <c r="D28" s="8">
        <v>4</v>
      </c>
      <c r="E28" s="12">
        <v>47</v>
      </c>
      <c r="F28" s="8">
        <v>4.5</v>
      </c>
      <c r="G28" s="12">
        <v>21</v>
      </c>
      <c r="H28" s="8">
        <v>3.29</v>
      </c>
      <c r="I28" s="12">
        <v>0</v>
      </c>
    </row>
    <row r="29" spans="2:9" ht="15" customHeight="1" x14ac:dyDescent="0.2">
      <c r="B29" t="s">
        <v>66</v>
      </c>
      <c r="C29" s="12">
        <v>63</v>
      </c>
      <c r="D29" s="8">
        <v>3.7</v>
      </c>
      <c r="E29" s="12">
        <v>58</v>
      </c>
      <c r="F29" s="8">
        <v>5.56</v>
      </c>
      <c r="G29" s="12">
        <v>5</v>
      </c>
      <c r="H29" s="8">
        <v>0.78</v>
      </c>
      <c r="I29" s="12">
        <v>0</v>
      </c>
    </row>
    <row r="30" spans="2:9" ht="15" customHeight="1" x14ac:dyDescent="0.2">
      <c r="B30" t="s">
        <v>49</v>
      </c>
      <c r="C30" s="12">
        <v>61</v>
      </c>
      <c r="D30" s="8">
        <v>3.59</v>
      </c>
      <c r="E30" s="12">
        <v>19</v>
      </c>
      <c r="F30" s="8">
        <v>1.82</v>
      </c>
      <c r="G30" s="12">
        <v>42</v>
      </c>
      <c r="H30" s="8">
        <v>6.58</v>
      </c>
      <c r="I30" s="12">
        <v>0</v>
      </c>
    </row>
    <row r="31" spans="2:9" ht="15" customHeight="1" x14ac:dyDescent="0.2">
      <c r="B31" t="s">
        <v>50</v>
      </c>
      <c r="C31" s="12">
        <v>61</v>
      </c>
      <c r="D31" s="8">
        <v>3.59</v>
      </c>
      <c r="E31" s="12">
        <v>38</v>
      </c>
      <c r="F31" s="8">
        <v>3.64</v>
      </c>
      <c r="G31" s="12">
        <v>23</v>
      </c>
      <c r="H31" s="8">
        <v>3.61</v>
      </c>
      <c r="I31" s="12">
        <v>0</v>
      </c>
    </row>
    <row r="32" spans="2:9" ht="15" customHeight="1" x14ac:dyDescent="0.2">
      <c r="B32" t="s">
        <v>65</v>
      </c>
      <c r="C32" s="12">
        <v>59</v>
      </c>
      <c r="D32" s="8">
        <v>3.47</v>
      </c>
      <c r="E32" s="12">
        <v>43</v>
      </c>
      <c r="F32" s="8">
        <v>4.12</v>
      </c>
      <c r="G32" s="12">
        <v>15</v>
      </c>
      <c r="H32" s="8">
        <v>2.35</v>
      </c>
      <c r="I32" s="12">
        <v>0</v>
      </c>
    </row>
    <row r="33" spans="2:9" ht="15" customHeight="1" x14ac:dyDescent="0.2">
      <c r="B33" t="s">
        <v>59</v>
      </c>
      <c r="C33" s="12">
        <v>56</v>
      </c>
      <c r="D33" s="8">
        <v>3.29</v>
      </c>
      <c r="E33" s="12">
        <v>19</v>
      </c>
      <c r="F33" s="8">
        <v>1.82</v>
      </c>
      <c r="G33" s="12">
        <v>35</v>
      </c>
      <c r="H33" s="8">
        <v>5.49</v>
      </c>
      <c r="I33" s="12">
        <v>1</v>
      </c>
    </row>
    <row r="34" spans="2:9" ht="15" customHeight="1" x14ac:dyDescent="0.2">
      <c r="B34" t="s">
        <v>60</v>
      </c>
      <c r="C34" s="12">
        <v>41</v>
      </c>
      <c r="D34" s="8">
        <v>2.41</v>
      </c>
      <c r="E34" s="12">
        <v>39</v>
      </c>
      <c r="F34" s="8">
        <v>3.74</v>
      </c>
      <c r="G34" s="12">
        <v>2</v>
      </c>
      <c r="H34" s="8">
        <v>0.31</v>
      </c>
      <c r="I34" s="12">
        <v>0</v>
      </c>
    </row>
    <row r="35" spans="2:9" ht="15" customHeight="1" x14ac:dyDescent="0.2">
      <c r="B35" t="s">
        <v>61</v>
      </c>
      <c r="C35" s="12">
        <v>39</v>
      </c>
      <c r="D35" s="8">
        <v>2.29</v>
      </c>
      <c r="E35" s="12">
        <v>22</v>
      </c>
      <c r="F35" s="8">
        <v>2.11</v>
      </c>
      <c r="G35" s="12">
        <v>14</v>
      </c>
      <c r="H35" s="8">
        <v>2.19</v>
      </c>
      <c r="I35" s="12">
        <v>0</v>
      </c>
    </row>
    <row r="36" spans="2:9" ht="15" customHeight="1" x14ac:dyDescent="0.2">
      <c r="B36" t="s">
        <v>67</v>
      </c>
      <c r="C36" s="12">
        <v>39</v>
      </c>
      <c r="D36" s="8">
        <v>2.29</v>
      </c>
      <c r="E36" s="12">
        <v>0</v>
      </c>
      <c r="F36" s="8">
        <v>0</v>
      </c>
      <c r="G36" s="12">
        <v>35</v>
      </c>
      <c r="H36" s="8">
        <v>5.49</v>
      </c>
      <c r="I36" s="12">
        <v>1</v>
      </c>
    </row>
    <row r="37" spans="2:9" ht="15" customHeight="1" x14ac:dyDescent="0.2">
      <c r="B37" t="s">
        <v>71</v>
      </c>
      <c r="C37" s="12">
        <v>38</v>
      </c>
      <c r="D37" s="8">
        <v>2.23</v>
      </c>
      <c r="E37" s="12">
        <v>15</v>
      </c>
      <c r="F37" s="8">
        <v>1.44</v>
      </c>
      <c r="G37" s="12">
        <v>23</v>
      </c>
      <c r="H37" s="8">
        <v>3.61</v>
      </c>
      <c r="I37" s="12">
        <v>0</v>
      </c>
    </row>
    <row r="38" spans="2:9" ht="15" customHeight="1" x14ac:dyDescent="0.2">
      <c r="B38" t="s">
        <v>55</v>
      </c>
      <c r="C38" s="12">
        <v>37</v>
      </c>
      <c r="D38" s="8">
        <v>2.1800000000000002</v>
      </c>
      <c r="E38" s="12">
        <v>18</v>
      </c>
      <c r="F38" s="8">
        <v>1.72</v>
      </c>
      <c r="G38" s="12">
        <v>19</v>
      </c>
      <c r="H38" s="8">
        <v>2.98</v>
      </c>
      <c r="I38" s="12">
        <v>0</v>
      </c>
    </row>
    <row r="39" spans="2:9" ht="15" customHeight="1" x14ac:dyDescent="0.2">
      <c r="B39" t="s">
        <v>51</v>
      </c>
      <c r="C39" s="12">
        <v>35</v>
      </c>
      <c r="D39" s="8">
        <v>2.06</v>
      </c>
      <c r="E39" s="12">
        <v>14</v>
      </c>
      <c r="F39" s="8">
        <v>1.34</v>
      </c>
      <c r="G39" s="12">
        <v>21</v>
      </c>
      <c r="H39" s="8">
        <v>3.29</v>
      </c>
      <c r="I39" s="12">
        <v>0</v>
      </c>
    </row>
    <row r="40" spans="2:9" ht="15" customHeight="1" x14ac:dyDescent="0.2">
      <c r="B40" t="s">
        <v>53</v>
      </c>
      <c r="C40" s="12">
        <v>34</v>
      </c>
      <c r="D40" s="8">
        <v>2</v>
      </c>
      <c r="E40" s="12">
        <v>10</v>
      </c>
      <c r="F40" s="8">
        <v>0.96</v>
      </c>
      <c r="G40" s="12">
        <v>24</v>
      </c>
      <c r="H40" s="8">
        <v>3.76</v>
      </c>
      <c r="I40" s="12">
        <v>0</v>
      </c>
    </row>
    <row r="41" spans="2:9" ht="15" customHeight="1" x14ac:dyDescent="0.2">
      <c r="B41" t="s">
        <v>64</v>
      </c>
      <c r="C41" s="12">
        <v>25</v>
      </c>
      <c r="D41" s="8">
        <v>1.47</v>
      </c>
      <c r="E41" s="12">
        <v>14</v>
      </c>
      <c r="F41" s="8">
        <v>1.34</v>
      </c>
      <c r="G41" s="12">
        <v>10</v>
      </c>
      <c r="H41" s="8">
        <v>1.57</v>
      </c>
      <c r="I41" s="12">
        <v>0</v>
      </c>
    </row>
    <row r="42" spans="2:9" ht="15" customHeight="1" x14ac:dyDescent="0.2">
      <c r="B42" t="s">
        <v>72</v>
      </c>
      <c r="C42" s="12">
        <v>24</v>
      </c>
      <c r="D42" s="8">
        <v>1.41</v>
      </c>
      <c r="E42" s="12">
        <v>2</v>
      </c>
      <c r="F42" s="8">
        <v>0.19</v>
      </c>
      <c r="G42" s="12">
        <v>22</v>
      </c>
      <c r="H42" s="8">
        <v>3.45</v>
      </c>
      <c r="I42" s="12">
        <v>0</v>
      </c>
    </row>
    <row r="43" spans="2:9" ht="15" customHeight="1" x14ac:dyDescent="0.2">
      <c r="B43" t="s">
        <v>68</v>
      </c>
      <c r="C43" s="12">
        <v>22</v>
      </c>
      <c r="D43" s="8">
        <v>1.29</v>
      </c>
      <c r="E43" s="12">
        <v>20</v>
      </c>
      <c r="F43" s="8">
        <v>1.92</v>
      </c>
      <c r="G43" s="12">
        <v>1</v>
      </c>
      <c r="H43" s="8">
        <v>0.16</v>
      </c>
      <c r="I43" s="12">
        <v>1</v>
      </c>
    </row>
    <row r="46" spans="2:9" ht="33" customHeight="1" x14ac:dyDescent="0.2">
      <c r="B46" t="s">
        <v>210</v>
      </c>
      <c r="C46" s="10" t="s">
        <v>42</v>
      </c>
      <c r="D46" s="10" t="s">
        <v>43</v>
      </c>
      <c r="E46" s="10" t="s">
        <v>44</v>
      </c>
      <c r="F46" s="10" t="s">
        <v>45</v>
      </c>
      <c r="G46" s="10" t="s">
        <v>46</v>
      </c>
      <c r="H46" s="10" t="s">
        <v>47</v>
      </c>
      <c r="I46" s="10" t="s">
        <v>48</v>
      </c>
    </row>
    <row r="47" spans="2:9" ht="15" customHeight="1" x14ac:dyDescent="0.2">
      <c r="B47" t="s">
        <v>119</v>
      </c>
      <c r="C47" s="12">
        <v>129</v>
      </c>
      <c r="D47" s="8">
        <v>7.58</v>
      </c>
      <c r="E47" s="12">
        <v>120</v>
      </c>
      <c r="F47" s="8">
        <v>11.49</v>
      </c>
      <c r="G47" s="12">
        <v>9</v>
      </c>
      <c r="H47" s="8">
        <v>1.41</v>
      </c>
      <c r="I47" s="12">
        <v>0</v>
      </c>
    </row>
    <row r="48" spans="2:9" ht="15" customHeight="1" x14ac:dyDescent="0.2">
      <c r="B48" t="s">
        <v>117</v>
      </c>
      <c r="C48" s="12">
        <v>78</v>
      </c>
      <c r="D48" s="8">
        <v>4.59</v>
      </c>
      <c r="E48" s="12">
        <v>78</v>
      </c>
      <c r="F48" s="8">
        <v>7.47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118</v>
      </c>
      <c r="C49" s="12">
        <v>78</v>
      </c>
      <c r="D49" s="8">
        <v>4.59</v>
      </c>
      <c r="E49" s="12">
        <v>77</v>
      </c>
      <c r="F49" s="8">
        <v>7.38</v>
      </c>
      <c r="G49" s="12">
        <v>1</v>
      </c>
      <c r="H49" s="8">
        <v>0.16</v>
      </c>
      <c r="I49" s="12">
        <v>0</v>
      </c>
    </row>
    <row r="50" spans="2:9" ht="15" customHeight="1" x14ac:dyDescent="0.2">
      <c r="B50" t="s">
        <v>116</v>
      </c>
      <c r="C50" s="12">
        <v>69</v>
      </c>
      <c r="D50" s="8">
        <v>4.0599999999999996</v>
      </c>
      <c r="E50" s="12">
        <v>65</v>
      </c>
      <c r="F50" s="8">
        <v>6.23</v>
      </c>
      <c r="G50" s="12">
        <v>4</v>
      </c>
      <c r="H50" s="8">
        <v>0.63</v>
      </c>
      <c r="I50" s="12">
        <v>0</v>
      </c>
    </row>
    <row r="51" spans="2:9" ht="15" customHeight="1" x14ac:dyDescent="0.2">
      <c r="B51" t="s">
        <v>121</v>
      </c>
      <c r="C51" s="12">
        <v>52</v>
      </c>
      <c r="D51" s="8">
        <v>3.06</v>
      </c>
      <c r="E51" s="12">
        <v>51</v>
      </c>
      <c r="F51" s="8">
        <v>4.8899999999999997</v>
      </c>
      <c r="G51" s="12">
        <v>1</v>
      </c>
      <c r="H51" s="8">
        <v>0.16</v>
      </c>
      <c r="I51" s="12">
        <v>0</v>
      </c>
    </row>
    <row r="52" spans="2:9" ht="15" customHeight="1" x14ac:dyDescent="0.2">
      <c r="B52" t="s">
        <v>112</v>
      </c>
      <c r="C52" s="12">
        <v>46</v>
      </c>
      <c r="D52" s="8">
        <v>2.7</v>
      </c>
      <c r="E52" s="12">
        <v>29</v>
      </c>
      <c r="F52" s="8">
        <v>2.78</v>
      </c>
      <c r="G52" s="12">
        <v>17</v>
      </c>
      <c r="H52" s="8">
        <v>2.66</v>
      </c>
      <c r="I52" s="12">
        <v>0</v>
      </c>
    </row>
    <row r="53" spans="2:9" ht="15" customHeight="1" x14ac:dyDescent="0.2">
      <c r="B53" t="s">
        <v>115</v>
      </c>
      <c r="C53" s="12">
        <v>46</v>
      </c>
      <c r="D53" s="8">
        <v>2.7</v>
      </c>
      <c r="E53" s="12">
        <v>41</v>
      </c>
      <c r="F53" s="8">
        <v>3.93</v>
      </c>
      <c r="G53" s="12">
        <v>5</v>
      </c>
      <c r="H53" s="8">
        <v>0.78</v>
      </c>
      <c r="I53" s="12">
        <v>0</v>
      </c>
    </row>
    <row r="54" spans="2:9" ht="15" customHeight="1" x14ac:dyDescent="0.2">
      <c r="B54" t="s">
        <v>110</v>
      </c>
      <c r="C54" s="12">
        <v>36</v>
      </c>
      <c r="D54" s="8">
        <v>2.12</v>
      </c>
      <c r="E54" s="12">
        <v>26</v>
      </c>
      <c r="F54" s="8">
        <v>2.4900000000000002</v>
      </c>
      <c r="G54" s="12">
        <v>10</v>
      </c>
      <c r="H54" s="8">
        <v>1.57</v>
      </c>
      <c r="I54" s="12">
        <v>0</v>
      </c>
    </row>
    <row r="55" spans="2:9" ht="15" customHeight="1" x14ac:dyDescent="0.2">
      <c r="B55" t="s">
        <v>113</v>
      </c>
      <c r="C55" s="12">
        <v>33</v>
      </c>
      <c r="D55" s="8">
        <v>1.94</v>
      </c>
      <c r="E55" s="12">
        <v>15</v>
      </c>
      <c r="F55" s="8">
        <v>1.44</v>
      </c>
      <c r="G55" s="12">
        <v>18</v>
      </c>
      <c r="H55" s="8">
        <v>2.82</v>
      </c>
      <c r="I55" s="12">
        <v>0</v>
      </c>
    </row>
    <row r="56" spans="2:9" ht="15" customHeight="1" x14ac:dyDescent="0.2">
      <c r="B56" t="s">
        <v>120</v>
      </c>
      <c r="C56" s="12">
        <v>32</v>
      </c>
      <c r="D56" s="8">
        <v>1.88</v>
      </c>
      <c r="E56" s="12">
        <v>26</v>
      </c>
      <c r="F56" s="8">
        <v>2.4900000000000002</v>
      </c>
      <c r="G56" s="12">
        <v>6</v>
      </c>
      <c r="H56" s="8">
        <v>0.94</v>
      </c>
      <c r="I56" s="12">
        <v>0</v>
      </c>
    </row>
    <row r="57" spans="2:9" ht="15" customHeight="1" x14ac:dyDescent="0.2">
      <c r="B57" t="s">
        <v>111</v>
      </c>
      <c r="C57" s="12">
        <v>29</v>
      </c>
      <c r="D57" s="8">
        <v>1.7</v>
      </c>
      <c r="E57" s="12">
        <v>9</v>
      </c>
      <c r="F57" s="8">
        <v>0.86</v>
      </c>
      <c r="G57" s="12">
        <v>20</v>
      </c>
      <c r="H57" s="8">
        <v>3.13</v>
      </c>
      <c r="I57" s="12">
        <v>0</v>
      </c>
    </row>
    <row r="58" spans="2:9" ht="15" customHeight="1" x14ac:dyDescent="0.2">
      <c r="B58" t="s">
        <v>109</v>
      </c>
      <c r="C58" s="12">
        <v>28</v>
      </c>
      <c r="D58" s="8">
        <v>1.65</v>
      </c>
      <c r="E58" s="12">
        <v>19</v>
      </c>
      <c r="F58" s="8">
        <v>1.82</v>
      </c>
      <c r="G58" s="12">
        <v>9</v>
      </c>
      <c r="H58" s="8">
        <v>1.41</v>
      </c>
      <c r="I58" s="12">
        <v>0</v>
      </c>
    </row>
    <row r="59" spans="2:9" ht="15" customHeight="1" x14ac:dyDescent="0.2">
      <c r="B59" t="s">
        <v>129</v>
      </c>
      <c r="C59" s="12">
        <v>26</v>
      </c>
      <c r="D59" s="8">
        <v>1.53</v>
      </c>
      <c r="E59" s="12">
        <v>15</v>
      </c>
      <c r="F59" s="8">
        <v>1.44</v>
      </c>
      <c r="G59" s="12">
        <v>11</v>
      </c>
      <c r="H59" s="8">
        <v>1.72</v>
      </c>
      <c r="I59" s="12">
        <v>0</v>
      </c>
    </row>
    <row r="60" spans="2:9" ht="15" customHeight="1" x14ac:dyDescent="0.2">
      <c r="B60" t="s">
        <v>125</v>
      </c>
      <c r="C60" s="12">
        <v>26</v>
      </c>
      <c r="D60" s="8">
        <v>1.53</v>
      </c>
      <c r="E60" s="12">
        <v>13</v>
      </c>
      <c r="F60" s="8">
        <v>1.25</v>
      </c>
      <c r="G60" s="12">
        <v>10</v>
      </c>
      <c r="H60" s="8">
        <v>1.57</v>
      </c>
      <c r="I60" s="12">
        <v>0</v>
      </c>
    </row>
    <row r="61" spans="2:9" ht="15" customHeight="1" x14ac:dyDescent="0.2">
      <c r="B61" t="s">
        <v>126</v>
      </c>
      <c r="C61" s="12">
        <v>25</v>
      </c>
      <c r="D61" s="8">
        <v>1.47</v>
      </c>
      <c r="E61" s="12">
        <v>11</v>
      </c>
      <c r="F61" s="8">
        <v>1.05</v>
      </c>
      <c r="G61" s="12">
        <v>14</v>
      </c>
      <c r="H61" s="8">
        <v>2.19</v>
      </c>
      <c r="I61" s="12">
        <v>0</v>
      </c>
    </row>
    <row r="62" spans="2:9" ht="15" customHeight="1" x14ac:dyDescent="0.2">
      <c r="B62" t="s">
        <v>104</v>
      </c>
      <c r="C62" s="12">
        <v>23</v>
      </c>
      <c r="D62" s="8">
        <v>1.35</v>
      </c>
      <c r="E62" s="12">
        <v>8</v>
      </c>
      <c r="F62" s="8">
        <v>0.77</v>
      </c>
      <c r="G62" s="12">
        <v>15</v>
      </c>
      <c r="H62" s="8">
        <v>2.35</v>
      </c>
      <c r="I62" s="12">
        <v>0</v>
      </c>
    </row>
    <row r="63" spans="2:9" ht="15" customHeight="1" x14ac:dyDescent="0.2">
      <c r="B63" t="s">
        <v>114</v>
      </c>
      <c r="C63" s="12">
        <v>23</v>
      </c>
      <c r="D63" s="8">
        <v>1.35</v>
      </c>
      <c r="E63" s="12">
        <v>20</v>
      </c>
      <c r="F63" s="8">
        <v>1.92</v>
      </c>
      <c r="G63" s="12">
        <v>3</v>
      </c>
      <c r="H63" s="8">
        <v>0.47</v>
      </c>
      <c r="I63" s="12">
        <v>0</v>
      </c>
    </row>
    <row r="64" spans="2:9" ht="15" customHeight="1" x14ac:dyDescent="0.2">
      <c r="B64" t="s">
        <v>131</v>
      </c>
      <c r="C64" s="12">
        <v>22</v>
      </c>
      <c r="D64" s="8">
        <v>1.29</v>
      </c>
      <c r="E64" s="12">
        <v>2</v>
      </c>
      <c r="F64" s="8">
        <v>0.19</v>
      </c>
      <c r="G64" s="12">
        <v>20</v>
      </c>
      <c r="H64" s="8">
        <v>3.13</v>
      </c>
      <c r="I64" s="12">
        <v>0</v>
      </c>
    </row>
    <row r="65" spans="2:9" ht="15" customHeight="1" x14ac:dyDescent="0.2">
      <c r="B65" t="s">
        <v>122</v>
      </c>
      <c r="C65" s="12">
        <v>22</v>
      </c>
      <c r="D65" s="8">
        <v>1.29</v>
      </c>
      <c r="E65" s="12">
        <v>20</v>
      </c>
      <c r="F65" s="8">
        <v>1.92</v>
      </c>
      <c r="G65" s="12">
        <v>1</v>
      </c>
      <c r="H65" s="8">
        <v>0.16</v>
      </c>
      <c r="I65" s="12">
        <v>1</v>
      </c>
    </row>
    <row r="66" spans="2:9" ht="15" customHeight="1" x14ac:dyDescent="0.2">
      <c r="B66" t="s">
        <v>105</v>
      </c>
      <c r="C66" s="12">
        <v>20</v>
      </c>
      <c r="D66" s="8">
        <v>1.18</v>
      </c>
      <c r="E66" s="12">
        <v>9</v>
      </c>
      <c r="F66" s="8">
        <v>0.86</v>
      </c>
      <c r="G66" s="12">
        <v>11</v>
      </c>
      <c r="H66" s="8">
        <v>1.72</v>
      </c>
      <c r="I66" s="12">
        <v>0</v>
      </c>
    </row>
    <row r="67" spans="2:9" ht="15" customHeight="1" x14ac:dyDescent="0.2">
      <c r="B67" t="s">
        <v>128</v>
      </c>
      <c r="C67" s="12">
        <v>20</v>
      </c>
      <c r="D67" s="8">
        <v>1.18</v>
      </c>
      <c r="E67" s="12">
        <v>6</v>
      </c>
      <c r="F67" s="8">
        <v>0.56999999999999995</v>
      </c>
      <c r="G67" s="12">
        <v>14</v>
      </c>
      <c r="H67" s="8">
        <v>2.19</v>
      </c>
      <c r="I67" s="12">
        <v>0</v>
      </c>
    </row>
    <row r="68" spans="2:9" ht="15" customHeight="1" x14ac:dyDescent="0.2">
      <c r="B68" t="s">
        <v>130</v>
      </c>
      <c r="C68" s="12">
        <v>20</v>
      </c>
      <c r="D68" s="8">
        <v>1.18</v>
      </c>
      <c r="E68" s="12">
        <v>4</v>
      </c>
      <c r="F68" s="8">
        <v>0.38</v>
      </c>
      <c r="G68" s="12">
        <v>16</v>
      </c>
      <c r="H68" s="8">
        <v>2.5099999999999998</v>
      </c>
      <c r="I68" s="12">
        <v>0</v>
      </c>
    </row>
    <row r="69" spans="2:9" ht="15" customHeight="1" x14ac:dyDescent="0.2">
      <c r="B69" t="s">
        <v>132</v>
      </c>
      <c r="C69" s="12">
        <v>20</v>
      </c>
      <c r="D69" s="8">
        <v>1.18</v>
      </c>
      <c r="E69" s="12">
        <v>0</v>
      </c>
      <c r="F69" s="8">
        <v>0</v>
      </c>
      <c r="G69" s="12">
        <v>19</v>
      </c>
      <c r="H69" s="8">
        <v>2.98</v>
      </c>
      <c r="I69" s="12">
        <v>1</v>
      </c>
    </row>
    <row r="71" spans="2:9" ht="15" customHeight="1" x14ac:dyDescent="0.2">
      <c r="B71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1AA9-6802-40CD-B311-CE4027E9EC5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2">
      <c r="B6" t="s">
        <v>27</v>
      </c>
      <c r="C6" s="12">
        <v>366</v>
      </c>
      <c r="D6" s="8">
        <v>14.38</v>
      </c>
      <c r="E6" s="12">
        <v>220</v>
      </c>
      <c r="F6" s="8">
        <v>13.25</v>
      </c>
      <c r="G6" s="12">
        <v>146</v>
      </c>
      <c r="H6" s="8">
        <v>18.05</v>
      </c>
      <c r="I6" s="12">
        <v>0</v>
      </c>
    </row>
    <row r="7" spans="2:9" ht="15" customHeight="1" x14ac:dyDescent="0.2">
      <c r="B7" t="s">
        <v>28</v>
      </c>
      <c r="C7" s="12">
        <v>206</v>
      </c>
      <c r="D7" s="8">
        <v>8.09</v>
      </c>
      <c r="E7" s="12">
        <v>101</v>
      </c>
      <c r="F7" s="8">
        <v>6.08</v>
      </c>
      <c r="G7" s="12">
        <v>103</v>
      </c>
      <c r="H7" s="8">
        <v>12.73</v>
      </c>
      <c r="I7" s="12">
        <v>1</v>
      </c>
    </row>
    <row r="8" spans="2:9" ht="15" customHeight="1" x14ac:dyDescent="0.2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30</v>
      </c>
      <c r="C9" s="12">
        <v>17</v>
      </c>
      <c r="D9" s="8">
        <v>0.67</v>
      </c>
      <c r="E9" s="12">
        <v>1</v>
      </c>
      <c r="F9" s="8">
        <v>0.06</v>
      </c>
      <c r="G9" s="12">
        <v>15</v>
      </c>
      <c r="H9" s="8">
        <v>1.85</v>
      </c>
      <c r="I9" s="12">
        <v>1</v>
      </c>
    </row>
    <row r="10" spans="2:9" ht="15" customHeight="1" x14ac:dyDescent="0.2">
      <c r="B10" t="s">
        <v>31</v>
      </c>
      <c r="C10" s="12">
        <v>20</v>
      </c>
      <c r="D10" s="8">
        <v>0.79</v>
      </c>
      <c r="E10" s="12">
        <v>8</v>
      </c>
      <c r="F10" s="8">
        <v>0.48</v>
      </c>
      <c r="G10" s="12">
        <v>12</v>
      </c>
      <c r="H10" s="8">
        <v>1.48</v>
      </c>
      <c r="I10" s="12">
        <v>0</v>
      </c>
    </row>
    <row r="11" spans="2:9" ht="15" customHeight="1" x14ac:dyDescent="0.2">
      <c r="B11" t="s">
        <v>32</v>
      </c>
      <c r="C11" s="12">
        <v>665</v>
      </c>
      <c r="D11" s="8">
        <v>26.13</v>
      </c>
      <c r="E11" s="12">
        <v>400</v>
      </c>
      <c r="F11" s="8">
        <v>24.08</v>
      </c>
      <c r="G11" s="12">
        <v>264</v>
      </c>
      <c r="H11" s="8">
        <v>32.630000000000003</v>
      </c>
      <c r="I11" s="12">
        <v>1</v>
      </c>
    </row>
    <row r="12" spans="2:9" ht="15" customHeight="1" x14ac:dyDescent="0.2">
      <c r="B12" t="s">
        <v>33</v>
      </c>
      <c r="C12" s="12">
        <v>17</v>
      </c>
      <c r="D12" s="8">
        <v>0.67</v>
      </c>
      <c r="E12" s="12">
        <v>2</v>
      </c>
      <c r="F12" s="8">
        <v>0.12</v>
      </c>
      <c r="G12" s="12">
        <v>15</v>
      </c>
      <c r="H12" s="8">
        <v>1.85</v>
      </c>
      <c r="I12" s="12">
        <v>0</v>
      </c>
    </row>
    <row r="13" spans="2:9" ht="15" customHeight="1" x14ac:dyDescent="0.2">
      <c r="B13" t="s">
        <v>34</v>
      </c>
      <c r="C13" s="12">
        <v>85</v>
      </c>
      <c r="D13" s="8">
        <v>3.34</v>
      </c>
      <c r="E13" s="12">
        <v>31</v>
      </c>
      <c r="F13" s="8">
        <v>1.87</v>
      </c>
      <c r="G13" s="12">
        <v>53</v>
      </c>
      <c r="H13" s="8">
        <v>6.55</v>
      </c>
      <c r="I13" s="12">
        <v>1</v>
      </c>
    </row>
    <row r="14" spans="2:9" ht="15" customHeight="1" x14ac:dyDescent="0.2">
      <c r="B14" t="s">
        <v>35</v>
      </c>
      <c r="C14" s="12">
        <v>100</v>
      </c>
      <c r="D14" s="8">
        <v>3.93</v>
      </c>
      <c r="E14" s="12">
        <v>58</v>
      </c>
      <c r="F14" s="8">
        <v>3.49</v>
      </c>
      <c r="G14" s="12">
        <v>41</v>
      </c>
      <c r="H14" s="8">
        <v>5.07</v>
      </c>
      <c r="I14" s="12">
        <v>0</v>
      </c>
    </row>
    <row r="15" spans="2:9" ht="15" customHeight="1" x14ac:dyDescent="0.2">
      <c r="B15" t="s">
        <v>36</v>
      </c>
      <c r="C15" s="12">
        <v>301</v>
      </c>
      <c r="D15" s="8">
        <v>11.83</v>
      </c>
      <c r="E15" s="12">
        <v>257</v>
      </c>
      <c r="F15" s="8">
        <v>15.47</v>
      </c>
      <c r="G15" s="12">
        <v>43</v>
      </c>
      <c r="H15" s="8">
        <v>5.32</v>
      </c>
      <c r="I15" s="12">
        <v>0</v>
      </c>
    </row>
    <row r="16" spans="2:9" ht="15" customHeight="1" x14ac:dyDescent="0.2">
      <c r="B16" t="s">
        <v>37</v>
      </c>
      <c r="C16" s="12">
        <v>472</v>
      </c>
      <c r="D16" s="8">
        <v>18.55</v>
      </c>
      <c r="E16" s="12">
        <v>421</v>
      </c>
      <c r="F16" s="8">
        <v>25.35</v>
      </c>
      <c r="G16" s="12">
        <v>39</v>
      </c>
      <c r="H16" s="8">
        <v>4.82</v>
      </c>
      <c r="I16" s="12">
        <v>0</v>
      </c>
    </row>
    <row r="17" spans="2:9" ht="15" customHeight="1" x14ac:dyDescent="0.2">
      <c r="B17" t="s">
        <v>38</v>
      </c>
      <c r="C17" s="12">
        <v>69</v>
      </c>
      <c r="D17" s="8">
        <v>2.71</v>
      </c>
      <c r="E17" s="12">
        <v>31</v>
      </c>
      <c r="F17" s="8">
        <v>1.87</v>
      </c>
      <c r="G17" s="12">
        <v>9</v>
      </c>
      <c r="H17" s="8">
        <v>1.1100000000000001</v>
      </c>
      <c r="I17" s="12">
        <v>0</v>
      </c>
    </row>
    <row r="18" spans="2:9" ht="15" customHeight="1" x14ac:dyDescent="0.2">
      <c r="B18" t="s">
        <v>39</v>
      </c>
      <c r="C18" s="12">
        <v>114</v>
      </c>
      <c r="D18" s="8">
        <v>4.4800000000000004</v>
      </c>
      <c r="E18" s="12">
        <v>67</v>
      </c>
      <c r="F18" s="8">
        <v>4.03</v>
      </c>
      <c r="G18" s="12">
        <v>35</v>
      </c>
      <c r="H18" s="8">
        <v>4.33</v>
      </c>
      <c r="I18" s="12">
        <v>0</v>
      </c>
    </row>
    <row r="19" spans="2:9" ht="15" customHeight="1" x14ac:dyDescent="0.2">
      <c r="B19" t="s">
        <v>40</v>
      </c>
      <c r="C19" s="12">
        <v>112</v>
      </c>
      <c r="D19" s="8">
        <v>4.4000000000000004</v>
      </c>
      <c r="E19" s="12">
        <v>64</v>
      </c>
      <c r="F19" s="8">
        <v>3.85</v>
      </c>
      <c r="G19" s="12">
        <v>33</v>
      </c>
      <c r="H19" s="8">
        <v>4.08</v>
      </c>
      <c r="I19" s="12">
        <v>1</v>
      </c>
    </row>
    <row r="20" spans="2:9" ht="15" customHeight="1" x14ac:dyDescent="0.2">
      <c r="B20" s="9" t="s">
        <v>208</v>
      </c>
      <c r="C20" s="12">
        <f>SUM(LTBL_05203[総数／事業所数])</f>
        <v>2545</v>
      </c>
      <c r="E20" s="12">
        <f>SUBTOTAL(109,LTBL_05203[個人／事業所数])</f>
        <v>1661</v>
      </c>
      <c r="G20" s="12">
        <f>SUBTOTAL(109,LTBL_05203[法人／事業所数])</f>
        <v>809</v>
      </c>
      <c r="I20" s="12">
        <f>SUBTOTAL(109,LTBL_05203[法人以外の団体／事業所数])</f>
        <v>5</v>
      </c>
    </row>
    <row r="21" spans="2:9" ht="15" customHeight="1" x14ac:dyDescent="0.2">
      <c r="E21" s="11">
        <f>LTBL_05203[[#Totals],[個人／事業所数]]/LTBL_05203[[#Totals],[総数／事業所数]]</f>
        <v>0.65265225933202353</v>
      </c>
      <c r="G21" s="11">
        <f>LTBL_05203[[#Totals],[法人／事業所数]]/LTBL_05203[[#Totals],[総数／事業所数]]</f>
        <v>0.31787819253438115</v>
      </c>
      <c r="I21" s="11">
        <f>LTBL_05203[[#Totals],[法人以外の団体／事業所数]]/LTBL_05203[[#Totals],[総数／事業所数]]</f>
        <v>1.9646365422396855E-3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427</v>
      </c>
      <c r="D24" s="8">
        <v>16.78</v>
      </c>
      <c r="E24" s="12">
        <v>401</v>
      </c>
      <c r="F24" s="8">
        <v>24.14</v>
      </c>
      <c r="G24" s="12">
        <v>26</v>
      </c>
      <c r="H24" s="8">
        <v>3.21</v>
      </c>
      <c r="I24" s="12">
        <v>0</v>
      </c>
    </row>
    <row r="25" spans="2:9" ht="15" customHeight="1" x14ac:dyDescent="0.2">
      <c r="B25" t="s">
        <v>62</v>
      </c>
      <c r="C25" s="12">
        <v>270</v>
      </c>
      <c r="D25" s="8">
        <v>10.61</v>
      </c>
      <c r="E25" s="12">
        <v>248</v>
      </c>
      <c r="F25" s="8">
        <v>14.93</v>
      </c>
      <c r="G25" s="12">
        <v>22</v>
      </c>
      <c r="H25" s="8">
        <v>2.72</v>
      </c>
      <c r="I25" s="12">
        <v>0</v>
      </c>
    </row>
    <row r="26" spans="2:9" ht="15" customHeight="1" x14ac:dyDescent="0.2">
      <c r="B26" t="s">
        <v>58</v>
      </c>
      <c r="C26" s="12">
        <v>224</v>
      </c>
      <c r="D26" s="8">
        <v>8.8000000000000007</v>
      </c>
      <c r="E26" s="12">
        <v>142</v>
      </c>
      <c r="F26" s="8">
        <v>8.5500000000000007</v>
      </c>
      <c r="G26" s="12">
        <v>82</v>
      </c>
      <c r="H26" s="8">
        <v>10.14</v>
      </c>
      <c r="I26" s="12">
        <v>0</v>
      </c>
    </row>
    <row r="27" spans="2:9" ht="15" customHeight="1" x14ac:dyDescent="0.2">
      <c r="B27" t="s">
        <v>56</v>
      </c>
      <c r="C27" s="12">
        <v>160</v>
      </c>
      <c r="D27" s="8">
        <v>6.29</v>
      </c>
      <c r="E27" s="12">
        <v>131</v>
      </c>
      <c r="F27" s="8">
        <v>7.89</v>
      </c>
      <c r="G27" s="12">
        <v>28</v>
      </c>
      <c r="H27" s="8">
        <v>3.46</v>
      </c>
      <c r="I27" s="12">
        <v>1</v>
      </c>
    </row>
    <row r="28" spans="2:9" ht="15" customHeight="1" x14ac:dyDescent="0.2">
      <c r="B28" t="s">
        <v>50</v>
      </c>
      <c r="C28" s="12">
        <v>153</v>
      </c>
      <c r="D28" s="8">
        <v>6.01</v>
      </c>
      <c r="E28" s="12">
        <v>114</v>
      </c>
      <c r="F28" s="8">
        <v>6.86</v>
      </c>
      <c r="G28" s="12">
        <v>39</v>
      </c>
      <c r="H28" s="8">
        <v>4.82</v>
      </c>
      <c r="I28" s="12">
        <v>0</v>
      </c>
    </row>
    <row r="29" spans="2:9" ht="15" customHeight="1" x14ac:dyDescent="0.2">
      <c r="B29" t="s">
        <v>49</v>
      </c>
      <c r="C29" s="12">
        <v>135</v>
      </c>
      <c r="D29" s="8">
        <v>5.3</v>
      </c>
      <c r="E29" s="12">
        <v>67</v>
      </c>
      <c r="F29" s="8">
        <v>4.03</v>
      </c>
      <c r="G29" s="12">
        <v>68</v>
      </c>
      <c r="H29" s="8">
        <v>8.41</v>
      </c>
      <c r="I29" s="12">
        <v>0</v>
      </c>
    </row>
    <row r="30" spans="2:9" ht="15" customHeight="1" x14ac:dyDescent="0.2">
      <c r="B30" t="s">
        <v>57</v>
      </c>
      <c r="C30" s="12">
        <v>86</v>
      </c>
      <c r="D30" s="8">
        <v>3.38</v>
      </c>
      <c r="E30" s="12">
        <v>46</v>
      </c>
      <c r="F30" s="8">
        <v>2.77</v>
      </c>
      <c r="G30" s="12">
        <v>40</v>
      </c>
      <c r="H30" s="8">
        <v>4.9400000000000004</v>
      </c>
      <c r="I30" s="12">
        <v>0</v>
      </c>
    </row>
    <row r="31" spans="2:9" ht="15" customHeight="1" x14ac:dyDescent="0.2">
      <c r="B31" t="s">
        <v>51</v>
      </c>
      <c r="C31" s="12">
        <v>78</v>
      </c>
      <c r="D31" s="8">
        <v>3.06</v>
      </c>
      <c r="E31" s="12">
        <v>39</v>
      </c>
      <c r="F31" s="8">
        <v>2.35</v>
      </c>
      <c r="G31" s="12">
        <v>39</v>
      </c>
      <c r="H31" s="8">
        <v>4.82</v>
      </c>
      <c r="I31" s="12">
        <v>0</v>
      </c>
    </row>
    <row r="32" spans="2:9" ht="15" customHeight="1" x14ac:dyDescent="0.2">
      <c r="B32" t="s">
        <v>66</v>
      </c>
      <c r="C32" s="12">
        <v>75</v>
      </c>
      <c r="D32" s="8">
        <v>2.95</v>
      </c>
      <c r="E32" s="12">
        <v>67</v>
      </c>
      <c r="F32" s="8">
        <v>4.03</v>
      </c>
      <c r="G32" s="12">
        <v>8</v>
      </c>
      <c r="H32" s="8">
        <v>0.99</v>
      </c>
      <c r="I32" s="12">
        <v>0</v>
      </c>
    </row>
    <row r="33" spans="2:9" ht="15" customHeight="1" x14ac:dyDescent="0.2">
      <c r="B33" t="s">
        <v>55</v>
      </c>
      <c r="C33" s="12">
        <v>73</v>
      </c>
      <c r="D33" s="8">
        <v>2.87</v>
      </c>
      <c r="E33" s="12">
        <v>42</v>
      </c>
      <c r="F33" s="8">
        <v>2.5299999999999998</v>
      </c>
      <c r="G33" s="12">
        <v>31</v>
      </c>
      <c r="H33" s="8">
        <v>3.83</v>
      </c>
      <c r="I33" s="12">
        <v>0</v>
      </c>
    </row>
    <row r="34" spans="2:9" ht="15" customHeight="1" x14ac:dyDescent="0.2">
      <c r="B34" t="s">
        <v>65</v>
      </c>
      <c r="C34" s="12">
        <v>69</v>
      </c>
      <c r="D34" s="8">
        <v>2.71</v>
      </c>
      <c r="E34" s="12">
        <v>31</v>
      </c>
      <c r="F34" s="8">
        <v>1.87</v>
      </c>
      <c r="G34" s="12">
        <v>9</v>
      </c>
      <c r="H34" s="8">
        <v>1.1100000000000001</v>
      </c>
      <c r="I34" s="12">
        <v>0</v>
      </c>
    </row>
    <row r="35" spans="2:9" ht="15" customHeight="1" x14ac:dyDescent="0.2">
      <c r="B35" t="s">
        <v>59</v>
      </c>
      <c r="C35" s="12">
        <v>59</v>
      </c>
      <c r="D35" s="8">
        <v>2.3199999999999998</v>
      </c>
      <c r="E35" s="12">
        <v>26</v>
      </c>
      <c r="F35" s="8">
        <v>1.57</v>
      </c>
      <c r="G35" s="12">
        <v>32</v>
      </c>
      <c r="H35" s="8">
        <v>3.96</v>
      </c>
      <c r="I35" s="12">
        <v>1</v>
      </c>
    </row>
    <row r="36" spans="2:9" ht="15" customHeight="1" x14ac:dyDescent="0.2">
      <c r="B36" t="s">
        <v>61</v>
      </c>
      <c r="C36" s="12">
        <v>50</v>
      </c>
      <c r="D36" s="8">
        <v>1.96</v>
      </c>
      <c r="E36" s="12">
        <v>25</v>
      </c>
      <c r="F36" s="8">
        <v>1.51</v>
      </c>
      <c r="G36" s="12">
        <v>24</v>
      </c>
      <c r="H36" s="8">
        <v>2.97</v>
      </c>
      <c r="I36" s="12">
        <v>0</v>
      </c>
    </row>
    <row r="37" spans="2:9" ht="15" customHeight="1" x14ac:dyDescent="0.2">
      <c r="B37" t="s">
        <v>60</v>
      </c>
      <c r="C37" s="12">
        <v>47</v>
      </c>
      <c r="D37" s="8">
        <v>1.85</v>
      </c>
      <c r="E37" s="12">
        <v>32</v>
      </c>
      <c r="F37" s="8">
        <v>1.93</v>
      </c>
      <c r="G37" s="12">
        <v>15</v>
      </c>
      <c r="H37" s="8">
        <v>1.85</v>
      </c>
      <c r="I37" s="12">
        <v>0</v>
      </c>
    </row>
    <row r="38" spans="2:9" ht="15" customHeight="1" x14ac:dyDescent="0.2">
      <c r="B38" t="s">
        <v>52</v>
      </c>
      <c r="C38" s="12">
        <v>45</v>
      </c>
      <c r="D38" s="8">
        <v>1.77</v>
      </c>
      <c r="E38" s="12">
        <v>27</v>
      </c>
      <c r="F38" s="8">
        <v>1.63</v>
      </c>
      <c r="G38" s="12">
        <v>17</v>
      </c>
      <c r="H38" s="8">
        <v>2.1</v>
      </c>
      <c r="I38" s="12">
        <v>1</v>
      </c>
    </row>
    <row r="39" spans="2:9" ht="15" customHeight="1" x14ac:dyDescent="0.2">
      <c r="B39" t="s">
        <v>68</v>
      </c>
      <c r="C39" s="12">
        <v>44</v>
      </c>
      <c r="D39" s="8">
        <v>1.73</v>
      </c>
      <c r="E39" s="12">
        <v>41</v>
      </c>
      <c r="F39" s="8">
        <v>2.4700000000000002</v>
      </c>
      <c r="G39" s="12">
        <v>3</v>
      </c>
      <c r="H39" s="8">
        <v>0.37</v>
      </c>
      <c r="I39" s="12">
        <v>0</v>
      </c>
    </row>
    <row r="40" spans="2:9" ht="15" customHeight="1" x14ac:dyDescent="0.2">
      <c r="B40" t="s">
        <v>67</v>
      </c>
      <c r="C40" s="12">
        <v>39</v>
      </c>
      <c r="D40" s="8">
        <v>1.53</v>
      </c>
      <c r="E40" s="12">
        <v>0</v>
      </c>
      <c r="F40" s="8">
        <v>0</v>
      </c>
      <c r="G40" s="12">
        <v>27</v>
      </c>
      <c r="H40" s="8">
        <v>3.34</v>
      </c>
      <c r="I40" s="12">
        <v>0</v>
      </c>
    </row>
    <row r="41" spans="2:9" ht="15" customHeight="1" x14ac:dyDescent="0.2">
      <c r="B41" t="s">
        <v>73</v>
      </c>
      <c r="C41" s="12">
        <v>33</v>
      </c>
      <c r="D41" s="8">
        <v>1.3</v>
      </c>
      <c r="E41" s="12">
        <v>24</v>
      </c>
      <c r="F41" s="8">
        <v>1.44</v>
      </c>
      <c r="G41" s="12">
        <v>9</v>
      </c>
      <c r="H41" s="8">
        <v>1.1100000000000001</v>
      </c>
      <c r="I41" s="12">
        <v>0</v>
      </c>
    </row>
    <row r="42" spans="2:9" ht="15" customHeight="1" x14ac:dyDescent="0.2">
      <c r="B42" t="s">
        <v>53</v>
      </c>
      <c r="C42" s="12">
        <v>29</v>
      </c>
      <c r="D42" s="8">
        <v>1.1399999999999999</v>
      </c>
      <c r="E42" s="12">
        <v>11</v>
      </c>
      <c r="F42" s="8">
        <v>0.66</v>
      </c>
      <c r="G42" s="12">
        <v>18</v>
      </c>
      <c r="H42" s="8">
        <v>2.2200000000000002</v>
      </c>
      <c r="I42" s="12">
        <v>0</v>
      </c>
    </row>
    <row r="43" spans="2:9" ht="15" customHeight="1" x14ac:dyDescent="0.2">
      <c r="B43" t="s">
        <v>54</v>
      </c>
      <c r="C43" s="12">
        <v>28</v>
      </c>
      <c r="D43" s="8">
        <v>1.1000000000000001</v>
      </c>
      <c r="E43" s="12">
        <v>3</v>
      </c>
      <c r="F43" s="8">
        <v>0.18</v>
      </c>
      <c r="G43" s="12">
        <v>25</v>
      </c>
      <c r="H43" s="8">
        <v>3.09</v>
      </c>
      <c r="I43" s="12">
        <v>0</v>
      </c>
    </row>
    <row r="44" spans="2:9" ht="15" customHeight="1" x14ac:dyDescent="0.2">
      <c r="B44" t="s">
        <v>64</v>
      </c>
      <c r="C44" s="12">
        <v>28</v>
      </c>
      <c r="D44" s="8">
        <v>1.1000000000000001</v>
      </c>
      <c r="E44" s="12">
        <v>15</v>
      </c>
      <c r="F44" s="8">
        <v>0.9</v>
      </c>
      <c r="G44" s="12">
        <v>10</v>
      </c>
      <c r="H44" s="8">
        <v>1.24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118</v>
      </c>
      <c r="C48" s="12">
        <v>195</v>
      </c>
      <c r="D48" s="8">
        <v>7.66</v>
      </c>
      <c r="E48" s="12">
        <v>194</v>
      </c>
      <c r="F48" s="8">
        <v>11.68</v>
      </c>
      <c r="G48" s="12">
        <v>1</v>
      </c>
      <c r="H48" s="8">
        <v>0.12</v>
      </c>
      <c r="I48" s="12">
        <v>0</v>
      </c>
    </row>
    <row r="49" spans="2:9" ht="15" customHeight="1" x14ac:dyDescent="0.2">
      <c r="B49" t="s">
        <v>119</v>
      </c>
      <c r="C49" s="12">
        <v>180</v>
      </c>
      <c r="D49" s="8">
        <v>7.07</v>
      </c>
      <c r="E49" s="12">
        <v>170</v>
      </c>
      <c r="F49" s="8">
        <v>10.23</v>
      </c>
      <c r="G49" s="12">
        <v>10</v>
      </c>
      <c r="H49" s="8">
        <v>1.24</v>
      </c>
      <c r="I49" s="12">
        <v>0</v>
      </c>
    </row>
    <row r="50" spans="2:9" ht="15" customHeight="1" x14ac:dyDescent="0.2">
      <c r="B50" t="s">
        <v>117</v>
      </c>
      <c r="C50" s="12">
        <v>73</v>
      </c>
      <c r="D50" s="8">
        <v>2.87</v>
      </c>
      <c r="E50" s="12">
        <v>71</v>
      </c>
      <c r="F50" s="8">
        <v>4.2699999999999996</v>
      </c>
      <c r="G50" s="12">
        <v>2</v>
      </c>
      <c r="H50" s="8">
        <v>0.25</v>
      </c>
      <c r="I50" s="12">
        <v>0</v>
      </c>
    </row>
    <row r="51" spans="2:9" ht="15" customHeight="1" x14ac:dyDescent="0.2">
      <c r="B51" t="s">
        <v>104</v>
      </c>
      <c r="C51" s="12">
        <v>63</v>
      </c>
      <c r="D51" s="8">
        <v>2.48</v>
      </c>
      <c r="E51" s="12">
        <v>41</v>
      </c>
      <c r="F51" s="8">
        <v>2.4700000000000002</v>
      </c>
      <c r="G51" s="12">
        <v>22</v>
      </c>
      <c r="H51" s="8">
        <v>2.72</v>
      </c>
      <c r="I51" s="12">
        <v>0</v>
      </c>
    </row>
    <row r="52" spans="2:9" ht="15" customHeight="1" x14ac:dyDescent="0.2">
      <c r="B52" t="s">
        <v>115</v>
      </c>
      <c r="C52" s="12">
        <v>56</v>
      </c>
      <c r="D52" s="8">
        <v>2.2000000000000002</v>
      </c>
      <c r="E52" s="12">
        <v>51</v>
      </c>
      <c r="F52" s="8">
        <v>3.07</v>
      </c>
      <c r="G52" s="12">
        <v>5</v>
      </c>
      <c r="H52" s="8">
        <v>0.62</v>
      </c>
      <c r="I52" s="12">
        <v>0</v>
      </c>
    </row>
    <row r="53" spans="2:9" ht="15" customHeight="1" x14ac:dyDescent="0.2">
      <c r="B53" t="s">
        <v>116</v>
      </c>
      <c r="C53" s="12">
        <v>56</v>
      </c>
      <c r="D53" s="8">
        <v>2.2000000000000002</v>
      </c>
      <c r="E53" s="12">
        <v>51</v>
      </c>
      <c r="F53" s="8">
        <v>3.07</v>
      </c>
      <c r="G53" s="12">
        <v>5</v>
      </c>
      <c r="H53" s="8">
        <v>0.62</v>
      </c>
      <c r="I53" s="12">
        <v>0</v>
      </c>
    </row>
    <row r="54" spans="2:9" ht="15" customHeight="1" x14ac:dyDescent="0.2">
      <c r="B54" t="s">
        <v>121</v>
      </c>
      <c r="C54" s="12">
        <v>55</v>
      </c>
      <c r="D54" s="8">
        <v>2.16</v>
      </c>
      <c r="E54" s="12">
        <v>49</v>
      </c>
      <c r="F54" s="8">
        <v>2.95</v>
      </c>
      <c r="G54" s="12">
        <v>6</v>
      </c>
      <c r="H54" s="8">
        <v>0.74</v>
      </c>
      <c r="I54" s="12">
        <v>0</v>
      </c>
    </row>
    <row r="55" spans="2:9" ht="15" customHeight="1" x14ac:dyDescent="0.2">
      <c r="B55" t="s">
        <v>109</v>
      </c>
      <c r="C55" s="12">
        <v>53</v>
      </c>
      <c r="D55" s="8">
        <v>2.08</v>
      </c>
      <c r="E55" s="12">
        <v>41</v>
      </c>
      <c r="F55" s="8">
        <v>2.4700000000000002</v>
      </c>
      <c r="G55" s="12">
        <v>12</v>
      </c>
      <c r="H55" s="8">
        <v>1.48</v>
      </c>
      <c r="I55" s="12">
        <v>0</v>
      </c>
    </row>
    <row r="56" spans="2:9" ht="15" customHeight="1" x14ac:dyDescent="0.2">
      <c r="B56" t="s">
        <v>112</v>
      </c>
      <c r="C56" s="12">
        <v>48</v>
      </c>
      <c r="D56" s="8">
        <v>1.89</v>
      </c>
      <c r="E56" s="12">
        <v>38</v>
      </c>
      <c r="F56" s="8">
        <v>2.29</v>
      </c>
      <c r="G56" s="12">
        <v>10</v>
      </c>
      <c r="H56" s="8">
        <v>1.24</v>
      </c>
      <c r="I56" s="12">
        <v>0</v>
      </c>
    </row>
    <row r="57" spans="2:9" ht="15" customHeight="1" x14ac:dyDescent="0.2">
      <c r="B57" t="s">
        <v>110</v>
      </c>
      <c r="C57" s="12">
        <v>45</v>
      </c>
      <c r="D57" s="8">
        <v>1.77</v>
      </c>
      <c r="E57" s="12">
        <v>17</v>
      </c>
      <c r="F57" s="8">
        <v>1.02</v>
      </c>
      <c r="G57" s="12">
        <v>28</v>
      </c>
      <c r="H57" s="8">
        <v>3.46</v>
      </c>
      <c r="I57" s="12">
        <v>0</v>
      </c>
    </row>
    <row r="58" spans="2:9" ht="15" customHeight="1" x14ac:dyDescent="0.2">
      <c r="B58" t="s">
        <v>122</v>
      </c>
      <c r="C58" s="12">
        <v>44</v>
      </c>
      <c r="D58" s="8">
        <v>1.73</v>
      </c>
      <c r="E58" s="12">
        <v>41</v>
      </c>
      <c r="F58" s="8">
        <v>2.4700000000000002</v>
      </c>
      <c r="G58" s="12">
        <v>3</v>
      </c>
      <c r="H58" s="8">
        <v>0.37</v>
      </c>
      <c r="I58" s="12">
        <v>0</v>
      </c>
    </row>
    <row r="59" spans="2:9" ht="15" customHeight="1" x14ac:dyDescent="0.2">
      <c r="B59" t="s">
        <v>133</v>
      </c>
      <c r="C59" s="12">
        <v>43</v>
      </c>
      <c r="D59" s="8">
        <v>1.69</v>
      </c>
      <c r="E59" s="12">
        <v>34</v>
      </c>
      <c r="F59" s="8">
        <v>2.0499999999999998</v>
      </c>
      <c r="G59" s="12">
        <v>9</v>
      </c>
      <c r="H59" s="8">
        <v>1.1100000000000001</v>
      </c>
      <c r="I59" s="12">
        <v>0</v>
      </c>
    </row>
    <row r="60" spans="2:9" ht="15" customHeight="1" x14ac:dyDescent="0.2">
      <c r="B60" t="s">
        <v>126</v>
      </c>
      <c r="C60" s="12">
        <v>42</v>
      </c>
      <c r="D60" s="8">
        <v>1.65</v>
      </c>
      <c r="E60" s="12">
        <v>31</v>
      </c>
      <c r="F60" s="8">
        <v>1.87</v>
      </c>
      <c r="G60" s="12">
        <v>11</v>
      </c>
      <c r="H60" s="8">
        <v>1.36</v>
      </c>
      <c r="I60" s="12">
        <v>0</v>
      </c>
    </row>
    <row r="61" spans="2:9" ht="15" customHeight="1" x14ac:dyDescent="0.2">
      <c r="B61" t="s">
        <v>106</v>
      </c>
      <c r="C61" s="12">
        <v>38</v>
      </c>
      <c r="D61" s="8">
        <v>1.49</v>
      </c>
      <c r="E61" s="12">
        <v>21</v>
      </c>
      <c r="F61" s="8">
        <v>1.26</v>
      </c>
      <c r="G61" s="12">
        <v>17</v>
      </c>
      <c r="H61" s="8">
        <v>2.1</v>
      </c>
      <c r="I61" s="12">
        <v>0</v>
      </c>
    </row>
    <row r="62" spans="2:9" ht="15" customHeight="1" x14ac:dyDescent="0.2">
      <c r="B62" t="s">
        <v>111</v>
      </c>
      <c r="C62" s="12">
        <v>38</v>
      </c>
      <c r="D62" s="8">
        <v>1.49</v>
      </c>
      <c r="E62" s="12">
        <v>16</v>
      </c>
      <c r="F62" s="8">
        <v>0.96</v>
      </c>
      <c r="G62" s="12">
        <v>22</v>
      </c>
      <c r="H62" s="8">
        <v>2.72</v>
      </c>
      <c r="I62" s="12">
        <v>0</v>
      </c>
    </row>
    <row r="63" spans="2:9" ht="15" customHeight="1" x14ac:dyDescent="0.2">
      <c r="B63" t="s">
        <v>113</v>
      </c>
      <c r="C63" s="12">
        <v>38</v>
      </c>
      <c r="D63" s="8">
        <v>1.49</v>
      </c>
      <c r="E63" s="12">
        <v>21</v>
      </c>
      <c r="F63" s="8">
        <v>1.26</v>
      </c>
      <c r="G63" s="12">
        <v>17</v>
      </c>
      <c r="H63" s="8">
        <v>2.1</v>
      </c>
      <c r="I63" s="12">
        <v>0</v>
      </c>
    </row>
    <row r="64" spans="2:9" ht="15" customHeight="1" x14ac:dyDescent="0.2">
      <c r="B64" t="s">
        <v>105</v>
      </c>
      <c r="C64" s="12">
        <v>37</v>
      </c>
      <c r="D64" s="8">
        <v>1.45</v>
      </c>
      <c r="E64" s="12">
        <v>24</v>
      </c>
      <c r="F64" s="8">
        <v>1.44</v>
      </c>
      <c r="G64" s="12">
        <v>13</v>
      </c>
      <c r="H64" s="8">
        <v>1.61</v>
      </c>
      <c r="I64" s="12">
        <v>0</v>
      </c>
    </row>
    <row r="65" spans="2:9" ht="15" customHeight="1" x14ac:dyDescent="0.2">
      <c r="B65" t="s">
        <v>130</v>
      </c>
      <c r="C65" s="12">
        <v>37</v>
      </c>
      <c r="D65" s="8">
        <v>1.45</v>
      </c>
      <c r="E65" s="12">
        <v>11</v>
      </c>
      <c r="F65" s="8">
        <v>0.66</v>
      </c>
      <c r="G65" s="12">
        <v>26</v>
      </c>
      <c r="H65" s="8">
        <v>3.21</v>
      </c>
      <c r="I65" s="12">
        <v>0</v>
      </c>
    </row>
    <row r="66" spans="2:9" ht="15" customHeight="1" x14ac:dyDescent="0.2">
      <c r="B66" t="s">
        <v>114</v>
      </c>
      <c r="C66" s="12">
        <v>37</v>
      </c>
      <c r="D66" s="8">
        <v>1.45</v>
      </c>
      <c r="E66" s="12">
        <v>35</v>
      </c>
      <c r="F66" s="8">
        <v>2.11</v>
      </c>
      <c r="G66" s="12">
        <v>2</v>
      </c>
      <c r="H66" s="8">
        <v>0.25</v>
      </c>
      <c r="I66" s="12">
        <v>0</v>
      </c>
    </row>
    <row r="67" spans="2:9" ht="15" customHeight="1" x14ac:dyDescent="0.2">
      <c r="B67" t="s">
        <v>107</v>
      </c>
      <c r="C67" s="12">
        <v>36</v>
      </c>
      <c r="D67" s="8">
        <v>1.41</v>
      </c>
      <c r="E67" s="12">
        <v>33</v>
      </c>
      <c r="F67" s="8">
        <v>1.99</v>
      </c>
      <c r="G67" s="12">
        <v>3</v>
      </c>
      <c r="H67" s="8">
        <v>0.37</v>
      </c>
      <c r="I67" s="12">
        <v>0</v>
      </c>
    </row>
    <row r="68" spans="2:9" ht="15" customHeight="1" x14ac:dyDescent="0.2">
      <c r="B68" t="s">
        <v>129</v>
      </c>
      <c r="C68" s="12">
        <v>36</v>
      </c>
      <c r="D68" s="8">
        <v>1.41</v>
      </c>
      <c r="E68" s="12">
        <v>24</v>
      </c>
      <c r="F68" s="8">
        <v>1.44</v>
      </c>
      <c r="G68" s="12">
        <v>12</v>
      </c>
      <c r="H68" s="8">
        <v>1.48</v>
      </c>
      <c r="I68" s="12">
        <v>0</v>
      </c>
    </row>
    <row r="70" spans="2:9" ht="15" customHeight="1" x14ac:dyDescent="0.2">
      <c r="B70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CF08-AE79-495D-8A5E-186C7CC311E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207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2">
      <c r="B5" t="s">
        <v>26</v>
      </c>
      <c r="C5" s="12">
        <v>2</v>
      </c>
      <c r="D5" s="8">
        <v>0.11</v>
      </c>
      <c r="E5" s="12">
        <v>0</v>
      </c>
      <c r="F5" s="8">
        <v>0</v>
      </c>
      <c r="G5" s="12">
        <v>2</v>
      </c>
      <c r="H5" s="8">
        <v>0.27</v>
      </c>
      <c r="I5" s="12">
        <v>0</v>
      </c>
    </row>
    <row r="6" spans="2:9" ht="15" customHeight="1" x14ac:dyDescent="0.2">
      <c r="B6" t="s">
        <v>27</v>
      </c>
      <c r="C6" s="12">
        <v>227</v>
      </c>
      <c r="D6" s="8">
        <v>12.64</v>
      </c>
      <c r="E6" s="12">
        <v>88</v>
      </c>
      <c r="F6" s="8">
        <v>8.64</v>
      </c>
      <c r="G6" s="12">
        <v>139</v>
      </c>
      <c r="H6" s="8">
        <v>18.46</v>
      </c>
      <c r="I6" s="12">
        <v>0</v>
      </c>
    </row>
    <row r="7" spans="2:9" ht="15" customHeight="1" x14ac:dyDescent="0.2">
      <c r="B7" t="s">
        <v>28</v>
      </c>
      <c r="C7" s="12">
        <v>114</v>
      </c>
      <c r="D7" s="8">
        <v>6.35</v>
      </c>
      <c r="E7" s="12">
        <v>44</v>
      </c>
      <c r="F7" s="8">
        <v>4.32</v>
      </c>
      <c r="G7" s="12">
        <v>70</v>
      </c>
      <c r="H7" s="8">
        <v>9.3000000000000007</v>
      </c>
      <c r="I7" s="12">
        <v>0</v>
      </c>
    </row>
    <row r="8" spans="2:9" ht="15" customHeight="1" x14ac:dyDescent="0.2">
      <c r="B8" t="s">
        <v>29</v>
      </c>
      <c r="C8" s="12">
        <v>6</v>
      </c>
      <c r="D8" s="8">
        <v>0.33</v>
      </c>
      <c r="E8" s="12">
        <v>0</v>
      </c>
      <c r="F8" s="8">
        <v>0</v>
      </c>
      <c r="G8" s="12">
        <v>6</v>
      </c>
      <c r="H8" s="8">
        <v>0.8</v>
      </c>
      <c r="I8" s="12">
        <v>0</v>
      </c>
    </row>
    <row r="9" spans="2:9" ht="15" customHeight="1" x14ac:dyDescent="0.2">
      <c r="B9" t="s">
        <v>30</v>
      </c>
      <c r="C9" s="12">
        <v>15</v>
      </c>
      <c r="D9" s="8">
        <v>0.84</v>
      </c>
      <c r="E9" s="12">
        <v>5</v>
      </c>
      <c r="F9" s="8">
        <v>0.49</v>
      </c>
      <c r="G9" s="12">
        <v>10</v>
      </c>
      <c r="H9" s="8">
        <v>1.33</v>
      </c>
      <c r="I9" s="12">
        <v>0</v>
      </c>
    </row>
    <row r="10" spans="2:9" ht="15" customHeight="1" x14ac:dyDescent="0.2">
      <c r="B10" t="s">
        <v>31</v>
      </c>
      <c r="C10" s="12">
        <v>9</v>
      </c>
      <c r="D10" s="8">
        <v>0.5</v>
      </c>
      <c r="E10" s="12">
        <v>1</v>
      </c>
      <c r="F10" s="8">
        <v>0.1</v>
      </c>
      <c r="G10" s="12">
        <v>8</v>
      </c>
      <c r="H10" s="8">
        <v>1.06</v>
      </c>
      <c r="I10" s="12">
        <v>0</v>
      </c>
    </row>
    <row r="11" spans="2:9" ht="15" customHeight="1" x14ac:dyDescent="0.2">
      <c r="B11" t="s">
        <v>32</v>
      </c>
      <c r="C11" s="12">
        <v>463</v>
      </c>
      <c r="D11" s="8">
        <v>25.78</v>
      </c>
      <c r="E11" s="12">
        <v>209</v>
      </c>
      <c r="F11" s="8">
        <v>20.53</v>
      </c>
      <c r="G11" s="12">
        <v>253</v>
      </c>
      <c r="H11" s="8">
        <v>33.6</v>
      </c>
      <c r="I11" s="12">
        <v>1</v>
      </c>
    </row>
    <row r="12" spans="2:9" ht="15" customHeight="1" x14ac:dyDescent="0.2">
      <c r="B12" t="s">
        <v>33</v>
      </c>
      <c r="C12" s="12">
        <v>25</v>
      </c>
      <c r="D12" s="8">
        <v>1.39</v>
      </c>
      <c r="E12" s="12">
        <v>5</v>
      </c>
      <c r="F12" s="8">
        <v>0.49</v>
      </c>
      <c r="G12" s="12">
        <v>20</v>
      </c>
      <c r="H12" s="8">
        <v>2.66</v>
      </c>
      <c r="I12" s="12">
        <v>0</v>
      </c>
    </row>
    <row r="13" spans="2:9" ht="15" customHeight="1" x14ac:dyDescent="0.2">
      <c r="B13" t="s">
        <v>34</v>
      </c>
      <c r="C13" s="12">
        <v>137</v>
      </c>
      <c r="D13" s="8">
        <v>7.63</v>
      </c>
      <c r="E13" s="12">
        <v>78</v>
      </c>
      <c r="F13" s="8">
        <v>7.66</v>
      </c>
      <c r="G13" s="12">
        <v>58</v>
      </c>
      <c r="H13" s="8">
        <v>7.7</v>
      </c>
      <c r="I13" s="12">
        <v>1</v>
      </c>
    </row>
    <row r="14" spans="2:9" ht="15" customHeight="1" x14ac:dyDescent="0.2">
      <c r="B14" t="s">
        <v>35</v>
      </c>
      <c r="C14" s="12">
        <v>66</v>
      </c>
      <c r="D14" s="8">
        <v>3.67</v>
      </c>
      <c r="E14" s="12">
        <v>45</v>
      </c>
      <c r="F14" s="8">
        <v>4.42</v>
      </c>
      <c r="G14" s="12">
        <v>21</v>
      </c>
      <c r="H14" s="8">
        <v>2.79</v>
      </c>
      <c r="I14" s="12">
        <v>0</v>
      </c>
    </row>
    <row r="15" spans="2:9" ht="15" customHeight="1" x14ac:dyDescent="0.2">
      <c r="B15" t="s">
        <v>36</v>
      </c>
      <c r="C15" s="12">
        <v>243</v>
      </c>
      <c r="D15" s="8">
        <v>13.53</v>
      </c>
      <c r="E15" s="12">
        <v>196</v>
      </c>
      <c r="F15" s="8">
        <v>19.25</v>
      </c>
      <c r="G15" s="12">
        <v>43</v>
      </c>
      <c r="H15" s="8">
        <v>5.71</v>
      </c>
      <c r="I15" s="12">
        <v>0</v>
      </c>
    </row>
    <row r="16" spans="2:9" ht="15" customHeight="1" x14ac:dyDescent="0.2">
      <c r="B16" t="s">
        <v>37</v>
      </c>
      <c r="C16" s="12">
        <v>275</v>
      </c>
      <c r="D16" s="8">
        <v>15.31</v>
      </c>
      <c r="E16" s="12">
        <v>231</v>
      </c>
      <c r="F16" s="8">
        <v>22.69</v>
      </c>
      <c r="G16" s="12">
        <v>42</v>
      </c>
      <c r="H16" s="8">
        <v>5.58</v>
      </c>
      <c r="I16" s="12">
        <v>2</v>
      </c>
    </row>
    <row r="17" spans="2:9" ht="15" customHeight="1" x14ac:dyDescent="0.2">
      <c r="B17" t="s">
        <v>38</v>
      </c>
      <c r="C17" s="12">
        <v>63</v>
      </c>
      <c r="D17" s="8">
        <v>3.51</v>
      </c>
      <c r="E17" s="12">
        <v>38</v>
      </c>
      <c r="F17" s="8">
        <v>3.73</v>
      </c>
      <c r="G17" s="12">
        <v>13</v>
      </c>
      <c r="H17" s="8">
        <v>1.73</v>
      </c>
      <c r="I17" s="12">
        <v>0</v>
      </c>
    </row>
    <row r="18" spans="2:9" ht="15" customHeight="1" x14ac:dyDescent="0.2">
      <c r="B18" t="s">
        <v>39</v>
      </c>
      <c r="C18" s="12">
        <v>76</v>
      </c>
      <c r="D18" s="8">
        <v>4.2300000000000004</v>
      </c>
      <c r="E18" s="12">
        <v>45</v>
      </c>
      <c r="F18" s="8">
        <v>4.42</v>
      </c>
      <c r="G18" s="12">
        <v>29</v>
      </c>
      <c r="H18" s="8">
        <v>3.85</v>
      </c>
      <c r="I18" s="12">
        <v>0</v>
      </c>
    </row>
    <row r="19" spans="2:9" ht="15" customHeight="1" x14ac:dyDescent="0.2">
      <c r="B19" t="s">
        <v>40</v>
      </c>
      <c r="C19" s="12">
        <v>75</v>
      </c>
      <c r="D19" s="8">
        <v>4.18</v>
      </c>
      <c r="E19" s="12">
        <v>33</v>
      </c>
      <c r="F19" s="8">
        <v>3.24</v>
      </c>
      <c r="G19" s="12">
        <v>39</v>
      </c>
      <c r="H19" s="8">
        <v>5.18</v>
      </c>
      <c r="I19" s="12">
        <v>0</v>
      </c>
    </row>
    <row r="20" spans="2:9" ht="15" customHeight="1" x14ac:dyDescent="0.2">
      <c r="B20" s="9" t="s">
        <v>208</v>
      </c>
      <c r="C20" s="12">
        <f>SUM(LTBL_05204[総数／事業所数])</f>
        <v>1796</v>
      </c>
      <c r="E20" s="12">
        <f>SUBTOTAL(109,LTBL_05204[個人／事業所数])</f>
        <v>1018</v>
      </c>
      <c r="G20" s="12">
        <f>SUBTOTAL(109,LTBL_05204[法人／事業所数])</f>
        <v>753</v>
      </c>
      <c r="I20" s="12">
        <f>SUBTOTAL(109,LTBL_05204[法人以外の団体／事業所数])</f>
        <v>4</v>
      </c>
    </row>
    <row r="21" spans="2:9" ht="15" customHeight="1" x14ac:dyDescent="0.2">
      <c r="E21" s="11">
        <f>LTBL_05204[[#Totals],[個人／事業所数]]/LTBL_05204[[#Totals],[総数／事業所数]]</f>
        <v>0.56681514476614703</v>
      </c>
      <c r="G21" s="11">
        <f>LTBL_05204[[#Totals],[法人／事業所数]]/LTBL_05204[[#Totals],[総数／事業所数]]</f>
        <v>0.41926503340757237</v>
      </c>
      <c r="I21" s="11">
        <f>LTBL_05204[[#Totals],[法人以外の団体／事業所数]]/LTBL_05204[[#Totals],[総数／事業所数]]</f>
        <v>2.2271714922048997E-3</v>
      </c>
    </row>
    <row r="23" spans="2:9" ht="33" customHeight="1" x14ac:dyDescent="0.2">
      <c r="B23" t="s">
        <v>209</v>
      </c>
      <c r="C23" s="10" t="s">
        <v>42</v>
      </c>
      <c r="D23" s="10" t="s">
        <v>43</v>
      </c>
      <c r="E23" s="10" t="s">
        <v>44</v>
      </c>
      <c r="F23" s="10" t="s">
        <v>45</v>
      </c>
      <c r="G23" s="10" t="s">
        <v>46</v>
      </c>
      <c r="H23" s="10" t="s">
        <v>47</v>
      </c>
      <c r="I23" s="10" t="s">
        <v>48</v>
      </c>
    </row>
    <row r="24" spans="2:9" ht="15" customHeight="1" x14ac:dyDescent="0.2">
      <c r="B24" t="s">
        <v>63</v>
      </c>
      <c r="C24" s="12">
        <v>241</v>
      </c>
      <c r="D24" s="8">
        <v>13.42</v>
      </c>
      <c r="E24" s="12">
        <v>216</v>
      </c>
      <c r="F24" s="8">
        <v>21.22</v>
      </c>
      <c r="G24" s="12">
        <v>24</v>
      </c>
      <c r="H24" s="8">
        <v>3.19</v>
      </c>
      <c r="I24" s="12">
        <v>1</v>
      </c>
    </row>
    <row r="25" spans="2:9" ht="15" customHeight="1" x14ac:dyDescent="0.2">
      <c r="B25" t="s">
        <v>62</v>
      </c>
      <c r="C25" s="12">
        <v>206</v>
      </c>
      <c r="D25" s="8">
        <v>11.47</v>
      </c>
      <c r="E25" s="12">
        <v>183</v>
      </c>
      <c r="F25" s="8">
        <v>17.98</v>
      </c>
      <c r="G25" s="12">
        <v>23</v>
      </c>
      <c r="H25" s="8">
        <v>3.05</v>
      </c>
      <c r="I25" s="12">
        <v>0</v>
      </c>
    </row>
    <row r="26" spans="2:9" ht="15" customHeight="1" x14ac:dyDescent="0.2">
      <c r="B26" t="s">
        <v>58</v>
      </c>
      <c r="C26" s="12">
        <v>147</v>
      </c>
      <c r="D26" s="8">
        <v>8.18</v>
      </c>
      <c r="E26" s="12">
        <v>75</v>
      </c>
      <c r="F26" s="8">
        <v>7.37</v>
      </c>
      <c r="G26" s="12">
        <v>72</v>
      </c>
      <c r="H26" s="8">
        <v>9.56</v>
      </c>
      <c r="I26" s="12">
        <v>0</v>
      </c>
    </row>
    <row r="27" spans="2:9" ht="15" customHeight="1" x14ac:dyDescent="0.2">
      <c r="B27" t="s">
        <v>59</v>
      </c>
      <c r="C27" s="12">
        <v>114</v>
      </c>
      <c r="D27" s="8">
        <v>6.35</v>
      </c>
      <c r="E27" s="12">
        <v>73</v>
      </c>
      <c r="F27" s="8">
        <v>7.17</v>
      </c>
      <c r="G27" s="12">
        <v>40</v>
      </c>
      <c r="H27" s="8">
        <v>5.31</v>
      </c>
      <c r="I27" s="12">
        <v>1</v>
      </c>
    </row>
    <row r="28" spans="2:9" ht="15" customHeight="1" x14ac:dyDescent="0.2">
      <c r="B28" t="s">
        <v>49</v>
      </c>
      <c r="C28" s="12">
        <v>99</v>
      </c>
      <c r="D28" s="8">
        <v>5.51</v>
      </c>
      <c r="E28" s="12">
        <v>27</v>
      </c>
      <c r="F28" s="8">
        <v>2.65</v>
      </c>
      <c r="G28" s="12">
        <v>72</v>
      </c>
      <c r="H28" s="8">
        <v>9.56</v>
      </c>
      <c r="I28" s="12">
        <v>0</v>
      </c>
    </row>
    <row r="29" spans="2:9" ht="15" customHeight="1" x14ac:dyDescent="0.2">
      <c r="B29" t="s">
        <v>56</v>
      </c>
      <c r="C29" s="12">
        <v>92</v>
      </c>
      <c r="D29" s="8">
        <v>5.12</v>
      </c>
      <c r="E29" s="12">
        <v>63</v>
      </c>
      <c r="F29" s="8">
        <v>6.19</v>
      </c>
      <c r="G29" s="12">
        <v>28</v>
      </c>
      <c r="H29" s="8">
        <v>3.72</v>
      </c>
      <c r="I29" s="12">
        <v>1</v>
      </c>
    </row>
    <row r="30" spans="2:9" ht="15" customHeight="1" x14ac:dyDescent="0.2">
      <c r="B30" t="s">
        <v>50</v>
      </c>
      <c r="C30" s="12">
        <v>80</v>
      </c>
      <c r="D30" s="8">
        <v>4.45</v>
      </c>
      <c r="E30" s="12">
        <v>48</v>
      </c>
      <c r="F30" s="8">
        <v>4.72</v>
      </c>
      <c r="G30" s="12">
        <v>32</v>
      </c>
      <c r="H30" s="8">
        <v>4.25</v>
      </c>
      <c r="I30" s="12">
        <v>0</v>
      </c>
    </row>
    <row r="31" spans="2:9" ht="15" customHeight="1" x14ac:dyDescent="0.2">
      <c r="B31" t="s">
        <v>65</v>
      </c>
      <c r="C31" s="12">
        <v>63</v>
      </c>
      <c r="D31" s="8">
        <v>3.51</v>
      </c>
      <c r="E31" s="12">
        <v>38</v>
      </c>
      <c r="F31" s="8">
        <v>3.73</v>
      </c>
      <c r="G31" s="12">
        <v>13</v>
      </c>
      <c r="H31" s="8">
        <v>1.73</v>
      </c>
      <c r="I31" s="12">
        <v>0</v>
      </c>
    </row>
    <row r="32" spans="2:9" ht="15" customHeight="1" x14ac:dyDescent="0.2">
      <c r="B32" t="s">
        <v>57</v>
      </c>
      <c r="C32" s="12">
        <v>56</v>
      </c>
      <c r="D32" s="8">
        <v>3.12</v>
      </c>
      <c r="E32" s="12">
        <v>31</v>
      </c>
      <c r="F32" s="8">
        <v>3.05</v>
      </c>
      <c r="G32" s="12">
        <v>25</v>
      </c>
      <c r="H32" s="8">
        <v>3.32</v>
      </c>
      <c r="I32" s="12">
        <v>0</v>
      </c>
    </row>
    <row r="33" spans="2:9" ht="15" customHeight="1" x14ac:dyDescent="0.2">
      <c r="B33" t="s">
        <v>66</v>
      </c>
      <c r="C33" s="12">
        <v>49</v>
      </c>
      <c r="D33" s="8">
        <v>2.73</v>
      </c>
      <c r="E33" s="12">
        <v>45</v>
      </c>
      <c r="F33" s="8">
        <v>4.42</v>
      </c>
      <c r="G33" s="12">
        <v>4</v>
      </c>
      <c r="H33" s="8">
        <v>0.53</v>
      </c>
      <c r="I33" s="12">
        <v>0</v>
      </c>
    </row>
    <row r="34" spans="2:9" ht="15" customHeight="1" x14ac:dyDescent="0.2">
      <c r="B34" t="s">
        <v>51</v>
      </c>
      <c r="C34" s="12">
        <v>48</v>
      </c>
      <c r="D34" s="8">
        <v>2.67</v>
      </c>
      <c r="E34" s="12">
        <v>13</v>
      </c>
      <c r="F34" s="8">
        <v>1.28</v>
      </c>
      <c r="G34" s="12">
        <v>35</v>
      </c>
      <c r="H34" s="8">
        <v>4.6500000000000004</v>
      </c>
      <c r="I34" s="12">
        <v>0</v>
      </c>
    </row>
    <row r="35" spans="2:9" ht="15" customHeight="1" x14ac:dyDescent="0.2">
      <c r="B35" t="s">
        <v>60</v>
      </c>
      <c r="C35" s="12">
        <v>36</v>
      </c>
      <c r="D35" s="8">
        <v>2</v>
      </c>
      <c r="E35" s="12">
        <v>27</v>
      </c>
      <c r="F35" s="8">
        <v>2.65</v>
      </c>
      <c r="G35" s="12">
        <v>9</v>
      </c>
      <c r="H35" s="8">
        <v>1.2</v>
      </c>
      <c r="I35" s="12">
        <v>0</v>
      </c>
    </row>
    <row r="36" spans="2:9" ht="15" customHeight="1" x14ac:dyDescent="0.2">
      <c r="B36" t="s">
        <v>55</v>
      </c>
      <c r="C36" s="12">
        <v>33</v>
      </c>
      <c r="D36" s="8">
        <v>1.84</v>
      </c>
      <c r="E36" s="12">
        <v>8</v>
      </c>
      <c r="F36" s="8">
        <v>0.79</v>
      </c>
      <c r="G36" s="12">
        <v>25</v>
      </c>
      <c r="H36" s="8">
        <v>3.32</v>
      </c>
      <c r="I36" s="12">
        <v>0</v>
      </c>
    </row>
    <row r="37" spans="2:9" ht="15" customHeight="1" x14ac:dyDescent="0.2">
      <c r="B37" t="s">
        <v>53</v>
      </c>
      <c r="C37" s="12">
        <v>31</v>
      </c>
      <c r="D37" s="8">
        <v>1.73</v>
      </c>
      <c r="E37" s="12">
        <v>8</v>
      </c>
      <c r="F37" s="8">
        <v>0.79</v>
      </c>
      <c r="G37" s="12">
        <v>23</v>
      </c>
      <c r="H37" s="8">
        <v>3.05</v>
      </c>
      <c r="I37" s="12">
        <v>0</v>
      </c>
    </row>
    <row r="38" spans="2:9" ht="15" customHeight="1" x14ac:dyDescent="0.2">
      <c r="B38" t="s">
        <v>54</v>
      </c>
      <c r="C38" s="12">
        <v>30</v>
      </c>
      <c r="D38" s="8">
        <v>1.67</v>
      </c>
      <c r="E38" s="12">
        <v>5</v>
      </c>
      <c r="F38" s="8">
        <v>0.49</v>
      </c>
      <c r="G38" s="12">
        <v>25</v>
      </c>
      <c r="H38" s="8">
        <v>3.32</v>
      </c>
      <c r="I38" s="12">
        <v>0</v>
      </c>
    </row>
    <row r="39" spans="2:9" ht="15" customHeight="1" x14ac:dyDescent="0.2">
      <c r="B39" t="s">
        <v>69</v>
      </c>
      <c r="C39" s="12">
        <v>30</v>
      </c>
      <c r="D39" s="8">
        <v>1.67</v>
      </c>
      <c r="E39" s="12">
        <v>6</v>
      </c>
      <c r="F39" s="8">
        <v>0.59</v>
      </c>
      <c r="G39" s="12">
        <v>24</v>
      </c>
      <c r="H39" s="8">
        <v>3.19</v>
      </c>
      <c r="I39" s="12">
        <v>0</v>
      </c>
    </row>
    <row r="40" spans="2:9" ht="15" customHeight="1" x14ac:dyDescent="0.2">
      <c r="B40" t="s">
        <v>74</v>
      </c>
      <c r="C40" s="12">
        <v>29</v>
      </c>
      <c r="D40" s="8">
        <v>1.61</v>
      </c>
      <c r="E40" s="12">
        <v>7</v>
      </c>
      <c r="F40" s="8">
        <v>0.69</v>
      </c>
      <c r="G40" s="12">
        <v>22</v>
      </c>
      <c r="H40" s="8">
        <v>2.92</v>
      </c>
      <c r="I40" s="12">
        <v>0</v>
      </c>
    </row>
    <row r="41" spans="2:9" ht="15" customHeight="1" x14ac:dyDescent="0.2">
      <c r="B41" t="s">
        <v>61</v>
      </c>
      <c r="C41" s="12">
        <v>29</v>
      </c>
      <c r="D41" s="8">
        <v>1.61</v>
      </c>
      <c r="E41" s="12">
        <v>18</v>
      </c>
      <c r="F41" s="8">
        <v>1.77</v>
      </c>
      <c r="G41" s="12">
        <v>11</v>
      </c>
      <c r="H41" s="8">
        <v>1.46</v>
      </c>
      <c r="I41" s="12">
        <v>0</v>
      </c>
    </row>
    <row r="42" spans="2:9" ht="15" customHeight="1" x14ac:dyDescent="0.2">
      <c r="B42" t="s">
        <v>67</v>
      </c>
      <c r="C42" s="12">
        <v>27</v>
      </c>
      <c r="D42" s="8">
        <v>1.5</v>
      </c>
      <c r="E42" s="12">
        <v>0</v>
      </c>
      <c r="F42" s="8">
        <v>0</v>
      </c>
      <c r="G42" s="12">
        <v>25</v>
      </c>
      <c r="H42" s="8">
        <v>3.32</v>
      </c>
      <c r="I42" s="12">
        <v>0</v>
      </c>
    </row>
    <row r="43" spans="2:9" ht="15" customHeight="1" x14ac:dyDescent="0.2">
      <c r="B43" t="s">
        <v>52</v>
      </c>
      <c r="C43" s="12">
        <v>26</v>
      </c>
      <c r="D43" s="8">
        <v>1.45</v>
      </c>
      <c r="E43" s="12">
        <v>9</v>
      </c>
      <c r="F43" s="8">
        <v>0.88</v>
      </c>
      <c r="G43" s="12">
        <v>17</v>
      </c>
      <c r="H43" s="8">
        <v>2.2599999999999998</v>
      </c>
      <c r="I43" s="12">
        <v>0</v>
      </c>
    </row>
    <row r="44" spans="2:9" ht="15" customHeight="1" x14ac:dyDescent="0.2">
      <c r="B44" t="s">
        <v>68</v>
      </c>
      <c r="C44" s="12">
        <v>26</v>
      </c>
      <c r="D44" s="8">
        <v>1.45</v>
      </c>
      <c r="E44" s="12">
        <v>16</v>
      </c>
      <c r="F44" s="8">
        <v>1.57</v>
      </c>
      <c r="G44" s="12">
        <v>10</v>
      </c>
      <c r="H44" s="8">
        <v>1.33</v>
      </c>
      <c r="I44" s="12">
        <v>0</v>
      </c>
    </row>
    <row r="47" spans="2:9" ht="33" customHeight="1" x14ac:dyDescent="0.2">
      <c r="B47" t="s">
        <v>210</v>
      </c>
      <c r="C47" s="10" t="s">
        <v>42</v>
      </c>
      <c r="D47" s="10" t="s">
        <v>43</v>
      </c>
      <c r="E47" s="10" t="s">
        <v>44</v>
      </c>
      <c r="F47" s="10" t="s">
        <v>45</v>
      </c>
      <c r="G47" s="10" t="s">
        <v>46</v>
      </c>
      <c r="H47" s="10" t="s">
        <v>47</v>
      </c>
      <c r="I47" s="10" t="s">
        <v>48</v>
      </c>
    </row>
    <row r="48" spans="2:9" ht="15" customHeight="1" x14ac:dyDescent="0.2">
      <c r="B48" t="s">
        <v>119</v>
      </c>
      <c r="C48" s="12">
        <v>119</v>
      </c>
      <c r="D48" s="8">
        <v>6.63</v>
      </c>
      <c r="E48" s="12">
        <v>111</v>
      </c>
      <c r="F48" s="8">
        <v>10.9</v>
      </c>
      <c r="G48" s="12">
        <v>8</v>
      </c>
      <c r="H48" s="8">
        <v>1.06</v>
      </c>
      <c r="I48" s="12">
        <v>0</v>
      </c>
    </row>
    <row r="49" spans="2:9" ht="15" customHeight="1" x14ac:dyDescent="0.2">
      <c r="B49" t="s">
        <v>118</v>
      </c>
      <c r="C49" s="12">
        <v>84</v>
      </c>
      <c r="D49" s="8">
        <v>4.68</v>
      </c>
      <c r="E49" s="12">
        <v>84</v>
      </c>
      <c r="F49" s="8">
        <v>8.25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117</v>
      </c>
      <c r="C50" s="12">
        <v>79</v>
      </c>
      <c r="D50" s="8">
        <v>4.4000000000000004</v>
      </c>
      <c r="E50" s="12">
        <v>78</v>
      </c>
      <c r="F50" s="8">
        <v>7.66</v>
      </c>
      <c r="G50" s="12">
        <v>1</v>
      </c>
      <c r="H50" s="8">
        <v>0.13</v>
      </c>
      <c r="I50" s="12">
        <v>0</v>
      </c>
    </row>
    <row r="51" spans="2:9" ht="15" customHeight="1" x14ac:dyDescent="0.2">
      <c r="B51" t="s">
        <v>113</v>
      </c>
      <c r="C51" s="12">
        <v>59</v>
      </c>
      <c r="D51" s="8">
        <v>3.29</v>
      </c>
      <c r="E51" s="12">
        <v>44</v>
      </c>
      <c r="F51" s="8">
        <v>4.32</v>
      </c>
      <c r="G51" s="12">
        <v>15</v>
      </c>
      <c r="H51" s="8">
        <v>1.99</v>
      </c>
      <c r="I51" s="12">
        <v>0</v>
      </c>
    </row>
    <row r="52" spans="2:9" ht="15" customHeight="1" x14ac:dyDescent="0.2">
      <c r="B52" t="s">
        <v>115</v>
      </c>
      <c r="C52" s="12">
        <v>41</v>
      </c>
      <c r="D52" s="8">
        <v>2.2799999999999998</v>
      </c>
      <c r="E52" s="12">
        <v>32</v>
      </c>
      <c r="F52" s="8">
        <v>3.14</v>
      </c>
      <c r="G52" s="12">
        <v>9</v>
      </c>
      <c r="H52" s="8">
        <v>1.2</v>
      </c>
      <c r="I52" s="12">
        <v>0</v>
      </c>
    </row>
    <row r="53" spans="2:9" ht="15" customHeight="1" x14ac:dyDescent="0.2">
      <c r="B53" t="s">
        <v>116</v>
      </c>
      <c r="C53" s="12">
        <v>40</v>
      </c>
      <c r="D53" s="8">
        <v>2.23</v>
      </c>
      <c r="E53" s="12">
        <v>38</v>
      </c>
      <c r="F53" s="8">
        <v>3.73</v>
      </c>
      <c r="G53" s="12">
        <v>2</v>
      </c>
      <c r="H53" s="8">
        <v>0.27</v>
      </c>
      <c r="I53" s="12">
        <v>0</v>
      </c>
    </row>
    <row r="54" spans="2:9" ht="15" customHeight="1" x14ac:dyDescent="0.2">
      <c r="B54" t="s">
        <v>109</v>
      </c>
      <c r="C54" s="12">
        <v>38</v>
      </c>
      <c r="D54" s="8">
        <v>2.12</v>
      </c>
      <c r="E54" s="12">
        <v>29</v>
      </c>
      <c r="F54" s="8">
        <v>2.85</v>
      </c>
      <c r="G54" s="12">
        <v>9</v>
      </c>
      <c r="H54" s="8">
        <v>1.2</v>
      </c>
      <c r="I54" s="12">
        <v>0</v>
      </c>
    </row>
    <row r="55" spans="2:9" ht="15" customHeight="1" x14ac:dyDescent="0.2">
      <c r="B55" t="s">
        <v>104</v>
      </c>
      <c r="C55" s="12">
        <v>37</v>
      </c>
      <c r="D55" s="8">
        <v>2.06</v>
      </c>
      <c r="E55" s="12">
        <v>14</v>
      </c>
      <c r="F55" s="8">
        <v>1.38</v>
      </c>
      <c r="G55" s="12">
        <v>23</v>
      </c>
      <c r="H55" s="8">
        <v>3.05</v>
      </c>
      <c r="I55" s="12">
        <v>0</v>
      </c>
    </row>
    <row r="56" spans="2:9" ht="15" customHeight="1" x14ac:dyDescent="0.2">
      <c r="B56" t="s">
        <v>124</v>
      </c>
      <c r="C56" s="12">
        <v>36</v>
      </c>
      <c r="D56" s="8">
        <v>2</v>
      </c>
      <c r="E56" s="12">
        <v>17</v>
      </c>
      <c r="F56" s="8">
        <v>1.67</v>
      </c>
      <c r="G56" s="12">
        <v>18</v>
      </c>
      <c r="H56" s="8">
        <v>2.39</v>
      </c>
      <c r="I56" s="12">
        <v>1</v>
      </c>
    </row>
    <row r="57" spans="2:9" ht="15" customHeight="1" x14ac:dyDescent="0.2">
      <c r="B57" t="s">
        <v>121</v>
      </c>
      <c r="C57" s="12">
        <v>35</v>
      </c>
      <c r="D57" s="8">
        <v>1.95</v>
      </c>
      <c r="E57" s="12">
        <v>33</v>
      </c>
      <c r="F57" s="8">
        <v>3.24</v>
      </c>
      <c r="G57" s="12">
        <v>2</v>
      </c>
      <c r="H57" s="8">
        <v>0.27</v>
      </c>
      <c r="I57" s="12">
        <v>0</v>
      </c>
    </row>
    <row r="58" spans="2:9" ht="15" customHeight="1" x14ac:dyDescent="0.2">
      <c r="B58" t="s">
        <v>130</v>
      </c>
      <c r="C58" s="12">
        <v>34</v>
      </c>
      <c r="D58" s="8">
        <v>1.89</v>
      </c>
      <c r="E58" s="12">
        <v>11</v>
      </c>
      <c r="F58" s="8">
        <v>1.08</v>
      </c>
      <c r="G58" s="12">
        <v>23</v>
      </c>
      <c r="H58" s="8">
        <v>3.05</v>
      </c>
      <c r="I58" s="12">
        <v>0</v>
      </c>
    </row>
    <row r="59" spans="2:9" ht="15" customHeight="1" x14ac:dyDescent="0.2">
      <c r="B59" t="s">
        <v>111</v>
      </c>
      <c r="C59" s="12">
        <v>29</v>
      </c>
      <c r="D59" s="8">
        <v>1.61</v>
      </c>
      <c r="E59" s="12">
        <v>16</v>
      </c>
      <c r="F59" s="8">
        <v>1.57</v>
      </c>
      <c r="G59" s="12">
        <v>13</v>
      </c>
      <c r="H59" s="8">
        <v>1.73</v>
      </c>
      <c r="I59" s="12">
        <v>0</v>
      </c>
    </row>
    <row r="60" spans="2:9" ht="15" customHeight="1" x14ac:dyDescent="0.2">
      <c r="B60" t="s">
        <v>103</v>
      </c>
      <c r="C60" s="12">
        <v>28</v>
      </c>
      <c r="D60" s="8">
        <v>1.56</v>
      </c>
      <c r="E60" s="12">
        <v>3</v>
      </c>
      <c r="F60" s="8">
        <v>0.28999999999999998</v>
      </c>
      <c r="G60" s="12">
        <v>25</v>
      </c>
      <c r="H60" s="8">
        <v>3.32</v>
      </c>
      <c r="I60" s="12">
        <v>0</v>
      </c>
    </row>
    <row r="61" spans="2:9" ht="15" customHeight="1" x14ac:dyDescent="0.2">
      <c r="B61" t="s">
        <v>112</v>
      </c>
      <c r="C61" s="12">
        <v>28</v>
      </c>
      <c r="D61" s="8">
        <v>1.56</v>
      </c>
      <c r="E61" s="12">
        <v>18</v>
      </c>
      <c r="F61" s="8">
        <v>1.77</v>
      </c>
      <c r="G61" s="12">
        <v>10</v>
      </c>
      <c r="H61" s="8">
        <v>1.33</v>
      </c>
      <c r="I61" s="12">
        <v>0</v>
      </c>
    </row>
    <row r="62" spans="2:9" ht="15" customHeight="1" x14ac:dyDescent="0.2">
      <c r="B62" t="s">
        <v>120</v>
      </c>
      <c r="C62" s="12">
        <v>28</v>
      </c>
      <c r="D62" s="8">
        <v>1.56</v>
      </c>
      <c r="E62" s="12">
        <v>21</v>
      </c>
      <c r="F62" s="8">
        <v>2.06</v>
      </c>
      <c r="G62" s="12">
        <v>7</v>
      </c>
      <c r="H62" s="8">
        <v>0.93</v>
      </c>
      <c r="I62" s="12">
        <v>0</v>
      </c>
    </row>
    <row r="63" spans="2:9" ht="15" customHeight="1" x14ac:dyDescent="0.2">
      <c r="B63" t="s">
        <v>126</v>
      </c>
      <c r="C63" s="12">
        <v>27</v>
      </c>
      <c r="D63" s="8">
        <v>1.5</v>
      </c>
      <c r="E63" s="12">
        <v>12</v>
      </c>
      <c r="F63" s="8">
        <v>1.18</v>
      </c>
      <c r="G63" s="12">
        <v>15</v>
      </c>
      <c r="H63" s="8">
        <v>1.99</v>
      </c>
      <c r="I63" s="12">
        <v>0</v>
      </c>
    </row>
    <row r="64" spans="2:9" ht="15" customHeight="1" x14ac:dyDescent="0.2">
      <c r="B64" t="s">
        <v>129</v>
      </c>
      <c r="C64" s="12">
        <v>26</v>
      </c>
      <c r="D64" s="8">
        <v>1.45</v>
      </c>
      <c r="E64" s="12">
        <v>16</v>
      </c>
      <c r="F64" s="8">
        <v>1.57</v>
      </c>
      <c r="G64" s="12">
        <v>10</v>
      </c>
      <c r="H64" s="8">
        <v>1.33</v>
      </c>
      <c r="I64" s="12">
        <v>0</v>
      </c>
    </row>
    <row r="65" spans="2:9" ht="15" customHeight="1" x14ac:dyDescent="0.2">
      <c r="B65" t="s">
        <v>122</v>
      </c>
      <c r="C65" s="12">
        <v>26</v>
      </c>
      <c r="D65" s="8">
        <v>1.45</v>
      </c>
      <c r="E65" s="12">
        <v>16</v>
      </c>
      <c r="F65" s="8">
        <v>1.57</v>
      </c>
      <c r="G65" s="12">
        <v>10</v>
      </c>
      <c r="H65" s="8">
        <v>1.33</v>
      </c>
      <c r="I65" s="12">
        <v>0</v>
      </c>
    </row>
    <row r="66" spans="2:9" ht="15" customHeight="1" x14ac:dyDescent="0.2">
      <c r="B66" t="s">
        <v>110</v>
      </c>
      <c r="C66" s="12">
        <v>24</v>
      </c>
      <c r="D66" s="8">
        <v>1.34</v>
      </c>
      <c r="E66" s="12">
        <v>10</v>
      </c>
      <c r="F66" s="8">
        <v>0.98</v>
      </c>
      <c r="G66" s="12">
        <v>14</v>
      </c>
      <c r="H66" s="8">
        <v>1.86</v>
      </c>
      <c r="I66" s="12">
        <v>0</v>
      </c>
    </row>
    <row r="67" spans="2:9" ht="15" customHeight="1" x14ac:dyDescent="0.2">
      <c r="B67" t="s">
        <v>134</v>
      </c>
      <c r="C67" s="12">
        <v>23</v>
      </c>
      <c r="D67" s="8">
        <v>1.28</v>
      </c>
      <c r="E67" s="12">
        <v>6</v>
      </c>
      <c r="F67" s="8">
        <v>0.59</v>
      </c>
      <c r="G67" s="12">
        <v>17</v>
      </c>
      <c r="H67" s="8">
        <v>2.2599999999999998</v>
      </c>
      <c r="I67" s="12">
        <v>0</v>
      </c>
    </row>
    <row r="68" spans="2:9" ht="15" customHeight="1" x14ac:dyDescent="0.2">
      <c r="B68" t="s">
        <v>105</v>
      </c>
      <c r="C68" s="12">
        <v>23</v>
      </c>
      <c r="D68" s="8">
        <v>1.28</v>
      </c>
      <c r="E68" s="12">
        <v>7</v>
      </c>
      <c r="F68" s="8">
        <v>0.69</v>
      </c>
      <c r="G68" s="12">
        <v>16</v>
      </c>
      <c r="H68" s="8">
        <v>2.12</v>
      </c>
      <c r="I68" s="12">
        <v>0</v>
      </c>
    </row>
    <row r="69" spans="2:9" ht="15" customHeight="1" x14ac:dyDescent="0.2">
      <c r="B69" t="s">
        <v>135</v>
      </c>
      <c r="C69" s="12">
        <v>23</v>
      </c>
      <c r="D69" s="8">
        <v>1.28</v>
      </c>
      <c r="E69" s="12">
        <v>5</v>
      </c>
      <c r="F69" s="8">
        <v>0.49</v>
      </c>
      <c r="G69" s="12">
        <v>18</v>
      </c>
      <c r="H69" s="8">
        <v>2.39</v>
      </c>
      <c r="I69" s="12">
        <v>0</v>
      </c>
    </row>
    <row r="71" spans="2:9" ht="15" customHeight="1" x14ac:dyDescent="0.2">
      <c r="B71" t="s">
        <v>211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</vt:i4>
      </vt:variant>
    </vt:vector>
  </HeadingPairs>
  <TitlesOfParts>
    <vt:vector size="33" baseType="lpstr">
      <vt:lpstr>目次</vt:lpstr>
      <vt:lpstr>産業大分類</vt:lpstr>
      <vt:lpstr>産業中分類</vt:lpstr>
      <vt:lpstr>産業小分類</vt:lpstr>
      <vt:lpstr>秋田県</vt:lpstr>
      <vt:lpstr>秋田市</vt:lpstr>
      <vt:lpstr>能代市</vt:lpstr>
      <vt:lpstr>横手市</vt:lpstr>
      <vt:lpstr>大館市</vt:lpstr>
      <vt:lpstr>男鹿市</vt:lpstr>
      <vt:lpstr>湯沢市</vt:lpstr>
      <vt:lpstr>鹿角市</vt:lpstr>
      <vt:lpstr>由利本荘市</vt:lpstr>
      <vt:lpstr>潟上市</vt:lpstr>
      <vt:lpstr>大仙市</vt:lpstr>
      <vt:lpstr>北秋田市</vt:lpstr>
      <vt:lpstr>にかほ市</vt:lpstr>
      <vt:lpstr>仙北市</vt:lpstr>
      <vt:lpstr>鹿角郡小坂町</vt:lpstr>
      <vt:lpstr>北秋田郡上小阿仁村</vt:lpstr>
      <vt:lpstr>山本郡藤里町</vt:lpstr>
      <vt:lpstr>山本郡三種町</vt:lpstr>
      <vt:lpstr>山本郡八峰町</vt:lpstr>
      <vt:lpstr>南秋田郡五城目町</vt:lpstr>
      <vt:lpstr>南秋田郡八郎潟町</vt:lpstr>
      <vt:lpstr>南秋田郡井川町</vt:lpstr>
      <vt:lpstr>南秋田郡大潟村</vt:lpstr>
      <vt:lpstr>仙北郡美郷町</vt:lpstr>
      <vt:lpstr>雄勝郡羽後町</vt:lpstr>
      <vt:lpstr>雄勝郡東成瀬村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2023-08-17T02:22:06Z</dcterms:created>
  <dcterms:modified xsi:type="dcterms:W3CDTF">2023-08-17T02:22:06Z</dcterms:modified>
</cp:coreProperties>
</file>